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wmf" ContentType="image/x-wm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2021\APU TERRITORIALES\"/>
    </mc:Choice>
  </mc:AlternateContent>
  <xr:revisionPtr revIDLastSave="0" documentId="13_ncr:1_{D7708829-2C92-4EB5-9F85-71620FC0C94B}" xr6:coauthVersionLast="45" xr6:coauthVersionMax="45" xr10:uidLastSave="{00000000-0000-0000-0000-000000000000}"/>
  <bookViews>
    <workbookView xWindow="4155" yWindow="4155" windowWidth="14925" windowHeight="11385"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67" i="2" l="1"/>
  <c r="D64" i="2"/>
  <c r="D37" i="2" s="1"/>
  <c r="D51" i="2"/>
  <c r="D52" i="2" s="1"/>
  <c r="D47" i="2"/>
  <c r="D46" i="2"/>
  <c r="D45" i="2"/>
  <c r="D39" i="2"/>
  <c r="D38" i="2"/>
  <c r="D36" i="2"/>
  <c r="D35" i="2"/>
  <c r="D34" i="2"/>
  <c r="D32" i="2"/>
  <c r="D31" i="2"/>
  <c r="D29" i="2"/>
  <c r="D9" i="2"/>
  <c r="D33" i="2" l="1"/>
  <c r="M70" i="374"/>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5" i="325" l="1"/>
  <c r="N41" i="325" s="1"/>
  <c r="N77" i="362"/>
  <c r="N41" i="362" s="1"/>
  <c r="N77" i="333"/>
  <c r="N41" i="333" s="1"/>
  <c r="N77" i="193"/>
  <c r="N43" i="193" s="1"/>
  <c r="N87" i="246"/>
  <c r="N45" i="246" s="1"/>
  <c r="N47" i="246" s="1"/>
  <c r="N77" i="250"/>
  <c r="N41" i="250" s="1"/>
  <c r="N43" i="250" s="1"/>
  <c r="N79" i="250" s="1"/>
  <c r="N79" i="50"/>
  <c r="N42" i="50" s="1"/>
  <c r="N43" i="50" s="1"/>
  <c r="N76" i="82"/>
  <c r="N41" i="82" s="1"/>
  <c r="N76" i="88"/>
  <c r="N41" i="88" s="1"/>
  <c r="N43" i="88" s="1"/>
  <c r="N76" i="94"/>
  <c r="N41" i="94" s="1"/>
  <c r="N76" i="105"/>
  <c r="N41" i="105" s="1"/>
  <c r="N76" i="108"/>
  <c r="N41" i="108" s="1"/>
  <c r="N43" i="108" s="1"/>
  <c r="N76" i="231"/>
  <c r="N40" i="231" s="1"/>
  <c r="N42" i="231" s="1"/>
  <c r="N76" i="26"/>
  <c r="N42" i="26" s="1"/>
  <c r="N43" i="26" s="1"/>
  <c r="N76" i="56"/>
  <c r="N42" i="56" s="1"/>
  <c r="N43" i="56" s="1"/>
  <c r="N78" i="56" s="1"/>
  <c r="L85" i="56" s="1"/>
  <c r="N76" i="67"/>
  <c r="N41" i="67" s="1"/>
  <c r="N43" i="67" s="1"/>
  <c r="N78" i="67" s="1"/>
  <c r="L84" i="67" s="1"/>
  <c r="N76" i="68"/>
  <c r="N41" i="68" s="1"/>
  <c r="N43" i="68" s="1"/>
  <c r="N75" i="75"/>
  <c r="N41" i="75" s="1"/>
  <c r="N76" i="80"/>
  <c r="N41" i="80" s="1"/>
  <c r="N76" i="84"/>
  <c r="N41" i="84" s="1"/>
  <c r="N76" i="86"/>
  <c r="N41" i="86" s="1"/>
  <c r="N43" i="86" s="1"/>
  <c r="N76" i="90"/>
  <c r="N41" i="90" s="1"/>
  <c r="N43" i="90" s="1"/>
  <c r="N76" i="102"/>
  <c r="N41" i="102" s="1"/>
  <c r="N43" i="102" s="1"/>
  <c r="N76" i="243"/>
  <c r="N40" i="243" s="1"/>
  <c r="N42" i="243" s="1"/>
  <c r="N83" i="279"/>
  <c r="N46" i="279" s="1"/>
  <c r="N48" i="279" s="1"/>
  <c r="N91" i="260"/>
  <c r="N47" i="260" s="1"/>
  <c r="N80" i="164"/>
  <c r="N46" i="164" s="1"/>
  <c r="N83" i="165"/>
  <c r="N49" i="165" s="1"/>
  <c r="N81" i="170"/>
  <c r="N47" i="170" s="1"/>
  <c r="N49" i="170" s="1"/>
  <c r="N81" i="176"/>
  <c r="N47" i="176" s="1"/>
  <c r="N49" i="176" s="1"/>
  <c r="N81" i="171"/>
  <c r="N47" i="171" s="1"/>
  <c r="N49" i="171" s="1"/>
  <c r="N81" i="178"/>
  <c r="N47" i="178" s="1"/>
  <c r="N49" i="178" s="1"/>
  <c r="N80" i="179"/>
  <c r="N46" i="179" s="1"/>
  <c r="N48" i="179" s="1"/>
  <c r="N80" i="180"/>
  <c r="N46" i="180" s="1"/>
  <c r="N80" i="177"/>
  <c r="N46" i="177" s="1"/>
  <c r="N80" i="181"/>
  <c r="N46" i="181" s="1"/>
  <c r="N80" i="183"/>
  <c r="N46" i="183" s="1"/>
  <c r="N48" i="183" s="1"/>
  <c r="N80" i="184"/>
  <c r="N46" i="184" s="1"/>
  <c r="N48" i="184" s="1"/>
  <c r="N81" i="185"/>
  <c r="N47" i="185" s="1"/>
  <c r="N49" i="185" s="1"/>
  <c r="N81" i="186"/>
  <c r="N47" i="186" s="1"/>
  <c r="N49" i="186" s="1"/>
  <c r="N80" i="188"/>
  <c r="N46" i="188" s="1"/>
  <c r="N81" i="187"/>
  <c r="N47" i="187" s="1"/>
  <c r="N77" i="233"/>
  <c r="N41" i="233" s="1"/>
  <c r="N77" i="323"/>
  <c r="N79" i="323" s="1"/>
  <c r="L85" i="323" s="1"/>
  <c r="N77" i="328"/>
  <c r="N41" i="328" s="1"/>
  <c r="N43" i="328" s="1"/>
  <c r="N77" i="337"/>
  <c r="N41" i="337" s="1"/>
  <c r="N43" i="337" s="1"/>
  <c r="N61" i="221"/>
  <c r="N78" i="272"/>
  <c r="N41" i="272" s="1"/>
  <c r="N81" i="280"/>
  <c r="N44" i="280" s="1"/>
  <c r="N46" i="280" s="1"/>
  <c r="N77" i="294"/>
  <c r="N41" i="294" s="1"/>
  <c r="N75" i="299"/>
  <c r="N41" i="299" s="1"/>
  <c r="N43" i="299" s="1"/>
  <c r="N76" i="63"/>
  <c r="N41" i="63" s="1"/>
  <c r="N43" i="63" s="1"/>
  <c r="N78" i="63" s="1"/>
  <c r="L83" i="63" s="1"/>
  <c r="N76" i="95"/>
  <c r="N41" i="95" s="1"/>
  <c r="N76" i="97"/>
  <c r="N41" i="97" s="1"/>
  <c r="N43" i="97" s="1"/>
  <c r="N76" i="99"/>
  <c r="N41" i="99" s="1"/>
  <c r="N43" i="99" s="1"/>
  <c r="N76" i="103"/>
  <c r="N41" i="103" s="1"/>
  <c r="N81" i="154"/>
  <c r="N47" i="154" s="1"/>
  <c r="N49" i="154" s="1"/>
  <c r="N77" i="258"/>
  <c r="N41" i="258" s="1"/>
  <c r="N77" i="259"/>
  <c r="N41" i="259" s="1"/>
  <c r="N43" i="259" s="1"/>
  <c r="N53" i="325"/>
  <c r="N76" i="65"/>
  <c r="N41" i="65" s="1"/>
  <c r="N43" i="65" s="1"/>
  <c r="N76" i="92"/>
  <c r="N41" i="92" s="1"/>
  <c r="N43" i="92" s="1"/>
  <c r="N76" i="96"/>
  <c r="N41" i="96" s="1"/>
  <c r="N43" i="96" s="1"/>
  <c r="N76" i="98"/>
  <c r="N41" i="98" s="1"/>
  <c r="N43" i="98" s="1"/>
  <c r="N76" i="101"/>
  <c r="N41" i="101" s="1"/>
  <c r="N43" i="101" s="1"/>
  <c r="N76" i="107"/>
  <c r="N41" i="107" s="1"/>
  <c r="N75" i="133"/>
  <c r="N41" i="133" s="1"/>
  <c r="N76" i="134"/>
  <c r="N41" i="134" s="1"/>
  <c r="N43" i="134" s="1"/>
  <c r="N76" i="135"/>
  <c r="N41" i="135" s="1"/>
  <c r="N43" i="135" s="1"/>
  <c r="N76" i="136"/>
  <c r="N41" i="136" s="1"/>
  <c r="N76" i="137"/>
  <c r="N41" i="137" s="1"/>
  <c r="N76" i="144"/>
  <c r="N41" i="144" s="1"/>
  <c r="N43" i="144" s="1"/>
  <c r="N76" i="242"/>
  <c r="N40" i="242" s="1"/>
  <c r="N78" i="273"/>
  <c r="N41" i="273" s="1"/>
  <c r="N81" i="282"/>
  <c r="N44" i="282" s="1"/>
  <c r="N77" i="329"/>
  <c r="N41" i="329" s="1"/>
  <c r="N43" i="329" s="1"/>
  <c r="N76" i="19"/>
  <c r="N42" i="19" s="1"/>
  <c r="N43" i="19" s="1"/>
  <c r="N43" i="22"/>
  <c r="N76" i="24"/>
  <c r="N42" i="24" s="1"/>
  <c r="N43" i="24" s="1"/>
  <c r="N76" i="25"/>
  <c r="N42" i="25" s="1"/>
  <c r="N43" i="25" s="1"/>
  <c r="N76" i="61"/>
  <c r="N42" i="61" s="1"/>
  <c r="N76" i="64"/>
  <c r="N41" i="64" s="1"/>
  <c r="N43" i="64" s="1"/>
  <c r="N75" i="72"/>
  <c r="N41" i="72" s="1"/>
  <c r="N43" i="72" s="1"/>
  <c r="N77" i="72" s="1"/>
  <c r="L84" i="72" s="1"/>
  <c r="N75" i="74"/>
  <c r="N41" i="74" s="1"/>
  <c r="N43" i="74" s="1"/>
  <c r="N77" i="74" s="1"/>
  <c r="L84" i="74" s="1"/>
  <c r="N76" i="79"/>
  <c r="N41" i="79" s="1"/>
  <c r="N43" i="79" s="1"/>
  <c r="N76" i="81"/>
  <c r="N41" i="81" s="1"/>
  <c r="N43" i="81" s="1"/>
  <c r="N76" i="83"/>
  <c r="N41" i="83" s="1"/>
  <c r="N43" i="83" s="1"/>
  <c r="N76" i="85"/>
  <c r="N41" i="85" s="1"/>
  <c r="N43" i="85" s="1"/>
  <c r="N76" i="87"/>
  <c r="N41" i="87" s="1"/>
  <c r="N76" i="89"/>
  <c r="N41" i="89" s="1"/>
  <c r="N76" i="91"/>
  <c r="N41" i="91" s="1"/>
  <c r="N76" i="100"/>
  <c r="N41" i="100" s="1"/>
  <c r="N43" i="100" s="1"/>
  <c r="N76" i="106"/>
  <c r="N41" i="106" s="1"/>
  <c r="N43" i="106" s="1"/>
  <c r="N80" i="160"/>
  <c r="N46" i="160" s="1"/>
  <c r="N48" i="160" s="1"/>
  <c r="N78" i="232"/>
  <c r="N41" i="232" s="1"/>
  <c r="N43" i="232" s="1"/>
  <c r="N76" i="234"/>
  <c r="N40" i="234" s="1"/>
  <c r="N42" i="234" s="1"/>
  <c r="N79" i="244"/>
  <c r="N45" i="244" s="1"/>
  <c r="N77" i="254"/>
  <c r="N41" i="254" s="1"/>
  <c r="N81" i="266"/>
  <c r="N41" i="266" s="1"/>
  <c r="N43" i="266" s="1"/>
  <c r="N75" i="290"/>
  <c r="N41" i="290" s="1"/>
  <c r="N43" i="290" s="1"/>
  <c r="N77" i="321"/>
  <c r="N79" i="321" s="1"/>
  <c r="L85" i="321" s="1"/>
  <c r="N77" i="342"/>
  <c r="N41" i="342" s="1"/>
  <c r="N43" i="342" s="1"/>
  <c r="N77" i="347"/>
  <c r="N41" i="347" s="1"/>
  <c r="N43" i="347" s="1"/>
  <c r="N77" i="364"/>
  <c r="N41" i="364" s="1"/>
  <c r="N43" i="364" s="1"/>
  <c r="N73" i="229"/>
  <c r="N40" i="229" s="1"/>
  <c r="N78" i="270"/>
  <c r="N41" i="270" s="1"/>
  <c r="N78" i="271"/>
  <c r="N41" i="271" s="1"/>
  <c r="N77" i="334"/>
  <c r="N41" i="334" s="1"/>
  <c r="N43" i="334" s="1"/>
  <c r="N77" i="348"/>
  <c r="N41" i="348" s="1"/>
  <c r="N43" i="348" s="1"/>
  <c r="N77" i="354"/>
  <c r="N41" i="354" s="1"/>
  <c r="N43" i="354" s="1"/>
  <c r="N77" i="363"/>
  <c r="N41" i="363" s="1"/>
  <c r="N43" i="363" s="1"/>
  <c r="N77" i="365"/>
  <c r="N41" i="365" s="1"/>
  <c r="N43" i="365" s="1"/>
  <c r="N81" i="267"/>
  <c r="N41" i="267" s="1"/>
  <c r="N43" i="267" s="1"/>
  <c r="N75" i="283"/>
  <c r="N41" i="283" s="1"/>
  <c r="N75" i="292"/>
  <c r="N41" i="292" s="1"/>
  <c r="N43" i="292" s="1"/>
  <c r="N75" i="302"/>
  <c r="N41" i="302" s="1"/>
  <c r="N43" i="302" s="1"/>
  <c r="N77" i="308"/>
  <c r="N41" i="308" s="1"/>
  <c r="N43" i="308" s="1"/>
  <c r="N79" i="308" s="1"/>
  <c r="N43" i="306"/>
  <c r="N43" i="31"/>
  <c r="N76" i="146"/>
  <c r="N41" i="146" s="1"/>
  <c r="N43" i="146" s="1"/>
  <c r="N83" i="221"/>
  <c r="N46" i="221" s="1"/>
  <c r="N72" i="227"/>
  <c r="N41" i="227" s="1"/>
  <c r="N77" i="262"/>
  <c r="N41" i="262" s="1"/>
  <c r="N77" i="295"/>
  <c r="N41" i="295" s="1"/>
  <c r="N43" i="295" s="1"/>
  <c r="N84" i="220"/>
  <c r="N46" i="220" s="1"/>
  <c r="N48" i="220" s="1"/>
  <c r="N75" i="286"/>
  <c r="N41" i="286" s="1"/>
  <c r="N43" i="286" s="1"/>
  <c r="N75" i="289"/>
  <c r="N41" i="289" s="1"/>
  <c r="N43" i="289" s="1"/>
  <c r="N77" i="289" s="1"/>
  <c r="L84" i="289" s="1"/>
  <c r="N75" i="291"/>
  <c r="N41" i="291" s="1"/>
  <c r="N43" i="291" s="1"/>
  <c r="N75" i="293"/>
  <c r="N41" i="293" s="1"/>
  <c r="N43" i="293" s="1"/>
  <c r="N43" i="29"/>
  <c r="N43" i="236"/>
  <c r="N43" i="238"/>
  <c r="N43" i="27"/>
  <c r="N43" i="30"/>
  <c r="N43" i="235"/>
  <c r="L84" i="11"/>
  <c r="L57" i="227"/>
  <c r="N57" i="227" s="1"/>
  <c r="N62" i="227" s="1"/>
  <c r="L61" i="150"/>
  <c r="N61" i="150" s="1"/>
  <c r="L64" i="188"/>
  <c r="N64" i="188" s="1"/>
  <c r="L58" i="75"/>
  <c r="N58" i="75" s="1"/>
  <c r="N64" i="75" s="1"/>
  <c r="L65" i="155"/>
  <c r="N65" i="155" s="1"/>
  <c r="L65" i="186"/>
  <c r="N65" i="186" s="1"/>
  <c r="L65" i="187"/>
  <c r="N65" i="187" s="1"/>
  <c r="L65" i="154"/>
  <c r="N65" i="154" s="1"/>
  <c r="L65" i="170"/>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7" i="356"/>
  <c r="N41" i="356" s="1"/>
  <c r="N43" i="356" s="1"/>
  <c r="N77" i="264"/>
  <c r="N41" i="264" s="1"/>
  <c r="N43" i="264" s="1"/>
  <c r="N78" i="275"/>
  <c r="N41" i="275" s="1"/>
  <c r="N43" i="275" s="1"/>
  <c r="N75" i="309"/>
  <c r="N41" i="309" s="1"/>
  <c r="N43" i="309" s="1"/>
  <c r="N77" i="312"/>
  <c r="N41" i="312" s="1"/>
  <c r="N43" i="312" s="1"/>
  <c r="N76" i="213"/>
  <c r="N42" i="213" s="1"/>
  <c r="N44" i="213" s="1"/>
  <c r="N77" i="253"/>
  <c r="N79" i="253" s="1"/>
  <c r="N77" i="256"/>
  <c r="N41" i="256" s="1"/>
  <c r="N43" i="256" s="1"/>
  <c r="N77" i="263"/>
  <c r="N41" i="263" s="1"/>
  <c r="N43" i="263" s="1"/>
  <c r="N77" i="265"/>
  <c r="N41" i="265" s="1"/>
  <c r="N78" i="274"/>
  <c r="N41" i="274" s="1"/>
  <c r="N43" i="274" s="1"/>
  <c r="N75" i="284"/>
  <c r="N41" i="284" s="1"/>
  <c r="N43" i="284" s="1"/>
  <c r="N75" i="301"/>
  <c r="N41" i="301" s="1"/>
  <c r="N43" i="301" s="1"/>
  <c r="N83" i="207"/>
  <c r="N46" i="207" s="1"/>
  <c r="N48" i="207" s="1"/>
  <c r="N76" i="57"/>
  <c r="N41" i="57" s="1"/>
  <c r="N43" i="57" s="1"/>
  <c r="N78" i="57" s="1"/>
  <c r="N76" i="143"/>
  <c r="N41" i="143" s="1"/>
  <c r="N83" i="245"/>
  <c r="N45" i="245" s="1"/>
  <c r="N47"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43"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I69" i="138"/>
  <c r="I70" i="138"/>
  <c r="I71" i="235"/>
  <c r="I73" i="247"/>
  <c r="I75" i="282"/>
  <c r="I76" i="282"/>
  <c r="I77" i="282"/>
  <c r="I78" i="282"/>
  <c r="N53" i="293"/>
  <c r="I70" i="7"/>
  <c r="I70" i="19"/>
  <c r="I71" i="19"/>
  <c r="I70" i="98"/>
  <c r="I71" i="98"/>
  <c r="N43" i="105"/>
  <c r="I71" i="250"/>
  <c r="I72" i="250"/>
  <c r="I71" i="258"/>
  <c r="I72" i="258"/>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N43" i="270"/>
  <c r="I72" i="271"/>
  <c r="I73" i="271"/>
  <c r="N53" i="309"/>
  <c r="I71" i="339"/>
  <c r="I71" i="340"/>
  <c r="I71" i="343"/>
  <c r="I71" i="347"/>
  <c r="I72" i="347"/>
  <c r="N56" i="48"/>
  <c r="N54" i="41"/>
  <c r="N53" i="298"/>
  <c r="N55" i="334"/>
  <c r="N43" i="53"/>
  <c r="N42" i="242"/>
  <c r="N76" i="18"/>
  <c r="N42" i="18" s="1"/>
  <c r="N43" i="18" s="1"/>
  <c r="N78" i="18" s="1"/>
  <c r="L84" i="18" s="1"/>
  <c r="N43" i="23"/>
  <c r="I70" i="21"/>
  <c r="I71" i="21"/>
  <c r="I70" i="25"/>
  <c r="I71" i="25"/>
  <c r="I70" i="41"/>
  <c r="I70" i="43"/>
  <c r="N43" i="47"/>
  <c r="N78" i="47" s="1"/>
  <c r="L84" i="47" s="1"/>
  <c r="I70" i="47"/>
  <c r="I70" i="52"/>
  <c r="I70" i="64"/>
  <c r="I71" i="64"/>
  <c r="I70" i="65"/>
  <c r="I71" i="65"/>
  <c r="I70" i="67"/>
  <c r="I71" i="67"/>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N74" i="247"/>
  <c r="N77" i="247" s="1"/>
  <c r="N43" i="247" s="1"/>
  <c r="N45" i="247" s="1"/>
  <c r="I74" i="247"/>
  <c r="N73" i="248"/>
  <c r="I73" i="248"/>
  <c r="N74" i="248"/>
  <c r="I74" i="248"/>
  <c r="N76" i="248"/>
  <c r="I76" i="248"/>
  <c r="N43" i="333"/>
  <c r="N86" i="252"/>
  <c r="N45" i="252" s="1"/>
  <c r="N47" i="252" s="1"/>
  <c r="I71" i="261"/>
  <c r="I71" i="263"/>
  <c r="I72" i="263"/>
  <c r="I75" i="266"/>
  <c r="I76" i="266"/>
  <c r="I75" i="280"/>
  <c r="I76" i="280"/>
  <c r="I77" i="280"/>
  <c r="I78" i="280"/>
  <c r="I69" i="289"/>
  <c r="I70" i="289"/>
  <c r="I69" i="291"/>
  <c r="I70" i="291"/>
  <c r="N43" i="294"/>
  <c r="I71" i="294"/>
  <c r="I72" i="294"/>
  <c r="I71" i="296"/>
  <c r="I72" i="296"/>
  <c r="I69" i="309"/>
  <c r="I70" i="309"/>
  <c r="I71" i="322"/>
  <c r="I72" i="322"/>
  <c r="I71" i="328"/>
  <c r="I72" i="328"/>
  <c r="I71" i="333"/>
  <c r="I72" i="333"/>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
  <c r="N78" i="7" s="1"/>
  <c r="L84" i="7" s="1"/>
  <c r="I70" i="16"/>
  <c r="I70" i="17"/>
  <c r="I71" i="17"/>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7"/>
  <c r="N43" i="127"/>
  <c r="N77" i="127" s="1"/>
  <c r="N43" i="129"/>
  <c r="N78" i="129" s="1"/>
  <c r="N43" i="208"/>
  <c r="N78" i="208" s="1"/>
  <c r="L83" i="208" s="1"/>
  <c r="N43" i="128"/>
  <c r="N78" i="128" s="1"/>
  <c r="L84" i="128" s="1"/>
  <c r="N43" i="130"/>
  <c r="N78" i="130" s="1"/>
  <c r="N43" i="131"/>
  <c r="N78" i="131" s="1"/>
  <c r="L84" i="131" s="1"/>
  <c r="N43" i="132"/>
  <c r="N78" i="132" s="1"/>
  <c r="N55" i="50"/>
  <c r="N43" i="80"/>
  <c r="I70" i="80"/>
  <c r="I71" i="80"/>
  <c r="I70" i="84"/>
  <c r="I71" i="84"/>
  <c r="I70" i="86"/>
  <c r="I71" i="86"/>
  <c r="I70" i="90"/>
  <c r="I71" i="90"/>
  <c r="N43" i="94"/>
  <c r="I70" i="96"/>
  <c r="I71" i="96"/>
  <c r="I70" i="106"/>
  <c r="I71" i="106"/>
  <c r="I70" i="107"/>
  <c r="I71" i="107"/>
  <c r="I70" i="108"/>
  <c r="I71" i="108"/>
  <c r="N43" i="136"/>
  <c r="I69" i="149"/>
  <c r="I70" i="149"/>
  <c r="I70" i="148"/>
  <c r="I71" i="148"/>
  <c r="I69" i="145"/>
  <c r="I70" i="145"/>
  <c r="I69" i="144"/>
  <c r="I70" i="144"/>
  <c r="I75" i="154"/>
  <c r="I76" i="154"/>
  <c r="I77" i="154"/>
  <c r="N77" i="157"/>
  <c r="N81" i="157" s="1"/>
  <c r="N47" i="157" s="1"/>
  <c r="N49" i="157" s="1"/>
  <c r="I77" i="157"/>
  <c r="N48" i="177"/>
  <c r="N75" i="182"/>
  <c r="I75" i="182"/>
  <c r="N76" i="182"/>
  <c r="I76" i="182"/>
  <c r="N77" i="182"/>
  <c r="I77" i="182"/>
  <c r="N48" i="164"/>
  <c r="I74" i="164"/>
  <c r="I75" i="164"/>
  <c r="I76" i="164"/>
  <c r="N65" i="170"/>
  <c r="I75" i="170"/>
  <c r="I76" i="170"/>
  <c r="I77" i="170"/>
  <c r="N48" i="188"/>
  <c r="I74" i="188"/>
  <c r="I75" i="188"/>
  <c r="I76" i="188"/>
  <c r="N76" i="212"/>
  <c r="N42" i="212" s="1"/>
  <c r="N44" i="212" s="1"/>
  <c r="I71" i="212"/>
  <c r="I70" i="216"/>
  <c r="I71" i="216"/>
  <c r="I78" i="220"/>
  <c r="I79" i="220"/>
  <c r="N48" i="221"/>
  <c r="N55" i="233"/>
  <c r="I71" i="233"/>
  <c r="I72" i="233"/>
  <c r="I70" i="234"/>
  <c r="I71" i="234"/>
  <c r="I71" i="236"/>
  <c r="I71" i="238"/>
  <c r="I71" i="240"/>
  <c r="N59" i="243"/>
  <c r="N65" i="243" s="1"/>
  <c r="I70" i="243"/>
  <c r="I71" i="243"/>
  <c r="I72" i="243"/>
  <c r="N69" i="246"/>
  <c r="I79" i="252"/>
  <c r="I80" i="252"/>
  <c r="I82" i="252"/>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9" i="260"/>
  <c r="N43" i="261"/>
  <c r="N43" i="273"/>
  <c r="I69" i="293"/>
  <c r="I70" i="293"/>
  <c r="I69" i="297"/>
  <c r="I70" i="297"/>
  <c r="I69" i="299"/>
  <c r="I70" i="299"/>
  <c r="I69" i="301"/>
  <c r="I70" i="301"/>
  <c r="N53" i="302"/>
  <c r="I69" i="302"/>
  <c r="I70" i="302"/>
  <c r="I69" i="303"/>
  <c r="I69" i="305"/>
  <c r="I71" i="312"/>
  <c r="I72" i="312"/>
  <c r="I71" i="321"/>
  <c r="I72" i="321"/>
  <c r="I71" i="323"/>
  <c r="I72" i="323"/>
  <c r="I69" i="325"/>
  <c r="I70" i="325"/>
  <c r="I71" i="327"/>
  <c r="I71" i="329"/>
  <c r="I72" i="329"/>
  <c r="I71" i="332"/>
  <c r="I72" i="332"/>
  <c r="N43" i="325"/>
  <c r="I71" i="348"/>
  <c r="I72" i="348"/>
  <c r="I71" i="354"/>
  <c r="I72" i="354"/>
  <c r="I71" i="362"/>
  <c r="I72" i="362"/>
  <c r="I71" i="363"/>
  <c r="I72" i="363"/>
  <c r="I71" i="364"/>
  <c r="I72" i="364"/>
  <c r="I71" i="365"/>
  <c r="I72" i="365"/>
  <c r="N43" i="9"/>
  <c r="N43" i="16"/>
  <c r="N78" i="16" s="1"/>
  <c r="L84" i="16" s="1"/>
  <c r="N43" i="41"/>
  <c r="N43" i="42"/>
  <c r="N43" i="43"/>
  <c r="N43" i="44"/>
  <c r="N43" i="61"/>
  <c r="N43" i="75"/>
  <c r="N43" i="82"/>
  <c r="N43" i="84"/>
  <c r="N43" i="91"/>
  <c r="N43" i="95"/>
  <c r="N43" i="103"/>
  <c r="N43" i="107"/>
  <c r="N43" i="133"/>
  <c r="N78" i="65"/>
  <c r="L85" i="65" s="1"/>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59" i="9"/>
  <c r="N65" i="9" s="1"/>
  <c r="I70" i="9"/>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3"/>
  <c r="N75" i="158"/>
  <c r="I75" i="158"/>
  <c r="N76" i="158"/>
  <c r="I76" i="158"/>
  <c r="N77" i="158"/>
  <c r="I77" i="158"/>
  <c r="N75" i="168"/>
  <c r="I75" i="168"/>
  <c r="N76" i="168"/>
  <c r="I76" i="168"/>
  <c r="N77" i="168"/>
  <c r="I77" i="168"/>
  <c r="N48" i="180"/>
  <c r="N48" i="181"/>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3" i="233"/>
  <c r="N41" i="239"/>
  <c r="N47" i="244"/>
  <c r="N43" i="254"/>
  <c r="I75" i="186"/>
  <c r="I76" i="186"/>
  <c r="I77" i="186"/>
  <c r="I75" i="187"/>
  <c r="I76" i="187"/>
  <c r="I77" i="187"/>
  <c r="N43" i="191"/>
  <c r="I70" i="192"/>
  <c r="I70" i="231"/>
  <c r="I71" i="231"/>
  <c r="I72" i="232"/>
  <c r="I73" i="232"/>
  <c r="N54" i="234"/>
  <c r="N54" i="242"/>
  <c r="N59" i="242"/>
  <c r="N65" i="242" s="1"/>
  <c r="I70" i="242"/>
  <c r="I71" i="242"/>
  <c r="I72" i="242"/>
  <c r="N65" i="245"/>
  <c r="I76" i="245"/>
  <c r="I77" i="245"/>
  <c r="I79" i="245"/>
  <c r="I80" i="245"/>
  <c r="N43" i="262"/>
  <c r="N43" i="265"/>
  <c r="N81" i="268"/>
  <c r="N41" i="268" s="1"/>
  <c r="N43" i="268" s="1"/>
  <c r="N43" i="271"/>
  <c r="N43" i="272"/>
  <c r="N46" i="282"/>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71" i="330"/>
  <c r="I71" i="330"/>
  <c r="N72" i="330"/>
  <c r="I72" i="330"/>
  <c r="N71" i="331"/>
  <c r="I71" i="331"/>
  <c r="N72" i="331"/>
  <c r="I72" i="331"/>
  <c r="N77" i="332"/>
  <c r="N41" i="332" s="1"/>
  <c r="N43" i="332" s="1"/>
  <c r="N79" i="339"/>
  <c r="L85" i="339" s="1"/>
  <c r="N79" i="371"/>
  <c r="L84" i="371" s="1"/>
  <c r="N79" i="340"/>
  <c r="L85" i="340" s="1"/>
  <c r="N71" i="346"/>
  <c r="N77" i="346" s="1"/>
  <c r="N41" i="346" s="1"/>
  <c r="N43" i="346" s="1"/>
  <c r="I71" i="346"/>
  <c r="N43" i="362"/>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53" i="133"/>
  <c r="N53" i="135"/>
  <c r="N53" i="209"/>
  <c r="N50" i="228"/>
  <c r="N58" i="248"/>
  <c r="N55" i="254"/>
  <c r="N56" i="271"/>
  <c r="N56" i="273"/>
  <c r="N81" i="249"/>
  <c r="N43" i="249" s="1"/>
  <c r="N45" i="249" s="1"/>
  <c r="N64" i="249"/>
  <c r="N65" i="249"/>
  <c r="I73" i="249"/>
  <c r="I74" i="249"/>
  <c r="I76" i="249"/>
  <c r="I80" i="246"/>
  <c r="I81" i="246"/>
  <c r="I83" i="246"/>
  <c r="I84" i="246"/>
  <c r="N54" i="106"/>
  <c r="N54" i="34"/>
  <c r="N78" i="34" s="1"/>
  <c r="L83" i="34" s="1"/>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55" i="357"/>
  <c r="N55" i="366"/>
  <c r="N42" i="229"/>
  <c r="N55" i="228"/>
  <c r="N43" i="227"/>
  <c r="N78" i="226"/>
  <c r="L83" i="226" s="1"/>
  <c r="N78" i="225"/>
  <c r="L84" i="225" s="1"/>
  <c r="N78" i="224"/>
  <c r="L83" i="224" s="1"/>
  <c r="N62"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55" i="365"/>
  <c r="N53" i="291"/>
  <c r="N53" i="299"/>
  <c r="N53" i="301"/>
  <c r="N55" i="328"/>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I70" i="38"/>
  <c r="N43" i="38"/>
  <c r="L84" i="28"/>
  <c r="L83" i="28"/>
  <c r="L85" i="28"/>
  <c r="I70" i="15"/>
  <c r="L83" i="7"/>
  <c r="N76" i="12"/>
  <c r="N42" i="12" s="1"/>
  <c r="N43" i="12" s="1"/>
  <c r="I70" i="12"/>
  <c r="N78" i="43" l="1"/>
  <c r="L85" i="43" s="1"/>
  <c r="N78" i="37"/>
  <c r="L85" i="37" s="1"/>
  <c r="L83" i="67"/>
  <c r="N78" i="25"/>
  <c r="L85" i="25" s="1"/>
  <c r="N81" i="50"/>
  <c r="L87" i="50" s="1"/>
  <c r="L83" i="47"/>
  <c r="L85" i="67"/>
  <c r="N79" i="347"/>
  <c r="L84" i="347" s="1"/>
  <c r="N78" i="31"/>
  <c r="L83" i="31" s="1"/>
  <c r="N79" i="328"/>
  <c r="L84" i="328" s="1"/>
  <c r="L83" i="51"/>
  <c r="N79" i="333"/>
  <c r="L84" i="333" s="1"/>
  <c r="L82" i="289"/>
  <c r="L84" i="78"/>
  <c r="N81" i="248"/>
  <c r="N43" i="248" s="1"/>
  <c r="N45" i="248" s="1"/>
  <c r="N83" i="248" s="1"/>
  <c r="L88" i="248" s="1"/>
  <c r="N78" i="22"/>
  <c r="L84" i="22" s="1"/>
  <c r="N79" i="354"/>
  <c r="L86" i="354" s="1"/>
  <c r="N78" i="39"/>
  <c r="L85" i="39" s="1"/>
  <c r="N43" i="137"/>
  <c r="L83" i="78"/>
  <c r="L86" i="323"/>
  <c r="L84" i="226"/>
  <c r="L84" i="208"/>
  <c r="N79" i="306"/>
  <c r="L86" i="306" s="1"/>
  <c r="L82" i="74"/>
  <c r="N93" i="260"/>
  <c r="L99" i="260" s="1"/>
  <c r="L84" i="63"/>
  <c r="L84" i="65"/>
  <c r="N78" i="21"/>
  <c r="L83" i="21" s="1"/>
  <c r="N78" i="42"/>
  <c r="L85" i="42" s="1"/>
  <c r="L86" i="253"/>
  <c r="L84" i="253"/>
  <c r="L85" i="51"/>
  <c r="L83" i="65"/>
  <c r="L83" i="74"/>
  <c r="N79" i="364"/>
  <c r="L84" i="364" s="1"/>
  <c r="L83" i="289"/>
  <c r="N85" i="289" s="1"/>
  <c r="N87" i="289" s="1"/>
  <c r="D245" i="5" s="1"/>
  <c r="N79" i="356"/>
  <c r="N80" i="275"/>
  <c r="L85" i="275" s="1"/>
  <c r="L85" i="46"/>
  <c r="L83" i="46"/>
  <c r="N78" i="38"/>
  <c r="L85" i="38" s="1"/>
  <c r="L85" i="63"/>
  <c r="L82" i="72"/>
  <c r="N79" i="363"/>
  <c r="L84" i="363" s="1"/>
  <c r="L86" i="340"/>
  <c r="L86" i="327"/>
  <c r="L84" i="303"/>
  <c r="N77" i="75"/>
  <c r="L84" i="75" s="1"/>
  <c r="N79" i="296"/>
  <c r="L84" i="340"/>
  <c r="L86" i="339"/>
  <c r="L84" i="327"/>
  <c r="L82" i="303"/>
  <c r="L84" i="123"/>
  <c r="N79" i="365"/>
  <c r="L85" i="365" s="1"/>
  <c r="L89" i="218"/>
  <c r="L85" i="226"/>
  <c r="L84" i="224"/>
  <c r="N79" i="254"/>
  <c r="L84" i="254" s="1"/>
  <c r="L83" i="121"/>
  <c r="L84" i="121"/>
  <c r="L85" i="123"/>
  <c r="L59" i="108"/>
  <c r="N59" i="108" s="1"/>
  <c r="N65" i="108" s="1"/>
  <c r="N78" i="108" s="1"/>
  <c r="L84" i="108" s="1"/>
  <c r="L59" i="107"/>
  <c r="N59" i="107" s="1"/>
  <c r="N65" i="107" s="1"/>
  <c r="N78" i="107" s="1"/>
  <c r="L85" i="107" s="1"/>
  <c r="L59" i="106"/>
  <c r="N59" i="106" s="1"/>
  <c r="N65" i="106" s="1"/>
  <c r="N78" i="106" s="1"/>
  <c r="L85" i="106" s="1"/>
  <c r="L59" i="98"/>
  <c r="N59" i="98" s="1"/>
  <c r="N65" i="98" s="1"/>
  <c r="N78" i="98" s="1"/>
  <c r="L83" i="98" s="1"/>
  <c r="L59" i="96"/>
  <c r="N59" i="96" s="1"/>
  <c r="N65" i="96" s="1"/>
  <c r="L59" i="97"/>
  <c r="N59" i="97" s="1"/>
  <c r="N65" i="97" s="1"/>
  <c r="L59" i="105"/>
  <c r="N59" i="105" s="1"/>
  <c r="N65" i="105" s="1"/>
  <c r="N78" i="105" s="1"/>
  <c r="L84" i="105" s="1"/>
  <c r="L59" i="103"/>
  <c r="N59" i="103" s="1"/>
  <c r="N65" i="103" s="1"/>
  <c r="L59" i="102"/>
  <c r="N59" i="102" s="1"/>
  <c r="N65" i="102" s="1"/>
  <c r="N78" i="102" s="1"/>
  <c r="L85" i="102" s="1"/>
  <c r="L59" i="101"/>
  <c r="N59" i="101" s="1"/>
  <c r="N65" i="101" s="1"/>
  <c r="N78" i="101" s="1"/>
  <c r="L59" i="100"/>
  <c r="N59" i="100" s="1"/>
  <c r="N65" i="100" s="1"/>
  <c r="N78" i="100" s="1"/>
  <c r="L59" i="99"/>
  <c r="N59" i="99" s="1"/>
  <c r="N65" i="99" s="1"/>
  <c r="N78" i="99" s="1"/>
  <c r="L85" i="99" s="1"/>
  <c r="L59" i="95"/>
  <c r="N59" i="95" s="1"/>
  <c r="N65" i="95" s="1"/>
  <c r="N78" i="95" s="1"/>
  <c r="L59" i="94"/>
  <c r="N59" i="94" s="1"/>
  <c r="N65" i="94" s="1"/>
  <c r="L59" i="92"/>
  <c r="N59" i="92" s="1"/>
  <c r="N65" i="92" s="1"/>
  <c r="N78" i="92" s="1"/>
  <c r="L84" i="92" s="1"/>
  <c r="L59" i="287"/>
  <c r="N59" i="287" s="1"/>
  <c r="N64" i="287" s="1"/>
  <c r="L59" i="286"/>
  <c r="N59" i="286" s="1"/>
  <c r="N64" i="286" s="1"/>
  <c r="N77" i="286" s="1"/>
  <c r="L84"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N78" i="215" s="1"/>
  <c r="L84" i="215" s="1"/>
  <c r="L59" i="213"/>
  <c r="N59" i="213" s="1"/>
  <c r="N65" i="213" s="1"/>
  <c r="N78" i="213" s="1"/>
  <c r="L83" i="213" s="1"/>
  <c r="L65" i="168"/>
  <c r="N65" i="168" s="1"/>
  <c r="M65" i="157"/>
  <c r="N65" i="157" s="1"/>
  <c r="L64" i="157"/>
  <c r="N64" i="157" s="1"/>
  <c r="L64" i="187"/>
  <c r="N64" i="187" s="1"/>
  <c r="L63" i="188"/>
  <c r="N63" i="188" s="1"/>
  <c r="N69" i="188" s="1"/>
  <c r="N82" i="188" s="1"/>
  <c r="L87" i="188" s="1"/>
  <c r="L64" i="186"/>
  <c r="N64" i="186" s="1"/>
  <c r="L64" i="185"/>
  <c r="N64" i="185" s="1"/>
  <c r="N70" i="185" s="1"/>
  <c r="N83" i="185" s="1"/>
  <c r="L90" i="185" s="1"/>
  <c r="L63" i="184"/>
  <c r="N63" i="184" s="1"/>
  <c r="L63" i="183"/>
  <c r="N63" i="183" s="1"/>
  <c r="L64" i="182"/>
  <c r="N64" i="182" s="1"/>
  <c r="N70" i="182" s="1"/>
  <c r="L63" i="181"/>
  <c r="N63" i="181" s="1"/>
  <c r="L63" i="177"/>
  <c r="N63" i="177" s="1"/>
  <c r="L63" i="180"/>
  <c r="N63" i="180" s="1"/>
  <c r="L63" i="179"/>
  <c r="N63" i="179" s="1"/>
  <c r="L64" i="178"/>
  <c r="N64" i="178" s="1"/>
  <c r="L64" i="171"/>
  <c r="N64" i="171" s="1"/>
  <c r="L64" i="176"/>
  <c r="N64" i="176" s="1"/>
  <c r="L63" i="174"/>
  <c r="N63" i="174" s="1"/>
  <c r="N69" i="174" s="1"/>
  <c r="L63" i="172"/>
  <c r="N63" i="172" s="1"/>
  <c r="L64" i="170"/>
  <c r="N64"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N69" i="160" s="1"/>
  <c r="N82" i="160" s="1"/>
  <c r="L62" i="150"/>
  <c r="N62"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L60" i="233"/>
  <c r="N60" i="233" s="1"/>
  <c r="N66" i="233" s="1"/>
  <c r="L59" i="231"/>
  <c r="N59" i="231" s="1"/>
  <c r="N65" i="231" s="1"/>
  <c r="N78" i="231" s="1"/>
  <c r="L84" i="231" s="1"/>
  <c r="L56" i="229"/>
  <c r="N56" i="229" s="1"/>
  <c r="N62" i="229" s="1"/>
  <c r="L63" i="217"/>
  <c r="N63" i="217" s="1"/>
  <c r="N69" i="217" s="1"/>
  <c r="N82" i="217" s="1"/>
  <c r="L89" i="217" s="1"/>
  <c r="L64" i="177"/>
  <c r="N64" i="177" s="1"/>
  <c r="N69" i="177" s="1"/>
  <c r="N82" i="177" s="1"/>
  <c r="L89" i="177" s="1"/>
  <c r="L64" i="180"/>
  <c r="N64" i="180" s="1"/>
  <c r="N69" i="180" s="1"/>
  <c r="N82" i="180" s="1"/>
  <c r="L65" i="171"/>
  <c r="N65" i="171" s="1"/>
  <c r="L65" i="176"/>
  <c r="N65" i="176" s="1"/>
  <c r="L59" i="30"/>
  <c r="N59" i="30" s="1"/>
  <c r="N65" i="30" s="1"/>
  <c r="N78" i="30" s="1"/>
  <c r="L85" i="30" s="1"/>
  <c r="L59" i="29"/>
  <c r="N59" i="29" s="1"/>
  <c r="N65" i="29" s="1"/>
  <c r="N78" i="29" s="1"/>
  <c r="L84" i="29" s="1"/>
  <c r="L58" i="144"/>
  <c r="N58" i="144" s="1"/>
  <c r="N64" i="144" s="1"/>
  <c r="N78" i="144" s="1"/>
  <c r="L85" i="144" s="1"/>
  <c r="L59" i="148"/>
  <c r="N59" i="148" s="1"/>
  <c r="N65" i="148" s="1"/>
  <c r="N78" i="148" s="1"/>
  <c r="L84" i="148" s="1"/>
  <c r="L61" i="294"/>
  <c r="N61" i="294" s="1"/>
  <c r="L64" i="267"/>
  <c r="N64" i="267" s="1"/>
  <c r="N70" i="267" s="1"/>
  <c r="N83" i="267" s="1"/>
  <c r="L88" i="267" s="1"/>
  <c r="L64" i="266"/>
  <c r="N64" i="266" s="1"/>
  <c r="L64" i="268"/>
  <c r="N64" i="268" s="1"/>
  <c r="N70" i="268" s="1"/>
  <c r="N83" i="268" s="1"/>
  <c r="L90" i="268" s="1"/>
  <c r="L61" i="270"/>
  <c r="N61" i="270" s="1"/>
  <c r="N67" i="270" s="1"/>
  <c r="N80" i="270" s="1"/>
  <c r="L58" i="309"/>
  <c r="N58" i="309" s="1"/>
  <c r="N64" i="309" s="1"/>
  <c r="N77" i="309" s="1"/>
  <c r="L84" i="309" s="1"/>
  <c r="L58" i="301"/>
  <c r="N58" i="301" s="1"/>
  <c r="N64" i="301" s="1"/>
  <c r="L60" i="295"/>
  <c r="N60" i="295" s="1"/>
  <c r="N66" i="295" s="1"/>
  <c r="N79" i="295" s="1"/>
  <c r="L86" i="295" s="1"/>
  <c r="L61" i="271"/>
  <c r="N61" i="271" s="1"/>
  <c r="N67" i="271" s="1"/>
  <c r="N80" i="271" s="1"/>
  <c r="L87" i="271" s="1"/>
  <c r="L60" i="265"/>
  <c r="N60" i="265" s="1"/>
  <c r="N66" i="265" s="1"/>
  <c r="N79" i="265" s="1"/>
  <c r="L86" i="265" s="1"/>
  <c r="L60" i="264"/>
  <c r="N60" i="264" s="1"/>
  <c r="N66" i="264" s="1"/>
  <c r="N79" i="264" s="1"/>
  <c r="L86" i="264" s="1"/>
  <c r="L60" i="263"/>
  <c r="N60" i="263" s="1"/>
  <c r="N66" i="263" s="1"/>
  <c r="N79" i="263" s="1"/>
  <c r="L85" i="263" s="1"/>
  <c r="L60" i="258"/>
  <c r="N60" i="258" s="1"/>
  <c r="N66" i="258" s="1"/>
  <c r="L60" i="257"/>
  <c r="N60" i="257" s="1"/>
  <c r="N66" i="257" s="1"/>
  <c r="L66" i="207"/>
  <c r="N66" i="207" s="1"/>
  <c r="N72" i="207" s="1"/>
  <c r="L58" i="302"/>
  <c r="N58" i="302" s="1"/>
  <c r="N64" i="302" s="1"/>
  <c r="N77" i="302" s="1"/>
  <c r="L84" i="302" s="1"/>
  <c r="L58" i="299"/>
  <c r="N58" i="299" s="1"/>
  <c r="N64" i="299" s="1"/>
  <c r="N77" i="299" s="1"/>
  <c r="L83" i="299" s="1"/>
  <c r="L58" i="297"/>
  <c r="N58" i="297" s="1"/>
  <c r="L60" i="262"/>
  <c r="N60" i="262" s="1"/>
  <c r="N66" i="262" s="1"/>
  <c r="N79" i="262" s="1"/>
  <c r="L84"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L58" i="149"/>
  <c r="N58" i="149" s="1"/>
  <c r="N64" i="149" s="1"/>
  <c r="N78" i="149" s="1"/>
  <c r="L59" i="214"/>
  <c r="N59" i="214" s="1"/>
  <c r="N65" i="214" s="1"/>
  <c r="N78" i="214" s="1"/>
  <c r="L59" i="212"/>
  <c r="N59" i="212" s="1"/>
  <c r="N65" i="212" s="1"/>
  <c r="N78" i="212" s="1"/>
  <c r="L85" i="212" s="1"/>
  <c r="L64" i="179"/>
  <c r="N64" i="179" s="1"/>
  <c r="L64" i="172"/>
  <c r="N64" i="172" s="1"/>
  <c r="L67" i="165"/>
  <c r="N67" i="165" s="1"/>
  <c r="N72" i="165" s="1"/>
  <c r="N85" i="165" s="1"/>
  <c r="L91" i="165" s="1"/>
  <c r="L58" i="143"/>
  <c r="N58" i="143" s="1"/>
  <c r="N64" i="143" s="1"/>
  <c r="N78" i="143" s="1"/>
  <c r="L84" i="143" s="1"/>
  <c r="L58" i="147"/>
  <c r="N58" i="147" s="1"/>
  <c r="N64" i="147" s="1"/>
  <c r="L59" i="90"/>
  <c r="N59" i="90" s="1"/>
  <c r="N6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83"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L58" i="135"/>
  <c r="N58" i="135" s="1"/>
  <c r="N64" i="135" s="1"/>
  <c r="N78" i="135" s="1"/>
  <c r="L84"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64"/>
  <c r="N78" i="103"/>
  <c r="L83" i="103" s="1"/>
  <c r="L85" i="360"/>
  <c r="N79" i="336"/>
  <c r="L86" i="336" s="1"/>
  <c r="L88" i="219"/>
  <c r="L89" i="219"/>
  <c r="L87" i="219"/>
  <c r="N78" i="147"/>
  <c r="L83" i="147" s="1"/>
  <c r="L85" i="7"/>
  <c r="N86" i="7" s="1"/>
  <c r="N88" i="7" s="1"/>
  <c r="D3" i="5" s="1"/>
  <c r="L83" i="43"/>
  <c r="L84" i="46"/>
  <c r="L86" i="50"/>
  <c r="L84" i="339"/>
  <c r="N83" i="282"/>
  <c r="L90" i="282" s="1"/>
  <c r="N79" i="256"/>
  <c r="L84" i="256" s="1"/>
  <c r="N78" i="35"/>
  <c r="N77" i="284"/>
  <c r="L84" i="284" s="1"/>
  <c r="L88" i="218"/>
  <c r="L85" i="253"/>
  <c r="N78" i="33"/>
  <c r="L83" i="33" s="1"/>
  <c r="L84" i="64"/>
  <c r="N78" i="53"/>
  <c r="L85" i="53" s="1"/>
  <c r="L84" i="348"/>
  <c r="L86" i="328"/>
  <c r="N80" i="272"/>
  <c r="L85" i="272" s="1"/>
  <c r="N79" i="257"/>
  <c r="L86" i="257" s="1"/>
  <c r="L85" i="32"/>
  <c r="L84" i="32"/>
  <c r="N78" i="97"/>
  <c r="L84" i="97" s="1"/>
  <c r="N74" i="227"/>
  <c r="L79" i="227" s="1"/>
  <c r="N70" i="186"/>
  <c r="N83" i="186" s="1"/>
  <c r="L88" i="186" s="1"/>
  <c r="N79" i="233"/>
  <c r="L84" i="233" s="1"/>
  <c r="N67" i="150"/>
  <c r="N79" i="261"/>
  <c r="L84" i="261" s="1"/>
  <c r="L82" i="305"/>
  <c r="L83" i="305"/>
  <c r="L83" i="25"/>
  <c r="L87" i="281"/>
  <c r="N78" i="243"/>
  <c r="L83" i="243" s="1"/>
  <c r="N70" i="187"/>
  <c r="N83" i="187" s="1"/>
  <c r="L88" i="187" s="1"/>
  <c r="N70" i="170"/>
  <c r="N83" i="170" s="1"/>
  <c r="L90" i="170" s="1"/>
  <c r="N78" i="94"/>
  <c r="L85" i="94" s="1"/>
  <c r="L85" i="128"/>
  <c r="N77" i="301"/>
  <c r="L82" i="301" s="1"/>
  <c r="N79" i="332"/>
  <c r="L85" i="332" s="1"/>
  <c r="N78" i="9"/>
  <c r="L84" i="9" s="1"/>
  <c r="N80" i="273"/>
  <c r="L86" i="273" s="1"/>
  <c r="N78" i="19"/>
  <c r="L85" i="19" s="1"/>
  <c r="N79" i="334"/>
  <c r="L84" i="334" s="1"/>
  <c r="L83" i="132"/>
  <c r="L85" i="132"/>
  <c r="L84" i="127"/>
  <c r="L82" i="127"/>
  <c r="L83" i="130"/>
  <c r="L85" i="130"/>
  <c r="L85" i="58"/>
  <c r="L84" i="58"/>
  <c r="L84" i="34"/>
  <c r="L85" i="47"/>
  <c r="L83" i="72"/>
  <c r="L86" i="360"/>
  <c r="L86" i="348"/>
  <c r="L85" i="131"/>
  <c r="N78" i="79"/>
  <c r="L83" i="79" s="1"/>
  <c r="N78" i="68"/>
  <c r="L84" i="130"/>
  <c r="L85" i="208"/>
  <c r="N79" i="342"/>
  <c r="L85" i="342" s="1"/>
  <c r="N78" i="40"/>
  <c r="L84" i="40" s="1"/>
  <c r="L87" i="277"/>
  <c r="L86" i="277"/>
  <c r="L85" i="250"/>
  <c r="L84" i="250"/>
  <c r="N69" i="181"/>
  <c r="N82" i="181" s="1"/>
  <c r="L89" i="181" s="1"/>
  <c r="N85" i="207"/>
  <c r="L92" i="207" s="1"/>
  <c r="N78" i="96"/>
  <c r="L85" i="96" s="1"/>
  <c r="N78" i="85"/>
  <c r="L83" i="85" s="1"/>
  <c r="N78" i="45"/>
  <c r="L85" i="45" s="1"/>
  <c r="N78" i="36"/>
  <c r="N80" i="274"/>
  <c r="L86" i="274" s="1"/>
  <c r="N79" i="259"/>
  <c r="L84" i="259" s="1"/>
  <c r="N79" i="258"/>
  <c r="L86" i="258" s="1"/>
  <c r="N78" i="90"/>
  <c r="L85" i="90" s="1"/>
  <c r="N77" i="283"/>
  <c r="N85" i="279"/>
  <c r="N81" i="244"/>
  <c r="L88" i="244" s="1"/>
  <c r="N79" i="346"/>
  <c r="L86" i="346" s="1"/>
  <c r="N78" i="17"/>
  <c r="N78" i="23"/>
  <c r="L85" i="367"/>
  <c r="L83" i="367"/>
  <c r="L84" i="367"/>
  <c r="N78" i="20"/>
  <c r="L83" i="20" s="1"/>
  <c r="L83" i="37"/>
  <c r="L84" i="305"/>
  <c r="L85" i="124"/>
  <c r="N79" i="362"/>
  <c r="N79" i="329"/>
  <c r="L84" i="55"/>
  <c r="L83" i="55"/>
  <c r="L85" i="55"/>
  <c r="N68" i="249"/>
  <c r="N83" i="249" s="1"/>
  <c r="L90" i="249" s="1"/>
  <c r="L85" i="57"/>
  <c r="L83" i="57"/>
  <c r="L85" i="49"/>
  <c r="L83" i="49"/>
  <c r="L84" i="49"/>
  <c r="N79" i="345"/>
  <c r="N80" i="174"/>
  <c r="N46" i="174" s="1"/>
  <c r="N48" i="174" s="1"/>
  <c r="N79" i="247"/>
  <c r="L84" i="247" s="1"/>
  <c r="N78" i="41"/>
  <c r="L84" i="41" s="1"/>
  <c r="N78" i="242"/>
  <c r="L85" i="242" s="1"/>
  <c r="N88" i="252"/>
  <c r="L93" i="252" s="1"/>
  <c r="L84" i="37"/>
  <c r="L84" i="43"/>
  <c r="L88" i="50"/>
  <c r="L84" i="57"/>
  <c r="L85" i="371"/>
  <c r="L86" i="343"/>
  <c r="L86" i="321"/>
  <c r="L84" i="323"/>
  <c r="L86" i="250"/>
  <c r="L85" i="224"/>
  <c r="L84" i="132"/>
  <c r="L83" i="131"/>
  <c r="L83" i="127"/>
  <c r="N85" i="245"/>
  <c r="L91" i="245" s="1"/>
  <c r="L83" i="129"/>
  <c r="L84" i="129"/>
  <c r="L85" i="129"/>
  <c r="L84" i="52"/>
  <c r="L85" i="52"/>
  <c r="L83" i="52"/>
  <c r="N79" i="337"/>
  <c r="N75" i="229"/>
  <c r="L80" i="229" s="1"/>
  <c r="N83" i="280"/>
  <c r="N78" i="44"/>
  <c r="N86" i="11"/>
  <c r="N88" i="11" s="1"/>
  <c r="D319" i="5" s="1"/>
  <c r="L85" i="14"/>
  <c r="L85" i="16"/>
  <c r="N75" i="287"/>
  <c r="N41" i="287" s="1"/>
  <c r="N43"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9" i="319" s="1"/>
  <c r="L84"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N78" i="145"/>
  <c r="L85" i="145" s="1"/>
  <c r="L84" i="216"/>
  <c r="L83" i="216"/>
  <c r="L83" i="128"/>
  <c r="L83" i="125"/>
  <c r="L84" i="125"/>
  <c r="L84" i="124"/>
  <c r="L85" i="110"/>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5" i="78"/>
  <c r="N87" i="78" s="1"/>
  <c r="D69" i="5" s="1"/>
  <c r="N86" i="77"/>
  <c r="N88" i="77" s="1"/>
  <c r="D68" i="5" s="1"/>
  <c r="L84" i="76"/>
  <c r="L83" i="76"/>
  <c r="L84" i="73"/>
  <c r="L83" i="73"/>
  <c r="L83" i="70"/>
  <c r="L84" i="70"/>
  <c r="N86" i="67"/>
  <c r="N88" i="67" s="1"/>
  <c r="D58" i="5" s="1"/>
  <c r="L83" i="56"/>
  <c r="L84" i="56"/>
  <c r="N86" i="28"/>
  <c r="N88" i="28" s="1"/>
  <c r="D20" i="5" s="1"/>
  <c r="L85" i="18"/>
  <c r="L83" i="18"/>
  <c r="L85" i="15"/>
  <c r="L83" i="15"/>
  <c r="N78" i="12"/>
  <c r="L85" i="12" s="1"/>
  <c r="N86" i="47" l="1"/>
  <c r="N88" i="47" s="1"/>
  <c r="D39" i="5" s="1"/>
  <c r="N86" i="51"/>
  <c r="N88" i="51" s="1"/>
  <c r="D43" i="5" s="1"/>
  <c r="L85" i="22"/>
  <c r="L83" i="102"/>
  <c r="N79" i="315"/>
  <c r="L84" i="315" s="1"/>
  <c r="N77" i="287"/>
  <c r="L84" i="25"/>
  <c r="N69" i="172"/>
  <c r="N70" i="178"/>
  <c r="N83" i="178" s="1"/>
  <c r="N83" i="155"/>
  <c r="L88" i="155" s="1"/>
  <c r="N69" i="179"/>
  <c r="N82" i="179" s="1"/>
  <c r="L88" i="179" s="1"/>
  <c r="L89" i="282"/>
  <c r="L84" i="354"/>
  <c r="L84" i="31"/>
  <c r="N69" i="184"/>
  <c r="N82" i="184" s="1"/>
  <c r="L88" i="184" s="1"/>
  <c r="L85" i="354"/>
  <c r="N87" i="354" s="1"/>
  <c r="N89" i="354" s="1"/>
  <c r="D306" i="5" s="1"/>
  <c r="N77" i="285"/>
  <c r="L83" i="285" s="1"/>
  <c r="N70" i="266"/>
  <c r="N83" i="266" s="1"/>
  <c r="L88" i="266" s="1"/>
  <c r="N86" i="226"/>
  <c r="N88" i="226" s="1"/>
  <c r="D187" i="5" s="1"/>
  <c r="N79" i="318"/>
  <c r="L85" i="318" s="1"/>
  <c r="N79" i="313"/>
  <c r="L85" i="31"/>
  <c r="L98" i="260"/>
  <c r="L85" i="328"/>
  <c r="N70" i="171"/>
  <c r="N83" i="171" s="1"/>
  <c r="L90" i="171" s="1"/>
  <c r="L86" i="347"/>
  <c r="N87" i="253"/>
  <c r="N89" i="253" s="1"/>
  <c r="D213" i="5" s="1"/>
  <c r="L85" i="333"/>
  <c r="L83" i="22"/>
  <c r="N86" i="22" s="1"/>
  <c r="N88" i="22" s="1"/>
  <c r="D14" i="5" s="1"/>
  <c r="L85" i="347"/>
  <c r="L84" i="24"/>
  <c r="L83" i="24"/>
  <c r="L86" i="333"/>
  <c r="N87" i="371"/>
  <c r="N89" i="371" s="1"/>
  <c r="D293" i="5" s="1"/>
  <c r="N86" i="64"/>
  <c r="N88" i="64" s="1"/>
  <c r="D55" i="5" s="1"/>
  <c r="L88" i="282"/>
  <c r="N91" i="282" s="1"/>
  <c r="N93" i="282" s="1"/>
  <c r="D239" i="5" s="1"/>
  <c r="N79" i="317"/>
  <c r="L85" i="317" s="1"/>
  <c r="N79" i="314"/>
  <c r="L84" i="314" s="1"/>
  <c r="N82" i="174"/>
  <c r="L89" i="174" s="1"/>
  <c r="N70" i="176"/>
  <c r="N83" i="176" s="1"/>
  <c r="L88" i="176" s="1"/>
  <c r="N78" i="137"/>
  <c r="L83" i="137" s="1"/>
  <c r="L83" i="75"/>
  <c r="L84" i="39"/>
  <c r="L84" i="103"/>
  <c r="N79" i="311"/>
  <c r="L84" i="311" s="1"/>
  <c r="L85" i="364"/>
  <c r="N87" i="323"/>
  <c r="N89" i="323" s="1"/>
  <c r="D279" i="5" s="1"/>
  <c r="N87" i="339"/>
  <c r="N89" i="339" s="1"/>
  <c r="D292" i="5" s="1"/>
  <c r="N86" i="124"/>
  <c r="N88" i="124" s="1"/>
  <c r="D113" i="5" s="1"/>
  <c r="L82" i="75"/>
  <c r="L84" i="21"/>
  <c r="L100" i="260"/>
  <c r="L85" i="363"/>
  <c r="L91" i="221"/>
  <c r="L83" i="39"/>
  <c r="N86" i="46"/>
  <c r="N88" i="46" s="1"/>
  <c r="D38" i="5" s="1"/>
  <c r="L83" i="215"/>
  <c r="L85" i="21"/>
  <c r="L85" i="215"/>
  <c r="L84" i="30"/>
  <c r="L85" i="254"/>
  <c r="L83" i="30"/>
  <c r="L84" i="27"/>
  <c r="L86" i="363"/>
  <c r="L85" i="27"/>
  <c r="N69" i="183"/>
  <c r="N82" i="183" s="1"/>
  <c r="L88" i="183" s="1"/>
  <c r="N87" i="321"/>
  <c r="N89" i="321" s="1"/>
  <c r="D277" i="5" s="1"/>
  <c r="N64" i="297"/>
  <c r="N77" i="297" s="1"/>
  <c r="L82" i="297" s="1"/>
  <c r="N69" i="164"/>
  <c r="N82" i="164" s="1"/>
  <c r="L87" i="164" s="1"/>
  <c r="N85" i="74"/>
  <c r="N87" i="74" s="1"/>
  <c r="D65" i="5" s="1"/>
  <c r="N70" i="168"/>
  <c r="N83" i="168" s="1"/>
  <c r="L90" i="168" s="1"/>
  <c r="L86" i="240"/>
  <c r="N86" i="63"/>
  <c r="N88" i="63" s="1"/>
  <c r="D54" i="5" s="1"/>
  <c r="L83" i="42"/>
  <c r="N86" i="208"/>
  <c r="N88" i="208" s="1"/>
  <c r="D119" i="5" s="1"/>
  <c r="N86" i="121"/>
  <c r="N88" i="121" s="1"/>
  <c r="D111" i="5" s="1"/>
  <c r="L84" i="306"/>
  <c r="L85" i="213"/>
  <c r="L85" i="306"/>
  <c r="L85" i="147"/>
  <c r="L84" i="147"/>
  <c r="L87" i="274"/>
  <c r="L86" i="332"/>
  <c r="N89" i="50"/>
  <c r="N91" i="50" s="1"/>
  <c r="D42" i="5" s="1"/>
  <c r="L87" i="232"/>
  <c r="L85" i="232"/>
  <c r="L85" i="100"/>
  <c r="L84" i="100"/>
  <c r="N79" i="316"/>
  <c r="L84" i="316" s="1"/>
  <c r="L82" i="284"/>
  <c r="L84" i="42"/>
  <c r="L83" i="38"/>
  <c r="L85" i="69"/>
  <c r="L85" i="138"/>
  <c r="N86" i="43"/>
  <c r="N88" i="43" s="1"/>
  <c r="D34" i="5" s="1"/>
  <c r="N87" i="340"/>
  <c r="N89" i="340" s="1"/>
  <c r="D294" i="5" s="1"/>
  <c r="L83" i="302"/>
  <c r="L92" i="221"/>
  <c r="L84" i="365"/>
  <c r="L86" i="365"/>
  <c r="L85" i="262"/>
  <c r="L83" i="105"/>
  <c r="L83" i="92"/>
  <c r="N86" i="58"/>
  <c r="N88" i="58" s="1"/>
  <c r="D49" i="5" s="1"/>
  <c r="L83" i="286"/>
  <c r="L85" i="92"/>
  <c r="N87" i="327"/>
  <c r="N89" i="327" s="1"/>
  <c r="D281" i="5" s="1"/>
  <c r="N85" i="303"/>
  <c r="N87" i="303" s="1"/>
  <c r="D259" i="5" s="1"/>
  <c r="N86" i="65"/>
  <c r="N88" i="65" s="1"/>
  <c r="D56" i="5" s="1"/>
  <c r="L83" i="298"/>
  <c r="L84" i="298"/>
  <c r="L85" i="142"/>
  <c r="N79" i="239"/>
  <c r="L84" i="239" s="1"/>
  <c r="N86" i="130"/>
  <c r="N88" i="130" s="1"/>
  <c r="D121" i="5" s="1"/>
  <c r="L83" i="135"/>
  <c r="N66" i="294"/>
  <c r="N79" i="294" s="1"/>
  <c r="L86" i="294" s="1"/>
  <c r="N70" i="157"/>
  <c r="N83" i="157" s="1"/>
  <c r="L90" i="157" s="1"/>
  <c r="N87" i="343"/>
  <c r="N89" i="343" s="1"/>
  <c r="D296" i="5" s="1"/>
  <c r="L84" i="332"/>
  <c r="L85" i="41"/>
  <c r="L82" i="298"/>
  <c r="N86" i="123"/>
  <c r="N88" i="123" s="1"/>
  <c r="D114" i="5" s="1"/>
  <c r="L86" i="364"/>
  <c r="L86" i="232"/>
  <c r="L86" i="251"/>
  <c r="N86" i="131"/>
  <c r="N88" i="131" s="1"/>
  <c r="D122" i="5" s="1"/>
  <c r="N86" i="224"/>
  <c r="N88" i="224" s="1"/>
  <c r="D185" i="5" s="1"/>
  <c r="N87" i="328"/>
  <c r="N89" i="328" s="1"/>
  <c r="D282" i="5" s="1"/>
  <c r="L85" i="135"/>
  <c r="L84" i="251"/>
  <c r="L85" i="240"/>
  <c r="L84" i="342"/>
  <c r="N90" i="219"/>
  <c r="N92" i="219" s="1"/>
  <c r="D181" i="5" s="1"/>
  <c r="N90" i="218"/>
  <c r="N92" i="218" s="1"/>
  <c r="D180" i="5" s="1"/>
  <c r="L84" i="356"/>
  <c r="L86" i="356"/>
  <c r="L84" i="38"/>
  <c r="L84" i="142"/>
  <c r="L86" i="241"/>
  <c r="L86" i="262"/>
  <c r="L85" i="241"/>
  <c r="L82" i="302"/>
  <c r="L84" i="346"/>
  <c r="L84" i="19"/>
  <c r="L83" i="19"/>
  <c r="L84" i="26"/>
  <c r="L86" i="256"/>
  <c r="N86" i="132"/>
  <c r="N88" i="132" s="1"/>
  <c r="D123" i="5" s="1"/>
  <c r="L85" i="336"/>
  <c r="L83" i="59"/>
  <c r="L83" i="26"/>
  <c r="L85" i="105"/>
  <c r="N85" i="72"/>
  <c r="N87" i="72" s="1"/>
  <c r="D63" i="5" s="1"/>
  <c r="L83" i="284"/>
  <c r="L82" i="286"/>
  <c r="L84" i="102"/>
  <c r="N86" i="102" s="1"/>
  <c r="N88" i="102" s="1"/>
  <c r="D92" i="5" s="1"/>
  <c r="L82" i="325"/>
  <c r="L86" i="254"/>
  <c r="L85" i="356"/>
  <c r="L87" i="275"/>
  <c r="L86" i="275"/>
  <c r="L86" i="342"/>
  <c r="N86" i="49"/>
  <c r="N88" i="49" s="1"/>
  <c r="D41" i="5" s="1"/>
  <c r="N86" i="55"/>
  <c r="N88" i="55" s="1"/>
  <c r="D47" i="5" s="1"/>
  <c r="L84" i="33"/>
  <c r="L84" i="296"/>
  <c r="L86" i="296"/>
  <c r="L85" i="296"/>
  <c r="L84" i="214"/>
  <c r="L85" i="214"/>
  <c r="L83" i="214"/>
  <c r="L84" i="107"/>
  <c r="L85" i="103"/>
  <c r="N87" i="360"/>
  <c r="N89" i="360" s="1"/>
  <c r="D311" i="5" s="1"/>
  <c r="N61" i="228"/>
  <c r="N74" i="228" s="1"/>
  <c r="L79" i="228" s="1"/>
  <c r="N87" i="348"/>
  <c r="N89" i="348" s="1"/>
  <c r="D301" i="5" s="1"/>
  <c r="L85" i="149"/>
  <c r="L84" i="149"/>
  <c r="L83" i="149"/>
  <c r="L83" i="96"/>
  <c r="N86" i="128"/>
  <c r="N88" i="128" s="1"/>
  <c r="D120" i="5" s="1"/>
  <c r="L84" i="213"/>
  <c r="N78" i="60"/>
  <c r="L84" i="60" s="1"/>
  <c r="L85" i="256"/>
  <c r="L84" i="325"/>
  <c r="L84" i="53"/>
  <c r="N86" i="34"/>
  <c r="N88" i="34" s="1"/>
  <c r="D26" i="5" s="1"/>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N86" i="37"/>
  <c r="N88" i="37" s="1"/>
  <c r="D28" i="5" s="1"/>
  <c r="L83" i="35"/>
  <c r="L84" i="35"/>
  <c r="L85" i="35"/>
  <c r="N88" i="277"/>
  <c r="N90" i="277" s="1"/>
  <c r="D235" i="5" s="1"/>
  <c r="L85" i="261"/>
  <c r="N88" i="281"/>
  <c r="N90" i="281" s="1"/>
  <c r="D238" i="5" s="1"/>
  <c r="L84" i="243"/>
  <c r="N82" i="172"/>
  <c r="L88" i="172" s="1"/>
  <c r="L84" i="94"/>
  <c r="L84" i="85"/>
  <c r="L83" i="290"/>
  <c r="L84" i="98"/>
  <c r="L87" i="244"/>
  <c r="L84" i="139"/>
  <c r="L85" i="85"/>
  <c r="L82" i="290"/>
  <c r="L85" i="295"/>
  <c r="L85" i="79"/>
  <c r="L88" i="217"/>
  <c r="L83" i="291"/>
  <c r="L82" i="190"/>
  <c r="N83" i="182"/>
  <c r="L89" i="182" s="1"/>
  <c r="L84" i="209"/>
  <c r="L85" i="84"/>
  <c r="L85" i="265"/>
  <c r="L85" i="87"/>
  <c r="L83" i="106"/>
  <c r="L89" i="268"/>
  <c r="L87" i="273"/>
  <c r="L84" i="312"/>
  <c r="L84" i="83"/>
  <c r="L82" i="292"/>
  <c r="L85" i="139"/>
  <c r="L82" i="299"/>
  <c r="L90" i="154"/>
  <c r="L85" i="233"/>
  <c r="L84" i="299"/>
  <c r="L84" i="96"/>
  <c r="L84" i="295"/>
  <c r="L84" i="79"/>
  <c r="L83" i="91"/>
  <c r="L85" i="98"/>
  <c r="L85" i="134"/>
  <c r="L84" i="291"/>
  <c r="L83" i="61"/>
  <c r="L84" i="88"/>
  <c r="L80" i="227"/>
  <c r="N79" i="150"/>
  <c r="L84" i="150" s="1"/>
  <c r="L83" i="143"/>
  <c r="L84" i="136"/>
  <c r="L84" i="265"/>
  <c r="N86" i="31"/>
  <c r="N88" i="31" s="1"/>
  <c r="D23" i="5" s="1"/>
  <c r="L84" i="91"/>
  <c r="L87" i="217"/>
  <c r="L83" i="212"/>
  <c r="L85" i="243"/>
  <c r="L83" i="86"/>
  <c r="L84" i="138"/>
  <c r="L84" i="99"/>
  <c r="L85" i="231"/>
  <c r="L88" i="268"/>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25"/>
  <c r="N88" i="25" s="1"/>
  <c r="D17" i="5" s="1"/>
  <c r="N86" i="32"/>
  <c r="N88" i="32" s="1"/>
  <c r="D24" i="5" s="1"/>
  <c r="L86" i="244"/>
  <c r="L85" i="312"/>
  <c r="L85" i="83"/>
  <c r="L83" i="292"/>
  <c r="L84" i="212"/>
  <c r="L84" i="86"/>
  <c r="L85" i="97"/>
  <c r="L90" i="245"/>
  <c r="L89" i="154"/>
  <c r="L85" i="264"/>
  <c r="L84" i="264"/>
  <c r="L86" i="261"/>
  <c r="L84" i="257"/>
  <c r="L85" i="257"/>
  <c r="L83" i="136"/>
  <c r="L82" i="293"/>
  <c r="L83" i="99"/>
  <c r="N85" i="305"/>
  <c r="N87" i="305" s="1"/>
  <c r="D261" i="5" s="1"/>
  <c r="L89" i="180"/>
  <c r="L88" i="180"/>
  <c r="L87" i="180"/>
  <c r="L83" i="81"/>
  <c r="L83" i="89"/>
  <c r="L90" i="207"/>
  <c r="L84" i="87"/>
  <c r="L84" i="90"/>
  <c r="L83" i="144"/>
  <c r="L84" i="82"/>
  <c r="L83" i="97"/>
  <c r="L85" i="143"/>
  <c r="L84" i="133"/>
  <c r="L83" i="293"/>
  <c r="L84" i="190"/>
  <c r="L83" i="133"/>
  <c r="L84" i="140"/>
  <c r="L84" i="258"/>
  <c r="L85" i="273"/>
  <c r="L86" i="233"/>
  <c r="L83" i="140"/>
  <c r="L83" i="209"/>
  <c r="L83" i="90"/>
  <c r="L89" i="267"/>
  <c r="L83" i="301"/>
  <c r="L84" i="301"/>
  <c r="L85" i="9"/>
  <c r="L83" i="9"/>
  <c r="N85" i="127"/>
  <c r="N87" i="127" s="1"/>
  <c r="D117" i="5" s="1"/>
  <c r="L88" i="188"/>
  <c r="L89" i="188"/>
  <c r="L89" i="185"/>
  <c r="L88" i="177"/>
  <c r="L87" i="177"/>
  <c r="L89" i="170"/>
  <c r="L88" i="170"/>
  <c r="L92" i="165"/>
  <c r="L88" i="178"/>
  <c r="L89" i="178"/>
  <c r="L90" i="178"/>
  <c r="L85" i="23"/>
  <c r="L84" i="23"/>
  <c r="L83" i="23"/>
  <c r="L92" i="279"/>
  <c r="L90" i="279"/>
  <c r="L86" i="263"/>
  <c r="L84" i="263"/>
  <c r="L84" i="36"/>
  <c r="L85" i="36"/>
  <c r="L85" i="101"/>
  <c r="L84" i="101"/>
  <c r="L83" i="101"/>
  <c r="L89" i="184"/>
  <c r="L87" i="184"/>
  <c r="L83" i="68"/>
  <c r="L84" i="68"/>
  <c r="L85" i="68"/>
  <c r="L84" i="81"/>
  <c r="L84" i="89"/>
  <c r="L91" i="207"/>
  <c r="L83" i="134"/>
  <c r="L84" i="144"/>
  <c r="L83" i="82"/>
  <c r="L85" i="247"/>
  <c r="L84" i="61"/>
  <c r="L88" i="185"/>
  <c r="L90" i="187"/>
  <c r="L91" i="279"/>
  <c r="L85" i="346"/>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L90" i="267"/>
  <c r="N86" i="367"/>
  <c r="N88" i="367" s="1"/>
  <c r="D317" i="5" s="1"/>
  <c r="L89" i="249"/>
  <c r="N86" i="216"/>
  <c r="N88" i="216" s="1"/>
  <c r="D178" i="5" s="1"/>
  <c r="N86" i="14"/>
  <c r="N88" i="14" s="1"/>
  <c r="D6" i="5" s="1"/>
  <c r="N86" i="129"/>
  <c r="N88" i="129" s="1"/>
  <c r="D118" i="5" s="1"/>
  <c r="L86" i="271"/>
  <c r="L90" i="165"/>
  <c r="L88" i="249"/>
  <c r="L85" i="271"/>
  <c r="L85" i="353"/>
  <c r="N86" i="16"/>
  <c r="N88" i="16" s="1"/>
  <c r="D8" i="5" s="1"/>
  <c r="L83" i="242"/>
  <c r="L84" i="362"/>
  <c r="L86" i="362"/>
  <c r="L85" i="362"/>
  <c r="L86" i="329"/>
  <c r="L85" i="329"/>
  <c r="L84" i="329"/>
  <c r="L89" i="179"/>
  <c r="L87" i="17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1" i="229"/>
  <c r="L95" i="252"/>
  <c r="L83" i="69"/>
  <c r="L87" i="181"/>
  <c r="L83" i="145"/>
  <c r="L84" i="193"/>
  <c r="L86" i="193"/>
  <c r="L82" i="229"/>
  <c r="L90" i="248"/>
  <c r="L94" i="252"/>
  <c r="L85" i="44"/>
  <c r="L83" i="44"/>
  <c r="L84" i="44"/>
  <c r="L84" i="337"/>
  <c r="L86" i="337"/>
  <c r="L85" i="337"/>
  <c r="L90" i="280"/>
  <c r="L88" i="280"/>
  <c r="L89" i="280"/>
  <c r="L84" i="287"/>
  <c r="L83" i="287"/>
  <c r="L82" i="287"/>
  <c r="L85" i="48"/>
  <c r="L87" i="48"/>
  <c r="L86" i="48"/>
  <c r="L85" i="66"/>
  <c r="L84" i="66"/>
  <c r="L83" i="66"/>
  <c r="L84" i="71"/>
  <c r="L83" i="71"/>
  <c r="L85" i="71"/>
  <c r="L85" i="54"/>
  <c r="L83" i="54"/>
  <c r="L84" i="54"/>
  <c r="L86" i="314"/>
  <c r="L86" i="335"/>
  <c r="L85" i="335"/>
  <c r="L84" i="335"/>
  <c r="L84" i="357"/>
  <c r="L85" i="357"/>
  <c r="L86" i="357"/>
  <c r="L82" i="310"/>
  <c r="L84" i="310"/>
  <c r="L83" i="310"/>
  <c r="L85" i="331"/>
  <c r="L84" i="331"/>
  <c r="L86" i="331"/>
  <c r="L85" i="344"/>
  <c r="L84" i="344"/>
  <c r="L86" i="344"/>
  <c r="L86" i="355"/>
  <c r="L84" i="355"/>
  <c r="L85" i="355"/>
  <c r="L86" i="359"/>
  <c r="L85" i="359"/>
  <c r="L84" i="359"/>
  <c r="L84" i="351"/>
  <c r="L86" i="351"/>
  <c r="L85" i="351"/>
  <c r="L85" i="313"/>
  <c r="L86" i="313"/>
  <c r="L86" i="320"/>
  <c r="L85" i="320"/>
  <c r="L84" i="320"/>
  <c r="L84" i="350"/>
  <c r="L86" i="350"/>
  <c r="L85" i="350"/>
  <c r="L85" i="330"/>
  <c r="L86" i="330"/>
  <c r="N86" i="18"/>
  <c r="N88" i="18" s="1"/>
  <c r="D10" i="5" s="1"/>
  <c r="N86" i="110"/>
  <c r="N88" i="110" s="1"/>
  <c r="D100" i="5" s="1"/>
  <c r="L88" i="181"/>
  <c r="L84" i="145"/>
  <c r="L89" i="186"/>
  <c r="L83" i="192"/>
  <c r="L89" i="187"/>
  <c r="L84" i="313"/>
  <c r="L84" i="330"/>
  <c r="L84" i="353"/>
  <c r="L84" i="366"/>
  <c r="L86" i="366"/>
  <c r="L84" i="307"/>
  <c r="L86" i="307"/>
  <c r="L85" i="307"/>
  <c r="L82" i="300"/>
  <c r="L84" i="300"/>
  <c r="L83" i="300"/>
  <c r="L85" i="315"/>
  <c r="L86" i="315"/>
  <c r="L85" i="319"/>
  <c r="L86" i="319"/>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6" i="73"/>
  <c r="N88" i="73" s="1"/>
  <c r="D64" i="5" s="1"/>
  <c r="N86" i="15"/>
  <c r="N88" i="15" s="1"/>
  <c r="D7" i="5" s="1"/>
  <c r="L83" i="12"/>
  <c r="L84" i="12"/>
  <c r="N101" i="260" l="1"/>
  <c r="N103" i="260" s="1"/>
  <c r="D219" i="5" s="1"/>
  <c r="N86" i="147"/>
  <c r="N88" i="147" s="1"/>
  <c r="D137" i="5" s="1"/>
  <c r="L90" i="155"/>
  <c r="L89" i="155"/>
  <c r="L84" i="318"/>
  <c r="L86" i="318"/>
  <c r="L82" i="285"/>
  <c r="L84" i="285"/>
  <c r="L88" i="171"/>
  <c r="N87" i="333"/>
  <c r="N89" i="333" s="1"/>
  <c r="D287" i="5" s="1"/>
  <c r="L89" i="171"/>
  <c r="N86" i="19"/>
  <c r="N88" i="19" s="1"/>
  <c r="D11" i="5" s="1"/>
  <c r="L89" i="266"/>
  <c r="N88" i="274"/>
  <c r="N90" i="274" s="1"/>
  <c r="D232" i="5" s="1"/>
  <c r="L90" i="266"/>
  <c r="N87" i="347"/>
  <c r="N89" i="347" s="1"/>
  <c r="D300" i="5" s="1"/>
  <c r="N86" i="24"/>
  <c r="N88" i="24" s="1"/>
  <c r="D16" i="5" s="1"/>
  <c r="L85" i="314"/>
  <c r="N87" i="314" s="1"/>
  <c r="N89" i="314" s="1"/>
  <c r="D270" i="5" s="1"/>
  <c r="L85" i="311"/>
  <c r="L84" i="317"/>
  <c r="L87" i="174"/>
  <c r="L88" i="174"/>
  <c r="L84" i="137"/>
  <c r="L86" i="317"/>
  <c r="L85" i="137"/>
  <c r="L90" i="176"/>
  <c r="L89" i="176"/>
  <c r="N85" i="75"/>
  <c r="N87" i="75" s="1"/>
  <c r="D66" i="5" s="1"/>
  <c r="L86" i="311"/>
  <c r="N86" i="39"/>
  <c r="N88" i="39" s="1"/>
  <c r="D30" i="5" s="1"/>
  <c r="N87" i="364"/>
  <c r="N89" i="364" s="1"/>
  <c r="D314" i="5" s="1"/>
  <c r="N86" i="103"/>
  <c r="N88" i="103" s="1"/>
  <c r="D93" i="5" s="1"/>
  <c r="N87" i="241"/>
  <c r="N89" i="241" s="1"/>
  <c r="D201" i="5" s="1"/>
  <c r="N86" i="30"/>
  <c r="N88" i="30" s="1"/>
  <c r="D22" i="5" s="1"/>
  <c r="N87" i="365"/>
  <c r="N89" i="365" s="1"/>
  <c r="D315" i="5" s="1"/>
  <c r="L88" i="164"/>
  <c r="N86" i="27"/>
  <c r="N88" i="27" s="1"/>
  <c r="D19" i="5" s="1"/>
  <c r="N86" i="215"/>
  <c r="N88" i="215" s="1"/>
  <c r="D177" i="5" s="1"/>
  <c r="N87" i="363"/>
  <c r="N89" i="363" s="1"/>
  <c r="D313" i="5" s="1"/>
  <c r="N87" i="254"/>
  <c r="N89" i="254" s="1"/>
  <c r="D214" i="5" s="1"/>
  <c r="L89" i="164"/>
  <c r="N86" i="69"/>
  <c r="N88" i="69" s="1"/>
  <c r="D60" i="5" s="1"/>
  <c r="N87" i="336"/>
  <c r="N89" i="336" s="1"/>
  <c r="D290" i="5" s="1"/>
  <c r="N91" i="249"/>
  <c r="N93" i="249" s="1"/>
  <c r="D209" i="5" s="1"/>
  <c r="L87" i="183"/>
  <c r="N86" i="26"/>
  <c r="N88" i="26" s="1"/>
  <c r="D18" i="5" s="1"/>
  <c r="N85" i="284"/>
  <c r="N87" i="284" s="1"/>
  <c r="D241" i="5" s="1"/>
  <c r="N86" i="33"/>
  <c r="N88" i="33" s="1"/>
  <c r="D25" i="5" s="1"/>
  <c r="L89" i="183"/>
  <c r="N87" i="240"/>
  <c r="N89" i="240" s="1"/>
  <c r="D200" i="5" s="1"/>
  <c r="N86" i="135"/>
  <c r="N88" i="135" s="1"/>
  <c r="D126" i="5" s="1"/>
  <c r="N87" i="256"/>
  <c r="N89" i="256" s="1"/>
  <c r="D215" i="5" s="1"/>
  <c r="N87" i="332"/>
  <c r="N89" i="332" s="1"/>
  <c r="D286" i="5" s="1"/>
  <c r="L84" i="297"/>
  <c r="L83" i="297"/>
  <c r="N93" i="221"/>
  <c r="N95" i="221" s="1"/>
  <c r="D184" i="5" s="1"/>
  <c r="N86" i="21"/>
  <c r="N88" i="21" s="1"/>
  <c r="D13" i="5" s="1"/>
  <c r="N86" i="140"/>
  <c r="N88" i="140" s="1"/>
  <c r="D132" i="5" s="1"/>
  <c r="N87" i="346"/>
  <c r="N89" i="346" s="1"/>
  <c r="D299" i="5" s="1"/>
  <c r="N87" i="306"/>
  <c r="N89" i="306" s="1"/>
  <c r="D262" i="5" s="1"/>
  <c r="L89" i="189"/>
  <c r="N85" i="286"/>
  <c r="N87" i="286" s="1"/>
  <c r="D243" i="5" s="1"/>
  <c r="L85" i="316"/>
  <c r="L89" i="157"/>
  <c r="N85" i="325"/>
  <c r="N87" i="325" s="1"/>
  <c r="D280" i="5" s="1"/>
  <c r="N87" i="262"/>
  <c r="N89" i="262" s="1"/>
  <c r="D221" i="5" s="1"/>
  <c r="L85" i="239"/>
  <c r="L86" i="239"/>
  <c r="L86" i="316"/>
  <c r="L88" i="157"/>
  <c r="N85" i="302"/>
  <c r="N87" i="302" s="1"/>
  <c r="N87" i="251"/>
  <c r="N89" i="251" s="1"/>
  <c r="D211" i="5" s="1"/>
  <c r="N85" i="298"/>
  <c r="N87" i="298" s="1"/>
  <c r="D254" i="5" s="1"/>
  <c r="N86" i="213"/>
  <c r="N88" i="213" s="1"/>
  <c r="D175" i="5" s="1"/>
  <c r="N86" i="42"/>
  <c r="N88" i="42" s="1"/>
  <c r="D33" i="5" s="1"/>
  <c r="N88" i="232"/>
  <c r="N90" i="232" s="1"/>
  <c r="D192" i="5" s="1"/>
  <c r="N86" i="38"/>
  <c r="N88" i="38" s="1"/>
  <c r="D29" i="5" s="1"/>
  <c r="N86" i="92"/>
  <c r="N88" i="92" s="1"/>
  <c r="D83" i="5" s="1"/>
  <c r="N87" i="238"/>
  <c r="N89" i="238" s="1"/>
  <c r="D198" i="5" s="1"/>
  <c r="N90" i="217"/>
  <c r="N92" i="217" s="1"/>
  <c r="D179" i="5" s="1"/>
  <c r="N87" i="342"/>
  <c r="N89" i="342" s="1"/>
  <c r="D295" i="5" s="1"/>
  <c r="L87" i="189"/>
  <c r="N87" i="235"/>
  <c r="N89" i="235" s="1"/>
  <c r="D195" i="5" s="1"/>
  <c r="L84" i="294"/>
  <c r="N86" i="41"/>
  <c r="N88" i="41" s="1"/>
  <c r="D32" i="5" s="1"/>
  <c r="N82" i="227"/>
  <c r="N84" i="227" s="1"/>
  <c r="D188" i="5" s="1"/>
  <c r="N86" i="80"/>
  <c r="N88" i="80" s="1"/>
  <c r="D71" i="5" s="1"/>
  <c r="N87" i="264"/>
  <c r="N89" i="264" s="1"/>
  <c r="D223" i="5" s="1"/>
  <c r="N86" i="53"/>
  <c r="N88" i="53" s="1"/>
  <c r="D45" i="5" s="1"/>
  <c r="N86" i="149"/>
  <c r="N88" i="149" s="1"/>
  <c r="D135" i="5" s="1"/>
  <c r="N86" i="100"/>
  <c r="N88" i="100" s="1"/>
  <c r="D90" i="5" s="1"/>
  <c r="N86" i="59"/>
  <c r="N88" i="59" s="1"/>
  <c r="D50" i="5" s="1"/>
  <c r="N86" i="88"/>
  <c r="N88" i="88" s="1"/>
  <c r="D79" i="5" s="1"/>
  <c r="N86" i="99"/>
  <c r="N88" i="99" s="1"/>
  <c r="D89" i="5" s="1"/>
  <c r="L85" i="294"/>
  <c r="L83" i="60"/>
  <c r="N86" i="142"/>
  <c r="N88" i="142" s="1"/>
  <c r="D134" i="5" s="1"/>
  <c r="N86" i="105"/>
  <c r="N88" i="105" s="1"/>
  <c r="D95" i="5" s="1"/>
  <c r="N86" i="96"/>
  <c r="N88" i="96" s="1"/>
  <c r="D86" i="5" s="1"/>
  <c r="N86" i="209"/>
  <c r="N88" i="209" s="1"/>
  <c r="D131" i="5" s="1"/>
  <c r="N86" i="83"/>
  <c r="N88" i="83" s="1"/>
  <c r="D74" i="5" s="1"/>
  <c r="N86" i="231"/>
  <c r="N88" i="231" s="1"/>
  <c r="D191" i="5" s="1"/>
  <c r="N86" i="138"/>
  <c r="N88" i="138" s="1"/>
  <c r="D129" i="5" s="1"/>
  <c r="N91" i="268"/>
  <c r="N93" i="268" s="1"/>
  <c r="D227" i="5" s="1"/>
  <c r="N87" i="295"/>
  <c r="N89" i="295" s="1"/>
  <c r="D251" i="5" s="1"/>
  <c r="N86" i="9"/>
  <c r="N88" i="9" s="1"/>
  <c r="D4" i="5" s="1"/>
  <c r="N86" i="29"/>
  <c r="N88" i="29" s="1"/>
  <c r="D21" i="5" s="1"/>
  <c r="N86" i="214"/>
  <c r="N88" i="214" s="1"/>
  <c r="D176" i="5" s="1"/>
  <c r="N88" i="275"/>
  <c r="N90" i="275" s="1"/>
  <c r="D233" i="5" s="1"/>
  <c r="N87" i="356"/>
  <c r="N89" i="356" s="1"/>
  <c r="D308" i="5" s="1"/>
  <c r="N87" i="353"/>
  <c r="N89" i="353" s="1"/>
  <c r="D305" i="5" s="1"/>
  <c r="L85" i="60"/>
  <c r="N86" i="60" s="1"/>
  <c r="N88" i="60" s="1"/>
  <c r="D51" i="5" s="1"/>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89" i="244"/>
  <c r="N91"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90" i="180"/>
  <c r="N92" i="180" s="1"/>
  <c r="D159"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86" i="143"/>
  <c r="N88" i="143" s="1"/>
  <c r="D141"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55"/>
  <c r="N93" i="155" s="1"/>
  <c r="D144" i="5" s="1"/>
  <c r="N91" i="185"/>
  <c r="N93" i="185" s="1"/>
  <c r="D165" i="5" s="1"/>
  <c r="N87" i="257"/>
  <c r="N89" i="257" s="1"/>
  <c r="D216" i="5" s="1"/>
  <c r="N90" i="177"/>
  <c r="N92" i="177" s="1"/>
  <c r="N85" i="133"/>
  <c r="N87" i="133" s="1"/>
  <c r="D124" i="5" s="1"/>
  <c r="N86" i="90"/>
  <c r="N88" i="90" s="1"/>
  <c r="D81" i="5" s="1"/>
  <c r="L88" i="168"/>
  <c r="N87" i="258"/>
  <c r="N89" i="258" s="1"/>
  <c r="D217" i="5" s="1"/>
  <c r="N85" i="301"/>
  <c r="N87" i="301" s="1"/>
  <c r="D258" i="5" s="1"/>
  <c r="N83" i="229"/>
  <c r="N85" i="229" s="1"/>
  <c r="D190"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8"/>
  <c r="N93" i="178" s="1"/>
  <c r="D157"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7" i="318"/>
  <c r="N89" i="318" s="1"/>
  <c r="D274" i="5" s="1"/>
  <c r="N85" i="287"/>
  <c r="N87" i="287" s="1"/>
  <c r="D244" i="5" s="1"/>
  <c r="N85" i="310"/>
  <c r="N87" i="310" s="1"/>
  <c r="D266" i="5" s="1"/>
  <c r="N91" i="248"/>
  <c r="N93" i="248" s="1"/>
  <c r="D208" i="5" s="1"/>
  <c r="N86" i="148"/>
  <c r="N88" i="148" s="1"/>
  <c r="D136" i="5" s="1"/>
  <c r="N87" i="345"/>
  <c r="N89" i="345" s="1"/>
  <c r="D298" i="5" s="1"/>
  <c r="N87" i="193"/>
  <c r="N89" i="193" s="1"/>
  <c r="D173" i="5" s="1"/>
  <c r="N85" i="192"/>
  <c r="N87" i="192" s="1"/>
  <c r="D172" i="5" s="1"/>
  <c r="N87" i="313"/>
  <c r="N89" i="313" s="1"/>
  <c r="D269" i="5" s="1"/>
  <c r="N90" i="181"/>
  <c r="N92" i="181" s="1"/>
  <c r="D161" i="5" s="1"/>
  <c r="N91" i="280"/>
  <c r="N93" i="280" s="1"/>
  <c r="D237" i="5" s="1"/>
  <c r="N87" i="337"/>
  <c r="N89" i="337" s="1"/>
  <c r="D291" i="5" s="1"/>
  <c r="N86" i="44"/>
  <c r="N88" i="44" s="1"/>
  <c r="D35" i="5" s="1"/>
  <c r="N86" i="54"/>
  <c r="N88" i="54" s="1"/>
  <c r="D46" i="5" s="1"/>
  <c r="N86" i="66"/>
  <c r="N88" i="66" s="1"/>
  <c r="D57" i="5" s="1"/>
  <c r="N87" i="319"/>
  <c r="N89" i="319" s="1"/>
  <c r="D275" i="5" s="1"/>
  <c r="N87" i="315"/>
  <c r="N89" i="315" s="1"/>
  <c r="D271" i="5" s="1"/>
  <c r="N87" i="307"/>
  <c r="N89" i="307" s="1"/>
  <c r="D263" i="5" s="1"/>
  <c r="N87" i="366"/>
  <c r="N89" i="366" s="1"/>
  <c r="D316" i="5" s="1"/>
  <c r="N87" i="317"/>
  <c r="N89" i="317" s="1"/>
  <c r="D273" i="5" s="1"/>
  <c r="N87" i="359"/>
  <c r="N89" i="359" s="1"/>
  <c r="D310" i="5" s="1"/>
  <c r="N87" i="355"/>
  <c r="N89" i="355" s="1"/>
  <c r="D307" i="5" s="1"/>
  <c r="N86" i="71"/>
  <c r="N88" i="71" s="1"/>
  <c r="D62" i="5" s="1"/>
  <c r="N85" i="285"/>
  <c r="N87" i="285" s="1"/>
  <c r="D24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91" i="171" l="1"/>
  <c r="N93" i="171" s="1"/>
  <c r="D156" i="5" s="1"/>
  <c r="N87" i="311"/>
  <c r="N89" i="311" s="1"/>
  <c r="D267" i="5" s="1"/>
  <c r="N90" i="174"/>
  <c r="N92" i="174" s="1"/>
  <c r="D154" i="5" s="1"/>
  <c r="N91" i="266"/>
  <c r="N93" i="266" s="1"/>
  <c r="D225" i="5" s="1"/>
  <c r="N87" i="316"/>
  <c r="N89" i="316" s="1"/>
  <c r="D272" i="5" s="1"/>
  <c r="N86" i="137"/>
  <c r="N88" i="137" s="1"/>
  <c r="D128" i="5" s="1"/>
  <c r="N91" i="176"/>
  <c r="N93" i="176" s="1"/>
  <c r="D155" i="5" s="1"/>
  <c r="N90" i="164"/>
  <c r="N92" i="164" s="1"/>
  <c r="D149" i="5" s="1"/>
  <c r="N85" i="297"/>
  <c r="N87" i="297" s="1"/>
  <c r="D253" i="5" s="1"/>
  <c r="N90" i="183"/>
  <c r="N92" i="183" s="1"/>
  <c r="D163" i="5" s="1"/>
  <c r="N91" i="158"/>
  <c r="N93" i="158" s="1"/>
  <c r="D146" i="5" s="1"/>
  <c r="N90" i="189"/>
  <c r="N92" i="189" s="1"/>
  <c r="D169" i="5" s="1"/>
  <c r="N87" i="239"/>
  <c r="N89" i="239" s="1"/>
  <c r="D199" i="5" s="1"/>
  <c r="N87" i="294"/>
  <c r="N89" i="294" s="1"/>
  <c r="D250" i="5" s="1"/>
  <c r="N90" i="172"/>
  <c r="N92" i="172" s="1"/>
  <c r="D153" i="5" s="1"/>
  <c r="N91" i="157"/>
  <c r="N93" i="157" s="1"/>
  <c r="D145" i="5" s="1"/>
  <c r="N82" i="228"/>
  <c r="N84" i="228" s="1"/>
  <c r="D189" i="5" s="1"/>
  <c r="D160" i="5"/>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<sst xmlns="http://schemas.openxmlformats.org/spreadsheetml/2006/main" count="38539" uniqueCount="2344">
  <si>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</si>
  <si>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</si>
  <si>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</si>
  <si>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</si>
  <si>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</si>
  <si>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</si>
  <si>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</si>
  <si>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</si>
  <si>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</si>
  <si>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</si>
  <si>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</si>
  <si>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</si>
  <si>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</si>
  <si>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</si>
  <si>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</si>
  <si>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</si>
  <si>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</si>
  <si>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</si>
  <si>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</si>
  <si>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</si>
  <si>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</si>
  <si>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</si>
  <si>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</si>
  <si>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</si>
  <si>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</si>
  <si>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</si>
  <si>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</si>
  <si>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</si>
  <si>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</si>
  <si>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</si>
  <si>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</si>
  <si>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</si>
  <si>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</si>
  <si>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</si>
  <si>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</si>
  <si>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</si>
  <si>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</si>
  <si>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</si>
  <si>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</si>
  <si>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</si>
  <si>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</si>
  <si>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</si>
  <si>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</si>
  <si>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</si>
  <si>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</si>
  <si>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</si>
  <si>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</si>
  <si>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</si>
  <si>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</si>
  <si>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</si>
  <si>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</si>
  <si>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</si>
  <si>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</si>
  <si>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</si>
  <si>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</si>
  <si>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</si>
  <si>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</si>
  <si>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</si>
  <si>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</si>
  <si>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</si>
  <si>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</si>
  <si>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</si>
  <si>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</si>
  <si>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</si>
  <si>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</si>
  <si>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</si>
  <si>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</si>
  <si>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</si>
  <si>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</si>
  <si>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</si>
  <si>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</si>
  <si>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</si>
  <si>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</si>
  <si>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</si>
  <si>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</si>
  <si>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</si>
  <si>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</si>
  <si>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</si>
  <si>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</si>
  <si>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</si>
  <si>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</si>
  <si>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</si>
  <si>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</si>
  <si>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</si>
  <si>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</si>
  <si>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</si>
  <si>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</si>
  <si>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</si>
  <si>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</si>
  <si>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</si>
  <si>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</si>
  <si>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</si>
  <si>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</si>
  <si>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</si>
  <si>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</si>
  <si>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</si>
  <si>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</si>
  <si>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</si>
  <si>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</si>
  <si>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</si>
  <si>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</si>
  <si>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</si>
  <si>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</si>
  <si>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</si>
  <si>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</si>
  <si>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</si>
  <si>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</si>
  <si>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</si>
  <si>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</si>
  <si>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</si>
  <si>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</si>
  <si>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</si>
  <si>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</si>
  <si>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</si>
  <si>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</si>
  <si>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</si>
  <si>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</si>
  <si>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</si>
  <si>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</si>
  <si>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</si>
  <si>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</si>
  <si>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</si>
  <si>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</si>
  <si>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</si>
  <si>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</si>
  <si>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</si>
  <si>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</si>
  <si>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</si>
  <si>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</si>
  <si>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</si>
  <si>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</si>
  <si>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</si>
  <si>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</si>
  <si>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</si>
  <si>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</si>
  <si>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</si>
  <si>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</si>
  <si>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</si>
  <si>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</si>
  <si>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</si>
  <si>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</si>
  <si>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</si>
  <si>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</si>
  <si>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</si>
  <si>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</si>
  <si>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</si>
  <si>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</si>
  <si>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</si>
  <si>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</si>
  <si>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</si>
  <si>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</si>
  <si>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</si>
  <si>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</si>
  <si>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</si>
  <si>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</si>
  <si>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</si>
  <si>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</si>
  <si>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</si>
  <si>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</si>
  <si>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</si>
  <si>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</si>
  <si>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</si>
  <si>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</si>
  <si>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</si>
  <si>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</si>
  <si>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</si>
  <si>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</si>
  <si>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</si>
  <si>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</si>
  <si>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</si>
  <si>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</si>
  <si>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</si>
  <si>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</si>
  <si>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</si>
  <si>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</si>
  <si>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</si>
  <si>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</si>
  <si>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</si>
  <si>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</si>
  <si>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</si>
  <si>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</si>
  <si>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</si>
  <si>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</si>
  <si>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</si>
  <si>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</si>
  <si>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</si>
  <si>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</si>
  <si>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</si>
  <si>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</si>
  <si>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</si>
  <si>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</si>
  <si>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</si>
  <si>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</si>
  <si>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</si>
  <si>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</si>
  <si>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</si>
  <si>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</si>
  <si>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</si>
  <si>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</si>
  <si>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</si>
  <si>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</si>
  <si>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</si>
  <si>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</si>
  <si>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</si>
  <si>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</si>
  <si>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</si>
  <si>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</si>
  <si>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</si>
  <si>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</si>
  <si>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</si>
  <si>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</si>
  <si>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</si>
  <si>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</si>
  <si>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</si>
  <si>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</si>
  <si>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</si>
  <si>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</si>
  <si>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</si>
  <si>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</si>
  <si>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</si>
  <si>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</si>
  <si>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</si>
  <si>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</si>
  <si>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</si>
  <si>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</si>
  <si>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</si>
  <si>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</si>
  <si>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</si>
  <si>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</si>
  <si>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</si>
  <si>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</si>
  <si>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</si>
  <si>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</si>
  <si>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</si>
  <si>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</si>
  <si>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</si>
  <si>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</si>
  <si>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</si>
  <si>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</si>
  <si>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</si>
  <si>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</si>
  <si>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</si>
  <si>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</si>
  <si>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</si>
  <si>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</si>
  <si>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</si>
  <si>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</si>
  <si>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</si>
  <si>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</si>
  <si>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</si>
  <si>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</si>
  <si>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</si>
  <si>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</si>
  <si>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</si>
  <si>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</si>
  <si>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</si>
  <si>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</si>
  <si>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</si>
  <si>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</si>
  <si>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</si>
  <si>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</si>
  <si>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</si>
  <si>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</si>
  <si>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</si>
  <si>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</si>
  <si>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</si>
  <si>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</si>
  <si>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</si>
  <si>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</si>
  <si>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</si>
  <si>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</si>
  <si>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</si>
  <si>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</si>
  <si>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</si>
  <si>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</si>
  <si>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</si>
  <si>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</si>
  <si>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</si>
  <si>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</si>
  <si>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</si>
  <si>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</si>
  <si>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</si>
  <si>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</si>
  <si>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</si>
  <si>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</si>
  <si>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</si>
  <si>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</si>
  <si>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</si>
  <si>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</si>
  <si>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</si>
  <si>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</si>
  <si>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</si>
  <si>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</si>
  <si>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</si>
  <si>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</si>
  <si>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</si>
  <si>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</si>
  <si>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</si>
  <si>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</si>
  <si>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</si>
  <si>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</si>
  <si>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</si>
  <si>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</si>
  <si>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</si>
  <si>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</si>
  <si>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</si>
  <si>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</si>
  <si>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</si>
  <si>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</si>
  <si>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</si>
  <si>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</si>
  <si>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</si>
  <si>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</si>
  <si>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</si>
  <si>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</si>
  <si>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</si>
  <si>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</si>
  <si>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</si>
  <si>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</si>
  <si>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</si>
  <si>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</si>
  <si>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</si>
  <si>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</si>
  <si>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</si>
  <si>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</si>
  <si>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</si>
  <si>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</si>
  <si>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</si>
  <si>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</si>
  <si>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</si>
  <si>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</si>
  <si>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</si>
  <si>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</si>
  <si>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</si>
  <si>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</si>
  <si>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</si>
  <si>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</si>
  <si>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</si>
  <si>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</si>
  <si>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</si>
  <si>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</si>
  <si>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</si>
  <si>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</si>
  <si>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</si>
  <si>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</si>
  <si>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</si>
  <si>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</si>
  <si>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</si>
  <si>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</si>
  <si>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</si>
  <si>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</si>
  <si>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</si>
  <si>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</si>
  <si>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</si>
  <si>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</si>
  <si>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</si>
  <si>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</si>
  <si>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</si>
  <si>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</si>
  <si>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</si>
  <si>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</si>
  <si>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</si>
  <si>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</si>
  <si>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</si>
  <si>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</si>
  <si>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</si>
  <si>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</si>
  <si>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</si>
  <si>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</si>
  <si>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</si>
  <si>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</si>
  <si>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</si>
  <si>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</si>
  <si>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</si>
  <si>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</si>
  <si>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</si>
  <si>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</si>
  <si>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</si>
  <si>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</si>
  <si>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</si>
  <si>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</si>
  <si>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</si>
  <si>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</si>
  <si>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</si>
  <si>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</si>
  <si>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</si>
  <si>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</si>
  <si>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</si>
  <si>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</si>
  <si>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</si>
  <si>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</si>
  <si>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</si>
  <si>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</si>
  <si>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</si>
  <si>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</si>
  <si>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</si>
  <si>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</si>
  <si>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</si>
  <si>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</si>
  <si>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</si>
  <si>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</si>
  <si>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</si>
  <si>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</si>
  <si>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</si>
  <si>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</si>
  <si>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</si>
  <si>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</si>
  <si>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</si>
  <si>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</si>
  <si>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</si>
  <si>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</si>
  <si>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</si>
  <si>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</si>
  <si>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</si>
  <si>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</si>
  <si>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</si>
  <si>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</si>
  <si>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</si>
  <si>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</si>
  <si>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</si>
  <si>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</si>
  <si>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</si>
  <si>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</si>
  <si>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</si>
  <si>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</si>
  <si>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</si>
  <si>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</si>
  <si>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</si>
  <si>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</si>
  <si>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</si>
  <si>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</si>
  <si>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</si>
  <si>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</si>
  <si>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</si>
  <si>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</si>
  <si>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</si>
  <si>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</si>
  <si>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</si>
  <si>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</si>
  <si>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</si>
  <si>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</si>
  <si>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</si>
  <si>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</si>
  <si>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</si>
  <si>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</si>
  <si>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</si>
  <si>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</si>
  <si>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</si>
  <si>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</si>
  <si>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</si>
  <si>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</si>
  <si>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</si>
  <si>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</si>
  <si>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</si>
  <si>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</si>
  <si>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</si>
  <si>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</si>
  <si>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</si>
  <si>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</si>
  <si>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</si>
  <si>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</si>
  <si>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</si>
  <si>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</si>
  <si>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</si>
  <si>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</si>
  <si>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</si>
  <si>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</si>
  <si>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</si>
  <si>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</si>
  <si>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</si>
  <si>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</si>
  <si>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</si>
  <si>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</si>
  <si>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</si>
  <si>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</si>
  <si>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</si>
  <si>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</si>
  <si>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</si>
  <si>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</si>
  <si>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</si>
  <si>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</si>
  <si>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</si>
  <si>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</si>
  <si>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</si>
  <si>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</si>
  <si>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</si>
  <si>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</si>
  <si>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</si>
  <si>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</si>
  <si>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</si>
  <si>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</si>
  <si>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</si>
  <si>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</si>
  <si>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</si>
  <si>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</si>
  <si>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</si>
  <si>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</si>
  <si>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</si>
  <si>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</si>
  <si>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</si>
  <si>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</si>
  <si>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</si>
  <si>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</si>
  <si>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</si>
  <si>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</si>
  <si>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</si>
  <si>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</si>
  <si>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</si>
  <si>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</si>
  <si>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</si>
  <si>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</si>
  <si>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</si>
  <si>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</si>
  <si>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</si>
  <si>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</si>
  <si>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</si>
  <si>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</si>
  <si>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</si>
  <si>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</si>
  <si>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</si>
  <si>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</si>
  <si>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</si>
  <si>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</si>
  <si>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</si>
  <si>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</si>
  <si>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</si>
  <si>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</si>
  <si>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</si>
  <si>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</si>
  <si>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</si>
  <si>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</si>
  <si>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</si>
  <si>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</si>
  <si>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</si>
  <si>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</si>
  <si>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</si>
  <si>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</si>
  <si>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</si>
  <si>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</si>
  <si>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</si>
  <si>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</si>
  <si>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</si>
  <si>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</si>
  <si>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</si>
  <si>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</si>
  <si>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</si>
  <si>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</si>
  <si>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</si>
  <si>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</si>
  <si>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</si>
  <si>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</si>
  <si>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</si>
  <si>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</si>
  <si>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</si>
  <si>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</si>
  <si>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</si>
  <si>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</si>
  <si>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</si>
  <si>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</si>
  <si>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</si>
  <si>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</si>
  <si>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</si>
  <si>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</si>
  <si>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</si>
  <si>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</si>
  <si>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</si>
  <si>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</si>
  <si>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</si>
  <si>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</si>
  <si>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</si>
  <si>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</si>
  <si>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</si>
  <si>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</si>
  <si>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</si>
  <si>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</si>
  <si>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</si>
  <si>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</si>
  <si>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</si>
  <si>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</si>
  <si>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</si>
  <si>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</si>
  <si>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</si>
  <si>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</si>
  <si>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</si>
  <si>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</si>
  <si>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</si>
  <si>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</si>
  <si>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</si>
  <si>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</si>
  <si>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</si>
  <si>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</si>
  <si>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</si>
  <si>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</si>
  <si>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</si>
  <si>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</si>
  <si>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</si>
  <si>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</si>
  <si>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</si>
  <si>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</si>
  <si>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</si>
  <si>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</si>
  <si>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</si>
  <si>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</si>
  <si>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</si>
  <si>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</si>
  <si>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</si>
  <si>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</si>
  <si>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</si>
  <si>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</si>
  <si>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</si>
  <si>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</si>
  <si>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</si>
  <si>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</si>
  <si>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</si>
  <si>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</si>
  <si>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</si>
  <si>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</si>
  <si>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</si>
  <si>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</si>
  <si>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</si>
  <si>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</si>
  <si>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</si>
  <si>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</si>
  <si>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</si>
  <si>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</si>
  <si>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</si>
  <si>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</si>
  <si>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</si>
  <si>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</si>
  <si>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</si>
  <si>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</si>
  <si>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</si>
  <si>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</si>
  <si>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</si>
  <si>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</si>
  <si>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</si>
  <si>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</si>
  <si>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</si>
  <si>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</si>
  <si>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</si>
  <si>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</si>
  <si>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</si>
  <si>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</si>
  <si>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</si>
  <si>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</si>
  <si>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</si>
  <si>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</si>
  <si>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</si>
  <si>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</si>
  <si>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</si>
  <si>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</si>
  <si>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</si>
  <si>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</si>
  <si>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</si>
  <si>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</si>
  <si>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</si>
  <si>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</si>
  <si>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</si>
  <si>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</si>
  <si>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</si>
  <si>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</si>
  <si>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</si>
  <si>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</si>
  <si>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</si>
  <si>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</si>
  <si>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</si>
  <si>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</si>
  <si>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</si>
  <si>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</si>
  <si>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</si>
  <si>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</si>
  <si>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</si>
  <si>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</si>
  <si>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</si>
  <si>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</si>
  <si>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</si>
  <si>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</si>
  <si>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</si>
  <si>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</si>
  <si>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</si>
  <si>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</si>
  <si>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</si>
  <si>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</si>
  <si>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</si>
  <si>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</si>
  <si>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</si>
  <si>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</si>
  <si>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</si>
  <si>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</si>
  <si>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</si>
  <si>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</si>
  <si>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</si>
  <si>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</si>
  <si>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</si>
  <si>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</si>
  <si>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</si>
  <si>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</si>
  <si>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</si>
  <si>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</si>
  <si>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</si>
  <si>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</si>
  <si>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</si>
  <si>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</si>
  <si>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</si>
  <si>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</si>
  <si>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</si>
  <si>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</si>
  <si>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</si>
  <si>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</si>
  <si>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</si>
  <si>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</si>
  <si>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</si>
  <si>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</si>
  <si>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</si>
  <si>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</si>
  <si>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</si>
  <si>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</si>
  <si>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</si>
  <si>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</si>
  <si>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</si>
  <si>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</si>
  <si>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</si>
  <si>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</si>
  <si>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</si>
  <si>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</si>
  <si>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</si>
  <si>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</si>
  <si>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</si>
  <si>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</si>
  <si>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</si>
  <si>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</si>
  <si>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</si>
  <si>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</si>
  <si>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</si>
  <si>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</si>
  <si>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</si>
  <si>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</si>
  <si>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</si>
  <si>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</si>
  <si>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</si>
  <si>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</si>
  <si>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</si>
  <si>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</si>
  <si>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</si>
  <si>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</si>
  <si>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</si>
  <si>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</si>
  <si>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</si>
  <si>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</si>
  <si>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</si>
  <si>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</si>
  <si>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</si>
  <si>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</si>
  <si>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</si>
  <si>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</si>
  <si>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</si>
  <si>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</si>
  <si>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</si>
  <si>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</si>
  <si>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</si>
  <si>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</si>
  <si>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</si>
  <si>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</si>
  <si>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</si>
  <si>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</si>
  <si>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</si>
  <si>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</si>
  <si>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</si>
  <si>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</si>
  <si>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</si>
  <si>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</si>
  <si>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</si>
  <si>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</si>
  <si>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</si>
  <si>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</si>
  <si>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</si>
  <si>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</si>
  <si>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</si>
  <si>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</si>
  <si>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</si>
  <si>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</si>
  <si>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</si>
  <si>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</si>
  <si>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</si>
  <si>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</si>
  <si>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</si>
  <si>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</si>
  <si>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</si>
  <si>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</si>
  <si>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</si>
  <si>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</si>
  <si>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</si>
  <si>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</si>
  <si>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</si>
  <si>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</si>
  <si>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</si>
  <si>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</si>
  <si>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</si>
  <si>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</si>
  <si>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</si>
  <si>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</si>
  <si>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</si>
  <si>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</si>
  <si>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</si>
  <si>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</si>
  <si>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</si>
  <si>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</si>
  <si>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</si>
  <si>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</si>
  <si>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</si>
  <si>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</si>
  <si>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</si>
  <si>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</si>
  <si>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</si>
  <si>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</si>
  <si>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</si>
  <si>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</si>
  <si>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</si>
  <si>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</si>
  <si>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</si>
  <si>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</si>
  <si>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</si>
  <si>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</si>
  <si>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</si>
  <si>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</si>
  <si>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</si>
  <si>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</si>
  <si>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</si>
  <si>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</si>
  <si>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</si>
  <si>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</si>
  <si>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</si>
  <si>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</si>
  <si>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</si>
  <si>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</si>
  <si>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</si>
  <si>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</si>
  <si>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</si>
  <si>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</si>
  <si>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</si>
  <si>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</si>
  <si>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</si>
  <si>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</si>
  <si>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</si>
  <si>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</si>
  <si>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</si>
  <si>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</si>
  <si>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</si>
  <si>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</si>
  <si>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</si>
  <si>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</si>
  <si>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</si>
  <si>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</si>
  <si>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</si>
  <si>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</si>
  <si>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</si>
  <si>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</si>
  <si>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</si>
  <si>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</si>
  <si>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</si>
  <si>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</si>
  <si>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</si>
  <si>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</si>
  <si>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</si>
  <si>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</si>
  <si>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</si>
  <si>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</si>
  <si>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</si>
  <si>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</si>
  <si>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</si>
  <si>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</si>
  <si>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</si>
  <si>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</si>
  <si>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</si>
  <si>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</si>
  <si>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</si>
  <si>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</si>
  <si>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</si>
  <si>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</si>
  <si>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</si>
  <si>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</si>
  <si>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</si>
  <si>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</si>
  <si>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</si>
  <si>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</si>
  <si>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</si>
  <si>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</si>
  <si>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</si>
  <si>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</si>
  <si>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</si>
  <si>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</si>
  <si>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</si>
  <si>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</si>
  <si>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</si>
  <si>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</si>
  <si>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</si>
  <si>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</si>
  <si>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</si>
  <si>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</si>
  <si>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</si>
  <si>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</si>
  <si>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</si>
  <si>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</si>
  <si>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</si>
  <si>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</si>
  <si>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</si>
  <si>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</si>
  <si>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</si>
  <si>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</si>
  <si>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</si>
  <si>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</si>
  <si>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</si>
  <si>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</si>
  <si>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</si>
  <si>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</si>
  <si>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</si>
  <si>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</si>
  <si>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</si>
  <si>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</si>
  <si>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</si>
  <si>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</si>
  <si>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</si>
  <si>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</si>
  <si>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</si>
  <si>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</si>
  <si>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</si>
  <si>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</si>
  <si>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</si>
  <si>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</si>
  <si>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</si>
  <si>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</si>
  <si>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</si>
  <si>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</si>
  <si>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</si>
  <si>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</si>
  <si>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</si>
  <si>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</si>
  <si>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</si>
  <si>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</si>
  <si>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</si>
  <si>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</si>
  <si>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</si>
  <si>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</si>
  <si>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</si>
  <si>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</si>
  <si>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</si>
  <si>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</si>
  <si>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</si>
  <si>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</si>
  <si>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</si>
  <si>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</si>
  <si>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</si>
  <si>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</si>
  <si>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</si>
  <si>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</si>
  <si>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</si>
  <si>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</si>
  <si>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</si>
  <si>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</si>
  <si>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</si>
  <si>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</si>
  <si>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</si>
  <si>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</si>
  <si>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</si>
  <si>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</si>
  <si>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</si>
  <si>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</si>
  <si>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</si>
  <si>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</si>
  <si>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</si>
  <si>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</si>
  <si>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</si>
  <si>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</si>
  <si>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</si>
  <si>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</si>
  <si>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</si>
  <si>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</si>
  <si>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</si>
  <si>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</si>
  <si>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</si>
  <si>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</si>
  <si>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</si>
  <si>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</si>
  <si>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</si>
  <si>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</si>
  <si>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</si>
  <si>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</si>
  <si>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</si>
  <si>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</si>
  <si>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</si>
  <si>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</si>
  <si>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</si>
  <si>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</si>
  <si>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</si>
  <si>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</si>
  <si>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</si>
  <si>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</si>
  <si>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</si>
  <si>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</si>
  <si>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</si>
  <si>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</si>
  <si>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</si>
  <si>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</si>
  <si>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</si>
  <si>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</si>
  <si>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</si>
  <si>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</si>
  <si>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</si>
  <si>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</si>
  <si>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</si>
  <si>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</si>
  <si>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</si>
  <si>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</si>
  <si>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</si>
  <si>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</si>
  <si>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</si>
  <si>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</si>
  <si>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</si>
  <si>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</si>
  <si>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</si>
  <si>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</si>
  <si>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</si>
  <si>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</si>
  <si>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</si>
  <si>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</si>
  <si>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</si>
  <si>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</si>
  <si>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</si>
  <si>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</si>
  <si>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</si>
  <si>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</si>
  <si>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</si>
  <si>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</si>
  <si>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</si>
  <si>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</si>
  <si>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</si>
  <si>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</si>
  <si>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</si>
  <si>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</si>
  <si>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</si>
  <si>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</si>
  <si>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</si>
  <si>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</si>
  <si>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</si>
  <si>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</si>
  <si>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</si>
  <si>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</si>
  <si>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</si>
  <si>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</si>
  <si>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</si>
  <si>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</si>
  <si>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</si>
  <si>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</si>
  <si>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</si>
  <si>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</si>
  <si>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</si>
  <si>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</si>
  <si>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</si>
  <si>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</si>
  <si>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</si>
  <si>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</si>
  <si>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</si>
  <si>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</si>
  <si>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</si>
  <si>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</si>
  <si>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</si>
  <si>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</si>
  <si>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</si>
  <si>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</si>
  <si>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</si>
  <si>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</si>
  <si>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</si>
  <si>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</si>
  <si>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</si>
  <si>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</si>
  <si>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</si>
  <si>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</si>
  <si>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</si>
  <si>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</si>
  <si>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</si>
  <si>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</si>
  <si>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</si>
  <si>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</si>
  <si>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</si>
  <si>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</si>
  <si>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</si>
  <si>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</si>
  <si>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</si>
  <si>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</si>
  <si>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</si>
  <si>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</si>
  <si>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</si>
  <si>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</si>
  <si>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</si>
  <si>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</si>
  <si>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</si>
  <si>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</si>
  <si>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</si>
  <si>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</si>
  <si>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</si>
  <si>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</si>
  <si>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</si>
  <si>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</si>
  <si>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</si>
  <si>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</si>
  <si>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</si>
  <si>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</si>
  <si>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</si>
  <si>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</si>
  <si>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</si>
  <si>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</si>
  <si>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</si>
  <si>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</si>
  <si>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</si>
  <si>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</si>
  <si>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</si>
  <si>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</si>
  <si>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</si>
  <si>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</si>
  <si>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</si>
  <si>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</si>
  <si>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</si>
  <si>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</si>
  <si>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</si>
  <si>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</si>
  <si>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</si>
  <si>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</si>
  <si>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</si>
  <si>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</si>
  <si>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</si>
  <si>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</si>
  <si>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</si>
  <si>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</si>
  <si>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</si>
  <si>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</si>
  <si>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</si>
  <si>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</si>
  <si>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</si>
  <si>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</si>
  <si>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</si>
  <si>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</si>
  <si>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</si>
  <si>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</si>
  <si>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</si>
  <si>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</si>
  <si>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</si>
  <si>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</si>
  <si>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</si>
  <si>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</si>
  <si>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</si>
  <si>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</si>
  <si>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</si>
  <si>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</si>
  <si>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</si>
  <si>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</si>
  <si>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</si>
  <si>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</si>
  <si>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</si>
  <si>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</si>
  <si>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</si>
  <si>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</si>
  <si>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</si>
  <si>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</si>
  <si>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</si>
  <si>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</si>
  <si>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</si>
  <si>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</si>
  <si>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</si>
  <si>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</si>
  <si>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</si>
  <si>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</si>
  <si>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</si>
  <si>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</si>
  <si>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</si>
  <si>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</si>
  <si>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</si>
  <si>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</si>
  <si>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</si>
  <si>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</si>
  <si>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</si>
  <si>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</si>
  <si>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</si>
  <si>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</si>
  <si>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</si>
  <si>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</si>
  <si>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</si>
  <si>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</si>
  <si>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</si>
  <si>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</si>
  <si>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</si>
  <si>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</si>
  <si>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</si>
  <si>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</si>
  <si>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</si>
  <si>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</si>
  <si>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</si>
  <si>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</si>
  <si>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</si>
  <si>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</si>
  <si>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</si>
  <si>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</si>
  <si>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</si>
  <si>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</si>
  <si>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</si>
  <si>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</si>
  <si>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</si>
  <si>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</si>
  <si>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</si>
  <si>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</si>
  <si>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</si>
  <si>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</si>
  <si>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</si>
  <si>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</si>
  <si>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</si>
  <si>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</si>
  <si>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</si>
  <si>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</si>
  <si>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</si>
  <si>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</si>
  <si>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</si>
  <si>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</si>
  <si>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</si>
  <si>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</si>
  <si>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</si>
  <si>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</si>
  <si>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</si>
  <si>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</si>
  <si>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</si>
  <si>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</si>
  <si>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</si>
  <si>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</si>
  <si>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</si>
  <si>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</si>
  <si>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</si>
  <si>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</si>
  <si>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</si>
  <si>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</si>
  <si>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</si>
  <si>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</si>
  <si>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</si>
  <si>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</si>
  <si>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</si>
  <si>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</si>
  <si>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</si>
  <si>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</si>
  <si>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</si>
  <si>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</si>
  <si>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</si>
  <si>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</si>
  <si>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</si>
  <si>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</si>
  <si>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</si>
  <si>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</si>
  <si>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</si>
  <si>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</si>
  <si>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</si>
  <si>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</si>
  <si>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</si>
  <si>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</si>
  <si>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</si>
  <si>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</si>
  <si>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</si>
  <si>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</si>
  <si>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</si>
  <si>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</si>
  <si>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</si>
  <si>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</si>
  <si>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</si>
  <si>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</si>
  <si>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</si>
  <si>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</si>
  <si>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</si>
  <si>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</si>
  <si>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</si>
  <si>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</si>
  <si>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</si>
  <si>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</si>
  <si>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</si>
  <si>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</si>
  <si>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</si>
  <si>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</si>
  <si>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</si>
  <si>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</si>
  <si>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</si>
  <si>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</si>
  <si>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</si>
  <si>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</si>
  <si>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</si>
  <si>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</si>
  <si>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</si>
  <si>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</si>
  <si>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</si>
  <si>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</si>
  <si>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</si>
  <si>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</si>
  <si>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</si>
  <si>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</si>
  <si>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</si>
  <si>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</si>
  <si>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</si>
  <si>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</si>
  <si>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</si>
  <si>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</si>
  <si>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</si>
  <si>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</si>
  <si>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</si>
  <si>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</si>
  <si>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</si>
  <si>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</si>
  <si>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</si>
  <si>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</si>
  <si>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</si>
  <si>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</si>
  <si>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</si>
  <si>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</si>
  <si>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</si>
  <si>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</si>
  <si>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</si>
  <si>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</si>
  <si>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</si>
  <si>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</si>
  <si>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</si>
  <si>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</si>
  <si>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</si>
  <si>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</si>
  <si>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</si>
  <si>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</si>
  <si>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</si>
  <si>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</si>
  <si>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</si>
  <si>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</si>
  <si>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</si>
  <si>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</si>
  <si>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</si>
  <si>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</si>
  <si>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</si>
  <si>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</si>
  <si>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</si>
  <si>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</si>
  <si>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</si>
  <si>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</si>
  <si>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</si>
  <si>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</si>
  <si>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</si>
  <si>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</si>
  <si>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</si>
  <si>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</si>
  <si>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</si>
  <si>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</si>
  <si>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</si>
  <si>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</si>
  <si>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</si>
  <si>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</si>
  <si>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</si>
  <si>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</si>
  <si>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</si>
  <si>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</si>
  <si>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</si>
  <si>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</si>
  <si>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</si>
  <si>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</si>
  <si>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</si>
  <si>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</si>
  <si>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</si>
  <si>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</si>
  <si>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</si>
  <si>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</si>
  <si>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</si>
  <si>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</si>
  <si>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</si>
  <si>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</si>
  <si>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</si>
  <si>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</si>
  <si>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</si>
  <si>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</si>
  <si>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</si>
  <si>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</si>
  <si>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</si>
  <si>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</si>
  <si>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</si>
  <si>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</si>
  <si>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</si>
  <si>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</si>
  <si>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</si>
  <si>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</si>
  <si>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</si>
  <si>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</si>
  <si>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</si>
  <si>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</si>
  <si>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</si>
  <si>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</si>
  <si>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</si>
  <si>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</si>
  <si>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</si>
  <si>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</si>
  <si>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</si>
  <si>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</si>
  <si>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</si>
  <si>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</si>
  <si>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</si>
  <si>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</si>
  <si>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</si>
  <si>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</si>
  <si>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</si>
  <si>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</si>
  <si>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</si>
  <si>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</si>
  <si>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</si>
  <si>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</si>
  <si>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</si>
  <si>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</si>
  <si>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</si>
  <si>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</si>
  <si>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</si>
  <si>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</si>
  <si>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</si>
  <si>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</si>
  <si>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</si>
  <si>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</si>
  <si>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</si>
  <si>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</si>
  <si>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</si>
  <si>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</si>
  <si>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</si>
  <si>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</si>
  <si>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</si>
  <si>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</si>
  <si>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</si>
  <si>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</si>
  <si>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</si>
  <si>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</si>
  <si>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</si>
  <si>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</si>
  <si>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</si>
  <si>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</si>
  <si>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</si>
  <si>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</si>
  <si>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</si>
  <si>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</si>
  <si>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</si>
  <si>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</si>
  <si>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</si>
  <si>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</si>
  <si>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</si>
  <si>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</si>
  <si>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</si>
  <si>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</si>
  <si>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</si>
  <si>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</si>
  <si>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</si>
  <si>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</si>
  <si>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</si>
  <si>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</si>
  <si>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</si>
  <si>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</si>
  <si>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</si>
  <si>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</si>
  <si>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</si>
  <si>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</si>
  <si>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</si>
  <si>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</si>
  <si>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</si>
  <si>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</si>
  <si>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</si>
  <si>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</si>
  <si>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</si>
  <si>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</si>
  <si>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</si>
  <si>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</si>
  <si>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</si>
  <si>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</si>
  <si>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</si>
  <si>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</si>
  <si>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</si>
  <si>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</si>
  <si>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</si>
  <si>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</si>
  <si>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</si>
  <si>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</si>
  <si>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</si>
  <si>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</si>
  <si>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</si>
  <si>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</si>
  <si>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</si>
  <si>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</si>
  <si>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</si>
  <si>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</si>
  <si>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</si>
  <si>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</si>
  <si>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</si>
  <si>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</si>
  <si>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</si>
  <si>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</si>
  <si>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</si>
  <si>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</si>
  <si>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</si>
  <si>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</si>
  <si>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</si>
  <si>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</si>
  <si>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</si>
  <si>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</si>
  <si>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</si>
  <si>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</si>
  <si>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</si>
  <si>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</si>
  <si>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</si>
  <si>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</si>
  <si>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</si>
  <si>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</si>
  <si>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</si>
  <si>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</si>
  <si>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</si>
  <si>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</si>
  <si>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</si>
  <si>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</si>
  <si>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</si>
  <si>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</si>
  <si>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</si>
  <si>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</si>
  <si>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</si>
  <si>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</si>
  <si>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</si>
  <si>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</si>
  <si>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</si>
  <si>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</si>
  <si>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</si>
  <si>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</si>
  <si>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</si>
  <si>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</si>
  <si>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</si>
  <si>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</si>
  <si>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</si>
  <si>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</si>
  <si>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</si>
  <si>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</si>
  <si>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</si>
  <si>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</si>
  <si>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</si>
  <si>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</si>
  <si>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</si>
  <si>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</si>
  <si>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</si>
  <si>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</si>
  <si>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</si>
  <si>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</si>
  <si>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</si>
  <si>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</si>
  <si>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</si>
  <si>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</si>
  <si>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</si>
  <si>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</si>
  <si>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</si>
  <si>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</si>
  <si>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</si>
  <si>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</si>
  <si>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</si>
  <si>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</si>
  <si>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</si>
  <si>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</si>
  <si>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</si>
  <si>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</si>
  <si>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</si>
  <si>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</si>
  <si>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</si>
  <si>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</si>
  <si>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</si>
  <si>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</si>
  <si>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</si>
  <si>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</si>
  <si>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</si>
  <si>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</si>
  <si>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</si>
  <si>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</si>
  <si>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</si>
  <si>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</si>
  <si>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</si>
  <si>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</si>
  <si>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</si>
  <si>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</si>
  <si>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</si>
  <si>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</si>
  <si>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</si>
  <si>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</si>
  <si>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</si>
  <si>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</si>
  <si>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</si>
  <si>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</si>
  <si>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</si>
  <si>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</si>
  <si>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</si>
  <si>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</si>
  <si>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</si>
  <si>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</si>
  <si>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</si>
  <si>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</si>
  <si>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</si>
  <si>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</si>
  <si>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</si>
  <si>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</si>
  <si>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</si>
  <si>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</si>
  <si>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</si>
  <si>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</si>
  <si>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</si>
  <si>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</si>
  <si>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</si>
  <si>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</si>
  <si>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</si>
  <si>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</si>
  <si>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</si>
  <si>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</si>
  <si>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</si>
  <si>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</si>
  <si>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</si>
  <si>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</si>
  <si>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</si>
  <si>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</si>
  <si>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</si>
  <si>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</si>
  <si>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</si>
  <si>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</si>
  <si>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</si>
  <si>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</si>
  <si>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</si>
  <si>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</si>
  <si>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</si>
  <si>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</si>
  <si>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</si>
  <si>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</si>
  <si>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</si>
  <si>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</si>
  <si>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</si>
  <si>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</si>
  <si>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</si>
  <si>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</si>
  <si>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</si>
  <si>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</si>
  <si>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</si>
  <si>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</si>
  <si>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</si>
  <si>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</si>
  <si>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</si>
  <si>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</si>
  <si>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</si>
  <si>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</si>
  <si>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</si>
  <si>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</si>
  <si>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</si>
  <si>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</si>
  <si>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</si>
  <si>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</si>
  <si>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</si>
  <si>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</si>
  <si>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</si>
  <si>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</si>
  <si>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</si>
  <si>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</si>
  <si>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</si>
  <si>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</si>
  <si>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</si>
  <si>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</si>
  <si>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</si>
  <si>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</si>
  <si>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</si>
  <si>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</si>
  <si>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</si>
  <si>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</si>
  <si>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</si>
  <si>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</si>
  <si>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</si>
  <si>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</si>
  <si>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</si>
  <si>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</si>
  <si>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</si>
  <si>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</si>
  <si>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</si>
  <si>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</si>
  <si>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</si>
  <si>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</si>
  <si>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</si>
  <si>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</si>
  <si>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</si>
  <si>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</si>
  <si>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</si>
  <si>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</si>
  <si>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</si>
  <si>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</si>
  <si>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</si>
  <si>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</si>
  <si>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</si>
  <si>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</si>
  <si>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</si>
  <si>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</si>
  <si>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</si>
  <si>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</si>
  <si>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</si>
  <si>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</si>
  <si>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</si>
  <si>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</si>
  <si>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</si>
  <si>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</si>
  <si>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</si>
  <si>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</si>
  <si>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</si>
  <si>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</si>
  <si>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</si>
  <si>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</si>
  <si>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</si>
  <si>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</si>
  <si>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</si>
  <si>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</si>
  <si>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</si>
  <si>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</si>
  <si>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</si>
  <si>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</si>
  <si>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</si>
  <si>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</si>
  <si>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</si>
  <si>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</si>
  <si>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</si>
  <si>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</si>
  <si>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</si>
  <si>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</si>
  <si>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</si>
  <si>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</si>
  <si>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</si>
  <si>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</si>
  <si>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</si>
  <si>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</si>
  <si>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</si>
  <si>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</si>
  <si>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</si>
  <si>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</si>
  <si>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</si>
  <si>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</si>
  <si>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</si>
  <si>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</si>
  <si>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</si>
  <si>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</si>
  <si>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</si>
  <si>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</si>
  <si>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</si>
  <si>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</si>
  <si>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</si>
  <si>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</si>
  <si>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</si>
  <si>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</si>
  <si>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</si>
  <si>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</si>
  <si>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</si>
  <si>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</si>
  <si>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</si>
  <si>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</si>
  <si>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</si>
  <si>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</si>
  <si>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</si>
  <si>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</si>
  <si>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</si>
  <si>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</si>
  <si>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</si>
  <si>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</si>
  <si>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</si>
  <si>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</si>
  <si>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</si>
  <si>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</si>
  <si>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</si>
  <si>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</si>
  <si>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</si>
  <si>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</si>
  <si>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</si>
  <si>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</si>
  <si>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</si>
  <si>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</si>
  <si>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</si>
  <si>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</si>
  <si>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</si>
  <si>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</si>
  <si>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</si>
  <si>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</si>
  <si>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</si>
  <si>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</si>
  <si>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</si>
  <si>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</si>
  <si>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</si>
  <si>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</si>
  <si>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</si>
  <si>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</si>
  <si>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</si>
  <si>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</si>
  <si>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</si>
  <si>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</si>
  <si>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</si>
  <si>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</si>
  <si>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</si>
  <si>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</si>
  <si>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</si>
  <si>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</si>
  <si>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</si>
  <si>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</si>
  <si>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</si>
  <si>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</si>
  <si>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</si>
  <si>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</si>
  <si>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</si>
  <si>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</si>
  <si>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</si>
  <si>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</si>
  <si>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</si>
  <si>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</si>
  <si>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</si>
  <si>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</si>
  <si>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</si>
  <si>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</si>
  <si>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</si>
  <si>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</si>
  <si>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</si>
  <si>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</si>
  <si>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</si>
  <si>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</si>
  <si>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</si>
  <si>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</si>
  <si>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</si>
  <si>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</si>
  <si>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</si>
  <si>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</si>
  <si>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</si>
  <si>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</si>
  <si>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</si>
  <si>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</si>
  <si>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</si>
  <si>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</si>
  <si>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</si>
  <si>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</si>
  <si>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</si>
  <si>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</si>
  <si>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</si>
  <si>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</si>
  <si>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</si>
  <si>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</si>
  <si>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</si>
  <si>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</si>
  <si>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</si>
  <si>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</si>
  <si>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</si>
  <si>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</si>
  <si>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</si>
  <si>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</si>
  <si>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</si>
  <si>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</si>
  <si>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</si>
  <si>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</si>
  <si>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</si>
  <si>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</si>
  <si>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</si>
  <si>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</si>
  <si>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</si>
  <si>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</si>
  <si>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</si>
  <si>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</si>
  <si>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</si>
  <si>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</si>
  <si>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</si>
  <si>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</si>
  <si>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</si>
  <si>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</si>
  <si>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</si>
  <si>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</si>
  <si>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</si>
  <si>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</si>
  <si>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</si>
  <si>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</si>
  <si>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</si>
  <si>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</si>
  <si>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</si>
  <si>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</si>
  <si>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</si>
  <si>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</si>
  <si>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</si>
  <si>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</si>
  <si>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</si>
  <si>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</si>
  <si>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</si>
  <si>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</si>
  <si>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</si>
  <si>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</si>
  <si>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</si>
  <si>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</si>
  <si>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</si>
  <si>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</si>
  <si>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</si>
  <si>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</si>
  <si>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</si>
  <si>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</si>
  <si>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</si>
  <si>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</si>
  <si>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</si>
  <si>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</si>
  <si>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</si>
  <si>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</si>
  <si>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</si>
  <si>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</si>
  <si>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</si>
  <si>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</si>
  <si>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</si>
  <si>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</si>
  <si>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</si>
  <si>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</si>
  <si>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</si>
  <si>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</si>
  <si>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</si>
  <si>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</si>
  <si>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</si>
  <si>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</si>
  <si>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</si>
  <si>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</si>
  <si>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</si>
  <si>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</si>
  <si>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</si>
  <si>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</si>
  <si>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</si>
  <si>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</si>
  <si>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</si>
  <si>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</si>
  <si>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</si>
  <si>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</si>
  <si>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</si>
  <si>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</si>
  <si>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</si>
  <si>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</si>
  <si>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</si>
  <si>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</si>
  <si>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</si>
  <si>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</si>
  <si>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</si>
  <si>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</si>
  <si>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</si>
  <si>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</si>
  <si>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</si>
  <si>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</si>
  <si>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</si>
  <si>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</si>
  <si>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</si>
  <si>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</si>
  <si>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</si>
  <si>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</si>
  <si>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</si>
  <si>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</si>
  <si>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</si>
  <si>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</si>
  <si>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</si>
  <si>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</si>
  <si>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</si>
  <si>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</si>
  <si>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</si>
  <si>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</si>
  <si>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</si>
  <si>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</si>
  <si>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</si>
  <si>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</si>
  <si>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</si>
  <si>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</si>
  <si>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</si>
  <si>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</si>
  <si>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</si>
  <si>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</si>
  <si>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</si>
  <si>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</si>
  <si>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</si>
  <si>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</si>
  <si>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</si>
  <si>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</si>
  <si>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</si>
  <si>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</si>
  <si>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</si>
  <si>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</si>
  <si>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</si>
  <si>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</si>
  <si>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</si>
  <si>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</si>
  <si>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</si>
  <si>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</si>
  <si>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</si>
  <si>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</si>
  <si>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</si>
  <si>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</si>
  <si>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</si>
  <si>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</si>
  <si>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</si>
  <si>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</si>
  <si>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</si>
  <si>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</si>
  <si>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</si>
  <si>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</si>
  <si>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</si>
  <si>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</si>
  <si>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</si>
  <si>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</si>
  <si>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</si>
  <si>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</si>
  <si>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</si>
  <si>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</si>
  <si>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</si>
  <si>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</si>
  <si>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</si>
  <si>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</si>
  <si>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</si>
  <si>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</si>
  <si>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</si>
  <si>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</si>
  <si>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</si>
  <si>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</si>
  <si>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</si>
  <si>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</si>
  <si>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</si>
  <si>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</si>
  <si>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</si>
  <si>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</si>
  <si>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</si>
  <si>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</si>
  <si>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</si>
  <si>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</si>
  <si>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</si>
  <si>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</si>
  <si>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</si>
  <si>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</si>
  <si>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</si>
  <si>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</si>
  <si>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</si>
  <si>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</si>
  <si>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</si>
  <si>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</si>
  <si>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</si>
  <si>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</si>
  <si>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</si>
  <si>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</si>
  <si>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</si>
  <si>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</si>
  <si>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</si>
  <si>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</si>
  <si>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</si>
  <si>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</si>
  <si>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</si>
  <si>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</si>
  <si>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</si>
  <si>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</si>
  <si>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</si>
  <si>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</si>
  <si>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</si>
  <si>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</si>
  <si>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</si>
  <si>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</si>
  <si>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</si>
  <si>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</si>
  <si>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</si>
  <si>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</si>
  <si>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</si>
  <si>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</si>
  <si>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</si>
  <si>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</si>
  <si>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</si>
  <si>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</si>
  <si>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</si>
  <si>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</si>
  <si>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</si>
  <si>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</si>
  <si>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</si>
  <si>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</si>
  <si>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</si>
  <si>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</si>
  <si>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</si>
  <si>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</si>
  <si>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</si>
  <si>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</si>
  <si>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</si>
  <si>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</si>
  <si>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</si>
  <si>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</si>
  <si>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</si>
  <si>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</si>
  <si>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</si>
  <si>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</si>
  <si>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</si>
  <si>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</si>
  <si>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</si>
  <si>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</si>
  <si>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</si>
  <si>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</si>
  <si>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</si>
  <si>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</si>
  <si>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</si>
  <si>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</si>
  <si>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</si>
  <si>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</si>
  <si>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</si>
  <si>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</si>
  <si>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</si>
  <si>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</si>
  <si>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</si>
  <si>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</si>
  <si>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</si>
  <si>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</si>
  <si>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</si>
  <si>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</si>
  <si>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</si>
  <si>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</si>
  <si>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</si>
  <si>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</si>
  <si>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</si>
  <si>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</si>
  <si>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</si>
  <si>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</si>
  <si>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</si>
  <si>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</si>
  <si>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</si>
  <si>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</si>
  <si>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</si>
  <si>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</si>
  <si>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</si>
  <si>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</si>
  <si>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</si>
  <si>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</si>
  <si>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</si>
  <si>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</si>
  <si>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</si>
  <si>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</si>
  <si>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</si>
  <si>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</si>
  <si>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</si>
  <si>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</si>
  <si>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</si>
  <si>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</si>
  <si>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</si>
  <si>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</si>
  <si>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</si>
  <si>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</si>
  <si>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</si>
  <si>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</si>
  <si>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</si>
  <si>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</si>
  <si>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</si>
  <si>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</si>
  <si>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</si>
  <si>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</si>
  <si>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</si>
  <si>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</si>
  <si>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</si>
  <si>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</si>
  <si>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</si>
  <si>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</si>
  <si>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</si>
  <si>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</si>
  <si>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</si>
  <si>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</si>
  <si>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</si>
  <si>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</si>
  <si>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</si>
  <si>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</si>
  <si>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</si>
  <si>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</si>
  <si>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</si>
  <si>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</si>
  <si>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</si>
  <si>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</si>
  <si>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</si>
  <si>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</si>
  <si>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</si>
  <si>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</si>
  <si>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</si>
  <si>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</si>
  <si>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</si>
  <si>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</si>
  <si>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</si>
  <si>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</si>
  <si>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</si>
  <si>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</si>
  <si>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</si>
  <si>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</si>
  <si>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</si>
  <si>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</si>
  <si>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</si>
  <si>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</si>
  <si>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</si>
  <si>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</si>
  <si>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</si>
  <si>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</si>
  <si>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</si>
  <si>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</si>
  <si>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</si>
  <si>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</si>
  <si>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</si>
  <si>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</si>
  <si>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</si>
  <si>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</si>
  <si>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</si>
  <si>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</si>
  <si>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</si>
  <si>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</si>
  <si>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</si>
  <si>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</si>
  <si>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</si>
  <si>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</si>
  <si>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</si>
  <si>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</si>
  <si>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</si>
  <si>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</si>
  <si>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</si>
  <si>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</si>
  <si>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</si>
  <si>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</si>
  <si>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</si>
  <si>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</si>
  <si>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</si>
  <si>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</si>
  <si>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</si>
  <si>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</si>
  <si>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</si>
  <si>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</si>
  <si>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</si>
  <si>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</si>
  <si>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</si>
  <si>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</si>
  <si>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</si>
  <si>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</si>
  <si>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</si>
  <si>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</si>
  <si>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</si>
  <si>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</si>
  <si>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</si>
  <si>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</si>
  <si>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</si>
  <si>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</si>
  <si>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</si>
  <si>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</si>
  <si>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</si>
  <si>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</si>
  <si>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</si>
  <si>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</si>
  <si>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</si>
  <si>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</si>
  <si>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</si>
  <si>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</si>
  <si>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</si>
  <si>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</si>
  <si>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</si>
  <si>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</si>
  <si>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</si>
  <si>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</si>
  <si>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</si>
  <si>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</si>
  <si>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</si>
  <si>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</si>
  <si>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</si>
  <si>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</si>
  <si>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</si>
  <si>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</si>
  <si>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</si>
  <si>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</si>
  <si>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</si>
  <si>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</si>
  <si>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</si>
  <si>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</si>
  <si>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</si>
  <si>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</si>
  <si>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</si>
  <si>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</si>
  <si>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</si>
  <si>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</si>
  <si>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</si>
  <si>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</si>
  <si>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</si>
  <si>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</si>
  <si>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</si>
  <si>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</si>
  <si>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</si>
  <si>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</si>
  <si>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</si>
  <si>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</si>
  <si>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</si>
  <si>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</si>
  <si>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</si>
  <si>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</si>
  <si>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</si>
  <si>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</si>
  <si>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</si>
  <si>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</si>
  <si>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</si>
  <si>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</si>
  <si>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</si>
  <si>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</si>
  <si>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</si>
  <si>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</si>
  <si>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</si>
  <si>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</si>
  <si>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</si>
  <si>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</si>
  <si>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</si>
  <si>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</si>
  <si>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</si>
  <si>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</si>
  <si>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</si>
  <si>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</si>
  <si>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</si>
  <si>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</si>
  <si>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</si>
  <si>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</si>
  <si>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</si>
  <si>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</si>
  <si>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</si>
  <si>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</si>
  <si>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</si>
  <si>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</si>
  <si>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</si>
  <si>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</si>
  <si>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</si>
  <si>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</si>
  <si>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</si>
  <si>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</si>
  <si>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</si>
  <si>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</si>
  <si>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</si>
  <si>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</si>
  <si>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</si>
  <si>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</si>
  <si>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</si>
  <si>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</si>
  <si>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</si>
  <si>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</si>
  <si>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</si>
  <si>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</si>
  <si>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</si>
  <si>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</si>
  <si>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</si>
  <si>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</si>
  <si>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</si>
  <si>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</si>
  <si>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</si>
  <si>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</si>
  <si>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</si>
  <si>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</si>
  <si>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</si>
  <si>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</si>
  <si>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</si>
  <si>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</si>
  <si>
    <t>Jornal SMMMLV - SMDLV 2021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</si>
</sst>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08">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4" fontId="3" fillId="5" borderId="4" xfId="3" applyNumberFormat="1" applyFill="1" applyBorder="1" applyProtection="1"/>
    <xf numFmtId="4" fontId="7" fillId="25" borderId="6" xfId="1" applyNumberFormat="1" applyFont="1" applyFill="1" applyBorder="1" applyProtection="1"/>
    <xf numFmtId="164" fontId="7" fillId="25" borderId="6" xfId="11" applyFont="1" applyFill="1" applyBorder="1" applyProtection="1"/>
    <xf numFmtId="164" fontId="3" fillId="5" borderId="4" xfId="11" applyFont="1" applyFill="1" applyBorder="1" applyProtection="1"/>
    <xf numFmtId="164" fontId="3" fillId="16" borderId="63" xfId="11" applyFont="1" applyFill="1" applyBorder="1" applyProtection="1"/>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78" fontId="5" fillId="29"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331" Type="http://schemas.openxmlformats.org/officeDocument/2006/relationships/customXml" Target="../customXml/item1.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332" Type="http://schemas.openxmlformats.org/officeDocument/2006/relationships/customXml" Target="../customXml/item2.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333" Type="http://schemas.openxmlformats.org/officeDocument/2006/relationships/customXml" Target="../customXml/item3.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 Id="rId271" Type="http://schemas.openxmlformats.org/officeDocument/2006/relationships/worksheet" Target="worksheets/sheet271.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3734825" cy="1785775"/>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2021</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META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B17" sqref="B17"/>
    </sheetView>
  </sheetViews>
  <sheetFormatPr baseColWidth="10" defaultRowHeight="15"/>
  <cols>
    <col min="3" max="3" width="10.7109375" customWidth="1"/>
    <col min="8" max="8" width="83" customWidth="1"/>
    <col min="26" max="26" width="9.7109375" customWidth="1"/>
  </cols>
  <sheetData>
    <row r="1" spans="1:38" ht="15.75" thickTop="1">
      <c r="A1" s="117"/>
      <c r="B1" s="118"/>
      <c r="C1" s="118"/>
      <c r="D1" s="118"/>
      <c r="E1" s="118"/>
      <c r="F1" s="118"/>
      <c r="G1" s="118"/>
      <c r="H1" s="119"/>
      <c r="Z1" s="221"/>
      <c r="AA1" s="221"/>
      <c r="AB1" s="221"/>
      <c r="AC1" s="221"/>
      <c r="AD1" s="221"/>
      <c r="AE1" s="221"/>
      <c r="AF1" s="221"/>
      <c r="AG1" s="221"/>
      <c r="AH1" s="221"/>
      <c r="AI1" s="221"/>
      <c r="AJ1" s="221"/>
      <c r="AK1" s="221"/>
      <c r="AL1" s="221"/>
    </row>
    <row r="2" spans="1:38">
      <c r="A2" s="120"/>
      <c r="B2" s="121"/>
      <c r="C2" s="121"/>
      <c r="D2" s="121"/>
      <c r="E2" s="121"/>
      <c r="F2" s="121"/>
      <c r="G2" s="121"/>
      <c r="H2" s="122"/>
      <c r="Z2" s="221"/>
      <c r="AA2" s="221"/>
      <c r="AB2" s="221"/>
      <c r="AC2" s="221"/>
      <c r="AD2" s="221"/>
      <c r="AE2" s="221"/>
      <c r="AF2" s="221"/>
      <c r="AG2" s="221"/>
      <c r="AH2" s="221"/>
      <c r="AI2" s="221"/>
      <c r="AJ2" s="221"/>
      <c r="AK2" s="221"/>
      <c r="AL2" s="221"/>
    </row>
    <row r="3" spans="1:38">
      <c r="A3" s="120"/>
      <c r="B3" s="121"/>
      <c r="C3" s="121"/>
      <c r="D3" s="121"/>
      <c r="E3" s="121"/>
      <c r="F3" s="121"/>
      <c r="G3" s="121"/>
      <c r="H3" s="122"/>
      <c r="Z3" s="221"/>
      <c r="AA3" s="221"/>
      <c r="AB3" s="221"/>
      <c r="AC3" s="221"/>
      <c r="AD3" s="221"/>
      <c r="AE3" s="221"/>
      <c r="AF3" s="221"/>
      <c r="AG3" s="221"/>
      <c r="AH3" s="221"/>
      <c r="AI3" s="221"/>
      <c r="AJ3" s="221"/>
      <c r="AK3" s="221"/>
      <c r="AL3" s="221"/>
    </row>
    <row r="4" spans="1:38">
      <c r="A4" s="120"/>
      <c r="B4" s="121"/>
      <c r="C4" s="121"/>
      <c r="D4" s="121"/>
      <c r="E4" s="121"/>
      <c r="F4" s="121"/>
      <c r="G4" s="121"/>
      <c r="H4" s="122"/>
      <c r="Z4" s="221"/>
      <c r="AA4" s="221"/>
      <c r="AB4" s="221"/>
      <c r="AC4" s="221"/>
      <c r="AD4" s="221"/>
      <c r="AE4" s="221"/>
      <c r="AF4" s="221"/>
      <c r="AG4" s="221"/>
      <c r="AH4" s="221"/>
      <c r="AI4" s="221"/>
      <c r="AJ4" s="221"/>
      <c r="AK4" s="221"/>
      <c r="AL4" s="221"/>
    </row>
    <row r="5" spans="1:38">
      <c r="A5" s="120"/>
      <c r="B5" s="121"/>
      <c r="C5" s="121"/>
      <c r="D5" s="121"/>
      <c r="E5" s="121"/>
      <c r="F5" s="121"/>
      <c r="G5" s="121"/>
      <c r="H5" s="122"/>
      <c r="Z5" s="221"/>
      <c r="AA5" s="221"/>
      <c r="AB5" s="221"/>
      <c r="AC5" s="221"/>
      <c r="AD5" s="221"/>
      <c r="AE5" s="221"/>
      <c r="AF5" s="221"/>
      <c r="AG5" s="221"/>
      <c r="AH5" s="221"/>
      <c r="AI5" s="221"/>
      <c r="AJ5" s="221"/>
      <c r="AK5" s="221"/>
      <c r="AL5" s="221"/>
    </row>
    <row r="6" spans="1:38">
      <c r="A6" s="120"/>
      <c r="B6" s="121"/>
      <c r="C6" s="121"/>
      <c r="D6" s="121"/>
      <c r="E6" s="121"/>
      <c r="F6" s="121"/>
      <c r="G6" s="121"/>
      <c r="H6" s="122"/>
      <c r="Z6" s="221"/>
      <c r="AA6" s="221"/>
      <c r="AB6" s="221"/>
      <c r="AC6" s="221"/>
      <c r="AD6" s="221"/>
      <c r="AE6" s="221"/>
      <c r="AF6" s="221"/>
      <c r="AG6" s="221"/>
      <c r="AH6" s="221"/>
      <c r="AI6" s="221"/>
      <c r="AJ6" s="221"/>
      <c r="AK6" s="221"/>
      <c r="AL6" s="221"/>
    </row>
    <row r="7" spans="1:38">
      <c r="A7" s="120"/>
      <c r="B7" s="121"/>
      <c r="C7" s="121"/>
      <c r="D7" s="121"/>
      <c r="E7" s="121"/>
      <c r="F7" s="121"/>
      <c r="G7" s="121"/>
      <c r="H7" s="122"/>
      <c r="Z7" s="221"/>
      <c r="AA7" s="221"/>
      <c r="AB7" s="221"/>
      <c r="AC7" s="221"/>
      <c r="AD7" s="221"/>
      <c r="AE7" s="221"/>
      <c r="AF7" s="221"/>
      <c r="AG7" s="221"/>
      <c r="AH7" s="221"/>
      <c r="AI7" s="221"/>
      <c r="AJ7" s="221"/>
      <c r="AK7" s="221"/>
      <c r="AL7" s="221"/>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20"/>
      <c r="AA8" s="221"/>
      <c r="AB8" s="221"/>
      <c r="AC8" s="221"/>
      <c r="AD8" s="221"/>
      <c r="AE8" s="221"/>
      <c r="AF8" s="221"/>
      <c r="AG8" s="221"/>
      <c r="AH8" s="221"/>
      <c r="AI8" s="221"/>
      <c r="AJ8" s="221"/>
      <c r="AK8" s="221"/>
      <c r="AL8" s="221"/>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20"/>
      <c r="AA9" s="221"/>
      <c r="AB9" s="221"/>
      <c r="AC9" s="221"/>
      <c r="AD9" s="221"/>
      <c r="AE9" s="221"/>
      <c r="AF9" s="221"/>
      <c r="AG9" s="221"/>
      <c r="AH9" s="221"/>
      <c r="AI9" s="221"/>
      <c r="AJ9" s="221"/>
      <c r="AK9" s="221"/>
      <c r="AL9" s="221"/>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20"/>
      <c r="AA10" s="221"/>
      <c r="AB10" s="221"/>
      <c r="AC10" s="221"/>
      <c r="AD10" s="221"/>
      <c r="AE10" s="221"/>
      <c r="AF10" s="221"/>
      <c r="AG10" s="221"/>
      <c r="AH10" s="221"/>
      <c r="AI10" s="221"/>
      <c r="AJ10" s="221"/>
      <c r="AK10" s="221"/>
      <c r="AL10" s="221"/>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20"/>
      <c r="AA11" s="221"/>
      <c r="AB11" s="221"/>
      <c r="AC11" s="221"/>
      <c r="AD11" s="221"/>
      <c r="AE11" s="221"/>
      <c r="AF11" s="221"/>
      <c r="AG11" s="221"/>
      <c r="AH11" s="221"/>
      <c r="AI11" s="221"/>
      <c r="AJ11" s="221"/>
      <c r="AK11" s="221"/>
      <c r="AL11" s="221"/>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20"/>
      <c r="AA12" s="221"/>
      <c r="AB12" s="221"/>
      <c r="AC12" s="221"/>
      <c r="AD12" s="221"/>
      <c r="AE12" s="221"/>
      <c r="AF12" s="221"/>
      <c r="AG12" s="221"/>
      <c r="AH12" s="221"/>
      <c r="AI12" s="221"/>
      <c r="AJ12" s="221"/>
      <c r="AK12" s="221"/>
      <c r="AL12" s="221"/>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20"/>
      <c r="AA13" s="221"/>
      <c r="AB13" s="221"/>
      <c r="AC13" s="221"/>
      <c r="AD13" s="221"/>
      <c r="AE13" s="221"/>
      <c r="AF13" s="221"/>
      <c r="AG13" s="221"/>
      <c r="AH13" s="221"/>
      <c r="AI13" s="221"/>
      <c r="AJ13" s="221"/>
      <c r="AK13" s="221"/>
      <c r="AL13" s="221"/>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20"/>
      <c r="AA14" s="221"/>
      <c r="AB14" s="221"/>
      <c r="AC14" s="221"/>
      <c r="AD14" s="221"/>
      <c r="AE14" s="221"/>
      <c r="AF14" s="221"/>
      <c r="AG14" s="221"/>
      <c r="AH14" s="221"/>
      <c r="AI14" s="221"/>
      <c r="AJ14" s="221"/>
      <c r="AK14" s="221"/>
      <c r="AL14" s="221"/>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20"/>
      <c r="AA15" s="221"/>
      <c r="AB15" s="221"/>
      <c r="AC15" s="221"/>
      <c r="AD15" s="221"/>
      <c r="AE15" s="221"/>
      <c r="AF15" s="221"/>
      <c r="AG15" s="221"/>
      <c r="AH15" s="221"/>
      <c r="AI15" s="221"/>
      <c r="AJ15" s="221"/>
      <c r="AK15" s="221"/>
      <c r="AL15" s="221"/>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20"/>
      <c r="AA16" s="221"/>
      <c r="AB16" s="221"/>
      <c r="AC16" s="221"/>
      <c r="AD16" s="221"/>
      <c r="AE16" s="221"/>
      <c r="AF16" s="221"/>
      <c r="AG16" s="221"/>
      <c r="AH16" s="221"/>
      <c r="AI16" s="221"/>
      <c r="AJ16" s="221"/>
      <c r="AK16" s="221"/>
      <c r="AL16" s="221"/>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20"/>
      <c r="AA17" s="221"/>
      <c r="AB17" s="221"/>
      <c r="AC17" s="221"/>
      <c r="AD17" s="221"/>
      <c r="AE17" s="221"/>
      <c r="AF17" s="221"/>
      <c r="AG17" s="221"/>
      <c r="AH17" s="221"/>
      <c r="AI17" s="221"/>
      <c r="AJ17" s="221"/>
      <c r="AK17" s="221"/>
      <c r="AL17" s="221"/>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20"/>
      <c r="AA18" s="221"/>
      <c r="AB18" s="221"/>
      <c r="AC18" s="221"/>
      <c r="AD18" s="221"/>
      <c r="AE18" s="221"/>
      <c r="AF18" s="221"/>
      <c r="AG18" s="221"/>
      <c r="AH18" s="221"/>
      <c r="AI18" s="221"/>
      <c r="AJ18" s="221"/>
      <c r="AK18" s="221"/>
      <c r="AL18" s="221"/>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20"/>
      <c r="AA19" s="221"/>
      <c r="AB19" s="221"/>
      <c r="AC19" s="221"/>
      <c r="AD19" s="221"/>
      <c r="AE19" s="221"/>
      <c r="AF19" s="221"/>
      <c r="AG19" s="221"/>
      <c r="AH19" s="221"/>
      <c r="AI19" s="221"/>
      <c r="AJ19" s="221"/>
      <c r="AK19" s="221"/>
      <c r="AL19" s="221"/>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20"/>
      <c r="AA20" s="221"/>
      <c r="AB20" s="221"/>
      <c r="AC20" s="221"/>
      <c r="AD20" s="221"/>
      <c r="AE20" s="221"/>
      <c r="AF20" s="221"/>
      <c r="AG20" s="221"/>
      <c r="AH20" s="221"/>
      <c r="AI20" s="221"/>
      <c r="AJ20" s="221"/>
      <c r="AK20" s="221"/>
      <c r="AL20" s="221"/>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20"/>
      <c r="AA21" s="221"/>
      <c r="AB21" s="221"/>
      <c r="AC21" s="221"/>
      <c r="AD21" s="221"/>
      <c r="AE21" s="221"/>
      <c r="AF21" s="221"/>
      <c r="AG21" s="221"/>
      <c r="AH21" s="221"/>
      <c r="AI21" s="221"/>
      <c r="AJ21" s="221"/>
      <c r="AK21" s="221"/>
      <c r="AL21" s="221"/>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20"/>
      <c r="AA22" s="221"/>
      <c r="AB22" s="221"/>
      <c r="AC22" s="221"/>
      <c r="AD22" s="221"/>
      <c r="AE22" s="221"/>
      <c r="AF22" s="221"/>
      <c r="AG22" s="221"/>
      <c r="AH22" s="221"/>
      <c r="AI22" s="221"/>
      <c r="AJ22" s="221"/>
      <c r="AK22" s="221"/>
      <c r="AL22" s="221"/>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20"/>
      <c r="AA23" s="221"/>
      <c r="AB23" s="221"/>
      <c r="AC23" s="221"/>
      <c r="AD23" s="221"/>
      <c r="AE23" s="221"/>
      <c r="AF23" s="221"/>
      <c r="AG23" s="221"/>
      <c r="AH23" s="221"/>
      <c r="AI23" s="221"/>
      <c r="AJ23" s="221"/>
      <c r="AK23" s="221"/>
      <c r="AL23" s="221"/>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20"/>
      <c r="AA24" s="221"/>
      <c r="AB24" s="221"/>
      <c r="AC24" s="221"/>
      <c r="AD24" s="221"/>
      <c r="AE24" s="221"/>
      <c r="AF24" s="221"/>
      <c r="AG24" s="221"/>
      <c r="AH24" s="221"/>
      <c r="AI24" s="221"/>
      <c r="AJ24" s="221"/>
      <c r="AK24" s="221"/>
      <c r="AL24" s="221"/>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20"/>
      <c r="AA25" s="221"/>
      <c r="AB25" s="221"/>
      <c r="AC25" s="221"/>
      <c r="AD25" s="221"/>
      <c r="AE25" s="221"/>
      <c r="AF25" s="221"/>
      <c r="AG25" s="221"/>
      <c r="AH25" s="221"/>
      <c r="AI25" s="221"/>
      <c r="AJ25" s="221"/>
      <c r="AK25" s="221"/>
      <c r="AL25" s="221"/>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20"/>
      <c r="AA26" s="221"/>
      <c r="AB26" s="221"/>
      <c r="AC26" s="221"/>
      <c r="AD26" s="221"/>
      <c r="AE26" s="221"/>
      <c r="AF26" s="221"/>
      <c r="AG26" s="221"/>
      <c r="AH26" s="221"/>
      <c r="AI26" s="221"/>
      <c r="AJ26" s="221"/>
      <c r="AK26" s="221"/>
      <c r="AL26" s="221"/>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20"/>
      <c r="AA27" s="221"/>
      <c r="AB27" s="221"/>
      <c r="AC27" s="221"/>
      <c r="AD27" s="221"/>
      <c r="AE27" s="221"/>
      <c r="AF27" s="221"/>
      <c r="AG27" s="221"/>
      <c r="AH27" s="221"/>
      <c r="AI27" s="221"/>
      <c r="AJ27" s="221"/>
      <c r="AK27" s="221"/>
      <c r="AL27" s="221"/>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20"/>
      <c r="AA28" s="221"/>
      <c r="AB28" s="221"/>
      <c r="AC28" s="221"/>
      <c r="AD28" s="221"/>
      <c r="AE28" s="221"/>
      <c r="AF28" s="221"/>
      <c r="AG28" s="221"/>
      <c r="AH28" s="221"/>
      <c r="AI28" s="221"/>
      <c r="AJ28" s="221"/>
      <c r="AK28" s="221"/>
      <c r="AL28" s="221"/>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20"/>
      <c r="AA29" s="221"/>
      <c r="AB29" s="221"/>
      <c r="AC29" s="221"/>
      <c r="AD29" s="221"/>
      <c r="AE29" s="221"/>
      <c r="AF29" s="221"/>
      <c r="AG29" s="221"/>
      <c r="AH29" s="221"/>
      <c r="AI29" s="221"/>
      <c r="AJ29" s="221"/>
      <c r="AK29" s="221"/>
      <c r="AL29" s="221"/>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20"/>
      <c r="AA30" s="221"/>
      <c r="AB30" s="221"/>
      <c r="AC30" s="221"/>
      <c r="AD30" s="221"/>
      <c r="AE30" s="221"/>
      <c r="AF30" s="221"/>
      <c r="AG30" s="221"/>
      <c r="AH30" s="221"/>
      <c r="AI30" s="221"/>
      <c r="AJ30" s="221"/>
      <c r="AK30" s="221"/>
      <c r="AL30" s="221"/>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20"/>
      <c r="AA31" s="221"/>
      <c r="AB31" s="221"/>
      <c r="AC31" s="221"/>
      <c r="AD31" s="221"/>
      <c r="AE31" s="221"/>
      <c r="AF31" s="221"/>
      <c r="AG31" s="221"/>
      <c r="AH31" s="221"/>
      <c r="AI31" s="221"/>
      <c r="AJ31" s="221"/>
      <c r="AK31" s="221"/>
      <c r="AL31" s="221"/>
    </row>
    <row r="32" spans="1:38">
      <c r="A32" s="667"/>
      <c r="B32" s="667"/>
      <c r="C32" s="667"/>
      <c r="D32" s="667"/>
      <c r="E32" s="667"/>
      <c r="F32" s="667"/>
      <c r="G32" s="667"/>
      <c r="H32" s="667"/>
      <c r="I32" s="121"/>
      <c r="J32" s="121"/>
      <c r="K32" s="121"/>
      <c r="L32" s="121"/>
      <c r="M32" s="121"/>
      <c r="N32" s="121"/>
      <c r="O32" s="121"/>
      <c r="P32" s="121"/>
      <c r="Q32" s="121"/>
      <c r="R32" s="121"/>
      <c r="S32" s="121"/>
      <c r="T32" s="121"/>
      <c r="U32" s="121"/>
      <c r="V32" s="121"/>
      <c r="W32" s="121"/>
      <c r="X32" s="121"/>
      <c r="Y32" s="121"/>
      <c r="Z32" s="220"/>
      <c r="AA32" s="221"/>
      <c r="AB32" s="221"/>
      <c r="AC32" s="221"/>
      <c r="AD32" s="221"/>
      <c r="AE32" s="221"/>
      <c r="AF32" s="221"/>
      <c r="AG32" s="221"/>
      <c r="AH32" s="221"/>
      <c r="AI32" s="221"/>
      <c r="AJ32" s="221"/>
      <c r="AK32" s="221"/>
      <c r="AL32" s="221"/>
    </row>
    <row r="33" spans="1:38">
      <c r="A33" s="667"/>
      <c r="B33" s="667"/>
      <c r="C33" s="667"/>
      <c r="D33" s="667"/>
      <c r="E33" s="667"/>
      <c r="F33" s="667"/>
      <c r="G33" s="667"/>
      <c r="H33" s="667"/>
      <c r="I33" s="121"/>
      <c r="J33" s="121"/>
      <c r="K33" s="121"/>
      <c r="L33" s="121"/>
      <c r="M33" s="121"/>
      <c r="N33" s="121"/>
      <c r="O33" s="121"/>
      <c r="P33" s="121"/>
      <c r="Q33" s="121"/>
      <c r="R33" s="121"/>
      <c r="S33" s="121"/>
      <c r="T33" s="121"/>
      <c r="U33" s="121"/>
      <c r="V33" s="121"/>
      <c r="W33" s="121"/>
      <c r="X33" s="121"/>
      <c r="Y33" s="121"/>
      <c r="Z33" s="220"/>
      <c r="AA33" s="221"/>
      <c r="AB33" s="221"/>
      <c r="AC33" s="221"/>
      <c r="AD33" s="221"/>
      <c r="AE33" s="221"/>
      <c r="AF33" s="221"/>
      <c r="AG33" s="221"/>
      <c r="AH33" s="221"/>
      <c r="AI33" s="221"/>
      <c r="AJ33" s="221"/>
      <c r="AK33" s="221"/>
      <c r="AL33" s="221"/>
    </row>
    <row r="34" spans="1:38">
      <c r="A34" s="667"/>
      <c r="B34" s="667"/>
      <c r="C34" s="667"/>
      <c r="D34" s="667"/>
      <c r="E34" s="667"/>
      <c r="F34" s="667"/>
      <c r="G34" s="667"/>
      <c r="H34" s="667"/>
      <c r="I34" s="121"/>
      <c r="J34" s="121"/>
      <c r="K34" s="121"/>
      <c r="L34" s="121"/>
      <c r="M34" s="121"/>
      <c r="N34" s="121"/>
      <c r="O34" s="121"/>
      <c r="P34" s="121"/>
      <c r="Q34" s="121"/>
      <c r="R34" s="121"/>
      <c r="S34" s="121"/>
      <c r="T34" s="121"/>
      <c r="U34" s="121"/>
      <c r="V34" s="121"/>
      <c r="W34" s="121"/>
      <c r="X34" s="121"/>
      <c r="Y34" s="121"/>
      <c r="Z34" s="220"/>
      <c r="AA34" s="221"/>
      <c r="AB34" s="221"/>
      <c r="AC34" s="221"/>
      <c r="AD34" s="221"/>
      <c r="AE34" s="221"/>
      <c r="AF34" s="221"/>
      <c r="AG34" s="221"/>
      <c r="AH34" s="221"/>
      <c r="AI34" s="221"/>
      <c r="AJ34" s="221"/>
      <c r="AK34" s="221"/>
      <c r="AL34" s="221"/>
    </row>
    <row r="35" spans="1:38">
      <c r="A35" s="667"/>
      <c r="B35" s="667"/>
      <c r="C35" s="667"/>
      <c r="D35" s="667"/>
      <c r="E35" s="667"/>
      <c r="F35" s="667"/>
      <c r="G35" s="667"/>
      <c r="H35" s="667"/>
      <c r="I35" s="121"/>
      <c r="J35" s="121"/>
      <c r="K35" s="121"/>
      <c r="L35" s="121"/>
      <c r="M35" s="121"/>
      <c r="N35" s="121"/>
      <c r="O35" s="121"/>
      <c r="P35" s="121"/>
      <c r="Q35" s="121"/>
      <c r="R35" s="121"/>
      <c r="S35" s="121"/>
      <c r="T35" s="121"/>
      <c r="U35" s="121"/>
      <c r="V35" s="121"/>
      <c r="W35" s="121"/>
      <c r="X35" s="121"/>
      <c r="Y35" s="121"/>
      <c r="Z35" s="220"/>
      <c r="AA35" s="221"/>
      <c r="AB35" s="221"/>
      <c r="AC35" s="221"/>
      <c r="AD35" s="221"/>
      <c r="AE35" s="221"/>
      <c r="AF35" s="221"/>
      <c r="AG35" s="221"/>
      <c r="AH35" s="221"/>
      <c r="AI35" s="221"/>
      <c r="AJ35" s="221"/>
      <c r="AK35" s="221"/>
      <c r="AL35" s="221"/>
    </row>
    <row r="36" spans="1:38">
      <c r="A36" s="667"/>
      <c r="B36" s="667"/>
      <c r="C36" s="667"/>
      <c r="D36" s="667"/>
      <c r="E36" s="667"/>
      <c r="F36" s="667"/>
      <c r="G36" s="667"/>
      <c r="H36" s="667"/>
      <c r="I36" s="121"/>
      <c r="J36" s="121"/>
      <c r="K36" s="121"/>
      <c r="L36" s="121"/>
      <c r="M36" s="121"/>
      <c r="N36" s="121"/>
      <c r="O36" s="121"/>
      <c r="P36" s="121"/>
      <c r="Q36" s="121"/>
      <c r="R36" s="121"/>
      <c r="S36" s="121"/>
      <c r="T36" s="121"/>
      <c r="U36" s="121"/>
      <c r="V36" s="121"/>
      <c r="W36" s="121"/>
      <c r="X36" s="121"/>
      <c r="Y36" s="121"/>
      <c r="Z36" s="220"/>
      <c r="AA36" s="221"/>
      <c r="AB36" s="221"/>
      <c r="AC36" s="221"/>
      <c r="AD36" s="221"/>
      <c r="AE36" s="221"/>
      <c r="AF36" s="221"/>
      <c r="AG36" s="221"/>
      <c r="AH36" s="221"/>
      <c r="AI36" s="221"/>
      <c r="AJ36" s="221"/>
      <c r="AK36" s="221"/>
      <c r="AL36" s="221"/>
    </row>
    <row r="37" spans="1:38">
      <c r="A37" s="667"/>
      <c r="B37" s="667"/>
      <c r="C37" s="667"/>
      <c r="D37" s="667"/>
      <c r="E37" s="667"/>
      <c r="F37" s="667"/>
      <c r="G37" s="667"/>
      <c r="H37" s="667"/>
      <c r="I37" s="121"/>
      <c r="J37" s="121"/>
      <c r="K37" s="121"/>
      <c r="L37" s="121"/>
      <c r="M37" s="121"/>
      <c r="N37" s="121"/>
      <c r="O37" s="121"/>
      <c r="P37" s="121"/>
      <c r="Q37" s="121"/>
      <c r="R37" s="121"/>
      <c r="S37" s="121"/>
      <c r="T37" s="121"/>
      <c r="U37" s="121"/>
      <c r="V37" s="121"/>
      <c r="W37" s="121"/>
      <c r="X37" s="121"/>
      <c r="Y37" s="121"/>
      <c r="Z37" s="220"/>
      <c r="AA37" s="221"/>
      <c r="AB37" s="221"/>
      <c r="AC37" s="221"/>
      <c r="AD37" s="221"/>
      <c r="AE37" s="221"/>
      <c r="AF37" s="221"/>
      <c r="AG37" s="221"/>
      <c r="AH37" s="221"/>
      <c r="AI37" s="221"/>
      <c r="AJ37" s="221"/>
      <c r="AK37" s="221"/>
      <c r="AL37" s="221"/>
    </row>
    <row r="38" spans="1:38">
      <c r="A38" s="667"/>
      <c r="B38" s="667"/>
      <c r="C38" s="667"/>
      <c r="D38" s="667"/>
      <c r="E38" s="667"/>
      <c r="F38" s="667"/>
      <c r="G38" s="667"/>
      <c r="H38" s="667"/>
      <c r="I38" s="121"/>
      <c r="J38" s="121"/>
      <c r="K38" s="121"/>
      <c r="L38" s="121"/>
      <c r="M38" s="121"/>
      <c r="N38" s="121"/>
      <c r="O38" s="121"/>
      <c r="P38" s="121"/>
      <c r="Q38" s="121"/>
      <c r="R38" s="121"/>
      <c r="S38" s="121"/>
      <c r="T38" s="121"/>
      <c r="U38" s="121"/>
      <c r="V38" s="121"/>
      <c r="W38" s="121"/>
      <c r="X38" s="121"/>
      <c r="Y38" s="121"/>
      <c r="Z38" s="220"/>
      <c r="AA38" s="221"/>
      <c r="AB38" s="221"/>
      <c r="AC38" s="221"/>
      <c r="AD38" s="221"/>
      <c r="AE38" s="221"/>
      <c r="AF38" s="221"/>
      <c r="AG38" s="221"/>
      <c r="AH38" s="221"/>
      <c r="AI38" s="221"/>
      <c r="AJ38" s="221"/>
      <c r="AK38" s="221"/>
      <c r="AL38" s="221"/>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20"/>
      <c r="AA39" s="221"/>
      <c r="AB39" s="221"/>
      <c r="AC39" s="221"/>
      <c r="AD39" s="221"/>
      <c r="AE39" s="221"/>
      <c r="AF39" s="221"/>
      <c r="AG39" s="221"/>
      <c r="AH39" s="221"/>
      <c r="AI39" s="221"/>
      <c r="AJ39" s="221"/>
      <c r="AK39" s="221"/>
      <c r="AL39" s="221"/>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20"/>
      <c r="AA40" s="221"/>
      <c r="AB40" s="221"/>
      <c r="AC40" s="221"/>
      <c r="AD40" s="221"/>
      <c r="AE40" s="221"/>
      <c r="AF40" s="221"/>
      <c r="AG40" s="221"/>
      <c r="AH40" s="221"/>
      <c r="AI40" s="221"/>
      <c r="AJ40" s="221"/>
      <c r="AK40" s="221"/>
      <c r="AL40" s="221"/>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20"/>
      <c r="AA41" s="221"/>
      <c r="AB41" s="221"/>
      <c r="AC41" s="221"/>
      <c r="AD41" s="221"/>
      <c r="AE41" s="221"/>
      <c r="AF41" s="221"/>
      <c r="AG41" s="221"/>
      <c r="AH41" s="221"/>
      <c r="AI41" s="221"/>
      <c r="AJ41" s="221"/>
      <c r="AK41" s="221"/>
      <c r="AL41" s="221"/>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20"/>
      <c r="AA42" s="221"/>
      <c r="AB42" s="221"/>
      <c r="AC42" s="221"/>
      <c r="AD42" s="221"/>
      <c r="AE42" s="221"/>
      <c r="AF42" s="221"/>
      <c r="AG42" s="221"/>
      <c r="AH42" s="221"/>
      <c r="AI42" s="221"/>
      <c r="AJ42" s="221"/>
      <c r="AK42" s="221"/>
      <c r="AL42" s="221"/>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20"/>
      <c r="AA43" s="221"/>
      <c r="AB43" s="221"/>
      <c r="AC43" s="221"/>
      <c r="AD43" s="221"/>
      <c r="AE43" s="221"/>
      <c r="AF43" s="221"/>
      <c r="AG43" s="221"/>
      <c r="AH43" s="221"/>
      <c r="AI43" s="221"/>
      <c r="AJ43" s="221"/>
      <c r="AK43" s="221"/>
      <c r="AL43" s="221"/>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20"/>
      <c r="AA44" s="221"/>
      <c r="AB44" s="221"/>
      <c r="AC44" s="221"/>
      <c r="AD44" s="221"/>
      <c r="AE44" s="221"/>
      <c r="AF44" s="221"/>
      <c r="AG44" s="221"/>
      <c r="AH44" s="221"/>
      <c r="AI44" s="221"/>
      <c r="AJ44" s="221"/>
      <c r="AK44" s="221"/>
      <c r="AL44" s="221"/>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20"/>
      <c r="AA45" s="221"/>
      <c r="AB45" s="221"/>
      <c r="AC45" s="221"/>
      <c r="AD45" s="221"/>
      <c r="AE45" s="221"/>
      <c r="AF45" s="221"/>
      <c r="AG45" s="221"/>
      <c r="AH45" s="221"/>
      <c r="AI45" s="221"/>
      <c r="AJ45" s="221"/>
      <c r="AK45" s="221"/>
      <c r="AL45" s="221"/>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20"/>
      <c r="AA46" s="221"/>
      <c r="AB46" s="221"/>
      <c r="AC46" s="221"/>
      <c r="AD46" s="221"/>
      <c r="AE46" s="221"/>
      <c r="AF46" s="221"/>
      <c r="AG46" s="221"/>
      <c r="AH46" s="221"/>
      <c r="AI46" s="221"/>
      <c r="AJ46" s="221"/>
      <c r="AK46" s="221"/>
      <c r="AL46" s="221"/>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20"/>
      <c r="AA47" s="221"/>
      <c r="AB47" s="221"/>
      <c r="AC47" s="221"/>
      <c r="AD47" s="221"/>
      <c r="AE47" s="221"/>
      <c r="AF47" s="221"/>
      <c r="AG47" s="221"/>
      <c r="AH47" s="221"/>
      <c r="AI47" s="221"/>
      <c r="AJ47" s="221"/>
      <c r="AK47" s="221"/>
      <c r="AL47" s="221"/>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20"/>
      <c r="AA48" s="221"/>
      <c r="AB48" s="221"/>
      <c r="AC48" s="221"/>
      <c r="AD48" s="221"/>
      <c r="AE48" s="221"/>
      <c r="AF48" s="221"/>
      <c r="AG48" s="221"/>
      <c r="AH48" s="221"/>
      <c r="AI48" s="221"/>
      <c r="AJ48" s="221"/>
      <c r="AK48" s="221"/>
      <c r="AL48" s="221"/>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20"/>
      <c r="AA49" s="221"/>
      <c r="AB49" s="221"/>
      <c r="AC49" s="221"/>
      <c r="AD49" s="221"/>
      <c r="AE49" s="221"/>
      <c r="AF49" s="221"/>
      <c r="AG49" s="221"/>
      <c r="AH49" s="221"/>
      <c r="AI49" s="221"/>
      <c r="AJ49" s="221"/>
      <c r="AK49" s="221"/>
      <c r="AL49" s="221"/>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20"/>
      <c r="AA50" s="221"/>
      <c r="AB50" s="221"/>
      <c r="AC50" s="221"/>
      <c r="AD50" s="221"/>
      <c r="AE50" s="221"/>
      <c r="AF50" s="221"/>
      <c r="AG50" s="221"/>
      <c r="AH50" s="221"/>
      <c r="AI50" s="221"/>
      <c r="AJ50" s="221"/>
      <c r="AK50" s="221"/>
      <c r="AL50" s="221"/>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20"/>
      <c r="AA51" s="221"/>
      <c r="AB51" s="221"/>
      <c r="AC51" s="221"/>
      <c r="AD51" s="221"/>
      <c r="AE51" s="221"/>
      <c r="AF51" s="221"/>
      <c r="AG51" s="221"/>
      <c r="AH51" s="221"/>
      <c r="AI51" s="221"/>
      <c r="AJ51" s="221"/>
      <c r="AK51" s="221"/>
      <c r="AL51" s="221"/>
    </row>
    <row r="52" spans="1:38">
      <c r="V52" s="160"/>
      <c r="W52" s="121"/>
      <c r="X52" s="160"/>
      <c r="Y52" s="160"/>
      <c r="Z52" s="220"/>
      <c r="AA52" s="221"/>
      <c r="AB52" s="221"/>
      <c r="AC52" s="221"/>
      <c r="AD52" s="221"/>
      <c r="AE52" s="221"/>
      <c r="AF52" s="221"/>
      <c r="AG52" s="221"/>
      <c r="AH52" s="221"/>
      <c r="AI52" s="221"/>
      <c r="AJ52" s="221"/>
      <c r="AK52" s="221"/>
      <c r="AL52" s="221"/>
    </row>
    <row r="53" spans="1:38">
      <c r="V53" s="160"/>
      <c r="W53" s="121"/>
      <c r="X53" s="160"/>
      <c r="Y53" s="160"/>
      <c r="Z53" s="220"/>
      <c r="AA53" s="221"/>
      <c r="AB53" s="221"/>
      <c r="AC53" s="221"/>
      <c r="AD53" s="221"/>
      <c r="AE53" s="221"/>
      <c r="AF53" s="221"/>
      <c r="AG53" s="221"/>
      <c r="AH53" s="221"/>
      <c r="AI53" s="221"/>
      <c r="AJ53" s="221"/>
      <c r="AK53" s="221"/>
      <c r="AL53" s="221"/>
    </row>
    <row r="54" spans="1:38">
      <c r="V54" s="160"/>
      <c r="W54" s="121"/>
      <c r="X54" s="160"/>
      <c r="Y54" s="160"/>
      <c r="Z54" s="220"/>
      <c r="AA54" s="221"/>
      <c r="AB54" s="221"/>
      <c r="AC54" s="221"/>
      <c r="AD54" s="221"/>
      <c r="AE54" s="221"/>
      <c r="AF54" s="221"/>
      <c r="AG54" s="221"/>
      <c r="AH54" s="221"/>
      <c r="AI54" s="221"/>
      <c r="AJ54" s="221"/>
      <c r="AK54" s="221"/>
      <c r="AL54" s="221"/>
    </row>
    <row r="55" spans="1:38">
      <c r="Z55" s="221"/>
      <c r="AA55" s="221"/>
      <c r="AB55" s="221"/>
      <c r="AC55" s="221"/>
      <c r="AD55" s="221"/>
      <c r="AE55" s="221"/>
      <c r="AF55" s="221"/>
      <c r="AG55" s="221"/>
      <c r="AH55" s="221"/>
      <c r="AI55" s="221"/>
      <c r="AJ55" s="221"/>
      <c r="AK55" s="221"/>
      <c r="AL55" s="221"/>
    </row>
    <row r="56" spans="1:38">
      <c r="Z56" s="221"/>
      <c r="AA56" s="221"/>
      <c r="AB56" s="221"/>
      <c r="AC56" s="221"/>
      <c r="AD56" s="221"/>
      <c r="AE56" s="221"/>
      <c r="AF56" s="221"/>
      <c r="AG56" s="221"/>
      <c r="AH56" s="221"/>
      <c r="AI56" s="221"/>
      <c r="AJ56" s="221"/>
      <c r="AK56" s="221"/>
      <c r="AL56" s="221"/>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1" customWidth="1"/>
    <col min="2" max="2" width="108.28515625" style="110" customWidth="1"/>
    <col min="3" max="3" width="15.42578125" style="141" customWidth="1"/>
    <col min="4" max="4" width="24.42578125" style="181" customWidth="1"/>
    <col min="5" max="5" width="30" style="202" customWidth="1"/>
    <col min="6" max="7" width="11.42578125" customWidth="1"/>
    <col min="8" max="8" width="1.28515625" customWidth="1"/>
    <col min="10" max="10" width="34.42578125" customWidth="1"/>
  </cols>
  <sheetData>
    <row r="1" spans="1:10" ht="96" customHeight="1" thickTop="1" thickBot="1">
      <c r="A1" s="668" t="s">
        <v>1849</v>
      </c>
      <c r="B1" s="669"/>
      <c r="C1" s="669"/>
      <c r="D1" s="670"/>
    </row>
    <row r="2" spans="1:10" ht="56.25" customHeight="1" thickTop="1" thickBot="1">
      <c r="A2" s="189" t="s">
        <v>943</v>
      </c>
      <c r="B2" s="190" t="s">
        <v>1437</v>
      </c>
      <c r="C2" s="190" t="s">
        <v>982</v>
      </c>
      <c r="D2" s="219" t="s">
        <v>1847</v>
      </c>
    </row>
    <row r="3" spans="1:10" ht="54" thickTop="1" thickBot="1">
      <c r="A3" s="128" t="s">
        <v>983</v>
      </c>
      <c r="B3" s="129" t="s">
        <v>1220</v>
      </c>
      <c r="C3" s="130" t="str">
        <f>'200.1'!L31</f>
        <v>Ha</v>
      </c>
      <c r="D3" s="177">
        <f>VLOOKUP('200.1'!A88,'200.1'!A36:N107,14,FALSE)</f>
        <v>3779635.2333724517</v>
      </c>
      <c r="G3" t="s">
        <v>980</v>
      </c>
      <c r="J3" s="1"/>
    </row>
    <row r="4" spans="1:10" ht="54" thickTop="1" thickBot="1">
      <c r="A4" s="131" t="s">
        <v>985</v>
      </c>
      <c r="B4" s="132" t="s">
        <v>1169</v>
      </c>
      <c r="C4" s="130" t="s">
        <v>984</v>
      </c>
      <c r="D4" s="177">
        <f>VLOOKUP('200.2'!A88,'200.2'!A37:N108,14,FALSE)</f>
        <v>213743.29913378315</v>
      </c>
      <c r="J4" s="1"/>
    </row>
    <row r="5" spans="1:10" ht="54" thickTop="1" thickBot="1">
      <c r="A5" s="131" t="s">
        <v>986</v>
      </c>
      <c r="B5" s="132" t="s">
        <v>1170</v>
      </c>
      <c r="C5" s="133" t="s">
        <v>987</v>
      </c>
      <c r="D5" s="177">
        <f>VLOOKUP('201.1'!A88,'201.1'!A38:N109,14,FALSE)</f>
        <v>169513.02136256816</v>
      </c>
    </row>
    <row r="6" spans="1:10" ht="54" thickTop="1" thickBot="1">
      <c r="A6" s="131" t="s">
        <v>988</v>
      </c>
      <c r="B6" s="132" t="s">
        <v>1171</v>
      </c>
      <c r="C6" s="133" t="s">
        <v>987</v>
      </c>
      <c r="D6" s="177">
        <f>VLOOKUP('201.2'!A88,'201.2'!A39:N110,14,FALSE)</f>
        <v>181441.50421675167</v>
      </c>
    </row>
    <row r="7" spans="1:10" ht="70.5" customHeight="1" thickTop="1" thickBot="1">
      <c r="A7" s="131" t="s">
        <v>989</v>
      </c>
      <c r="B7" s="132" t="s">
        <v>1172</v>
      </c>
      <c r="C7" s="133" t="s">
        <v>987</v>
      </c>
      <c r="D7" s="177">
        <f>VLOOKUP('201.3'!A88,'201.3'!A40:N111,14,FALSE)</f>
        <v>41385.133072773497</v>
      </c>
    </row>
    <row r="8" spans="1:10" ht="54" thickTop="1" thickBot="1">
      <c r="A8" s="131" t="s">
        <v>990</v>
      </c>
      <c r="B8" s="132" t="s">
        <v>1173</v>
      </c>
      <c r="C8" s="133" t="s">
        <v>987</v>
      </c>
      <c r="D8" s="178">
        <f>VLOOKUP('201.4'!A88,'201.4'!A41:N112,14,FALSE)</f>
        <v>65438.875885514346</v>
      </c>
    </row>
    <row r="9" spans="1:10" ht="54" thickTop="1" thickBot="1">
      <c r="A9" s="131" t="s">
        <v>991</v>
      </c>
      <c r="B9" s="132" t="s">
        <v>1170</v>
      </c>
      <c r="C9" s="133" t="s">
        <v>1845</v>
      </c>
      <c r="D9" s="178">
        <f>VLOOKUP('201.5'!A88,'201.5'!A42:N113,14,FALSE)</f>
        <v>169513.02136256816</v>
      </c>
    </row>
    <row r="10" spans="1:10" ht="54" thickTop="1" thickBot="1">
      <c r="A10" s="131" t="s">
        <v>992</v>
      </c>
      <c r="B10" s="132" t="s">
        <v>1171</v>
      </c>
      <c r="C10" s="133" t="s">
        <v>1845</v>
      </c>
      <c r="D10" s="178">
        <f>VLOOKUP('201.6'!A88,'201.6'!A43:N114,14,FALSE)</f>
        <v>181441.50421675167</v>
      </c>
    </row>
    <row r="11" spans="1:10" ht="54" thickTop="1" thickBot="1">
      <c r="A11" s="131" t="s">
        <v>993</v>
      </c>
      <c r="B11" s="132" t="s">
        <v>1171</v>
      </c>
      <c r="C11" s="133" t="s">
        <v>387</v>
      </c>
      <c r="D11" s="178">
        <f>VLOOKUP('201.7'!A88,'201.7'!A44:N115,14,FALSE)</f>
        <v>177687.42544156127</v>
      </c>
    </row>
    <row r="12" spans="1:10" ht="54" thickTop="1" thickBot="1">
      <c r="A12" s="131" t="s">
        <v>994</v>
      </c>
      <c r="B12" s="132" t="s">
        <v>1174</v>
      </c>
      <c r="C12" s="133" t="s">
        <v>233</v>
      </c>
      <c r="D12" s="178">
        <f>VLOOKUP('201.8'!A88,'201.8'!A45:N116,14,FALSE)</f>
        <v>17400.117688503273</v>
      </c>
    </row>
    <row r="13" spans="1:10" ht="54" thickTop="1" thickBot="1">
      <c r="A13" s="131" t="s">
        <v>995</v>
      </c>
      <c r="B13" s="132" t="s">
        <v>1175</v>
      </c>
      <c r="C13" s="133" t="s">
        <v>233</v>
      </c>
      <c r="D13" s="178">
        <f>VLOOKUP('201.9'!A88,'201.9'!A46:N117,14,FALSE)</f>
        <v>17192.39039076573</v>
      </c>
    </row>
    <row r="14" spans="1:10" ht="54" thickTop="1" thickBot="1">
      <c r="A14" s="131" t="s">
        <v>996</v>
      </c>
      <c r="B14" s="132" t="s">
        <v>1176</v>
      </c>
      <c r="C14" s="133" t="s">
        <v>144</v>
      </c>
      <c r="D14" s="178">
        <f>VLOOKUP('201.10'!A88,'201.10'!A47:N118,14,FALSE)</f>
        <v>7016.5413951919609</v>
      </c>
    </row>
    <row r="15" spans="1:10" ht="54" thickTop="1" thickBot="1">
      <c r="A15" s="131" t="s">
        <v>997</v>
      </c>
      <c r="B15" s="132" t="s">
        <v>1177</v>
      </c>
      <c r="C15" s="133" t="s">
        <v>998</v>
      </c>
      <c r="D15" s="178">
        <f>VLOOKUP('201.11'!A88,'201.11'!A48:N119,14,FALSE)</f>
        <v>1572.9449252439845</v>
      </c>
    </row>
    <row r="16" spans="1:10" ht="54" thickTop="1" thickBot="1">
      <c r="A16" s="131" t="s">
        <v>999</v>
      </c>
      <c r="B16" s="132" t="s">
        <v>1178</v>
      </c>
      <c r="C16" s="133" t="s">
        <v>1845</v>
      </c>
      <c r="D16" s="178">
        <f>VLOOKUP('201.12'!A88,'201.12'!A49:N120,14,FALSE)</f>
        <v>120448.37870017943</v>
      </c>
    </row>
    <row r="17" spans="1:4" ht="64.5" thickTop="1" thickBot="1">
      <c r="A17" s="134" t="s">
        <v>1000</v>
      </c>
      <c r="B17" s="135" t="s">
        <v>1179</v>
      </c>
      <c r="C17" s="133" t="s">
        <v>1845</v>
      </c>
      <c r="D17" s="178">
        <f>VLOOKUP('201.13'!A88,'201.13'!A50:N121,14,FALSE)</f>
        <v>119762.60680090502</v>
      </c>
    </row>
    <row r="18" spans="1:4" ht="54" thickTop="1" thickBot="1">
      <c r="A18" s="131" t="s">
        <v>1001</v>
      </c>
      <c r="B18" s="132" t="s">
        <v>1180</v>
      </c>
      <c r="C18" s="133" t="s">
        <v>144</v>
      </c>
      <c r="D18" s="178">
        <f>VLOOKUP('201.14'!A88,'201.14'!A51:N122,14,FALSE)</f>
        <v>40231.797303500069</v>
      </c>
    </row>
    <row r="19" spans="1:4" ht="54" thickTop="1" thickBot="1">
      <c r="A19" s="131" t="s">
        <v>1002</v>
      </c>
      <c r="B19" s="132" t="s">
        <v>1181</v>
      </c>
      <c r="C19" s="133" t="s">
        <v>144</v>
      </c>
      <c r="D19" s="178">
        <f>VLOOKUP('201.15'!A88,'201.15'!A52:N123,14,FALSE)</f>
        <v>47949.74248925157</v>
      </c>
    </row>
    <row r="20" spans="1:4" ht="54" thickTop="1" thickBot="1">
      <c r="A20" s="131" t="s">
        <v>1003</v>
      </c>
      <c r="B20" s="132" t="s">
        <v>1182</v>
      </c>
      <c r="C20" s="133" t="s">
        <v>144</v>
      </c>
      <c r="D20" s="178">
        <f>VLOOKUP('201.16'!A88,'201.16'!A53:N124,14,FALSE)</f>
        <v>2386.7842093333329</v>
      </c>
    </row>
    <row r="21" spans="1:4" ht="54" thickTop="1" thickBot="1">
      <c r="A21" s="131" t="s">
        <v>1004</v>
      </c>
      <c r="B21" s="132" t="s">
        <v>1183</v>
      </c>
      <c r="C21" s="133" t="s">
        <v>1845</v>
      </c>
      <c r="D21" s="178">
        <f>VLOOKUP('201.17'!A88,'201.17'!A54:N125,14,FALSE)</f>
        <v>85687.656882435142</v>
      </c>
    </row>
    <row r="22" spans="1:4" ht="54" thickTop="1" thickBot="1">
      <c r="A22" s="131" t="s">
        <v>1005</v>
      </c>
      <c r="B22" s="132" t="s">
        <v>1184</v>
      </c>
      <c r="C22" s="133" t="s">
        <v>1845</v>
      </c>
      <c r="D22" s="178">
        <f>VLOOKUP('201.18'!A88,'201.18'!A55:N126,14,FALSE)</f>
        <v>85687.656882435142</v>
      </c>
    </row>
    <row r="23" spans="1:4" ht="54" thickTop="1" thickBot="1">
      <c r="A23" s="131" t="s">
        <v>1006</v>
      </c>
      <c r="B23" s="132" t="s">
        <v>1185</v>
      </c>
      <c r="C23" s="133" t="s">
        <v>144</v>
      </c>
      <c r="D23" s="178">
        <f>VLOOKUP('201.19'!A88,'201.19'!A56:N127,14,FALSE)</f>
        <v>6328.2785973200043</v>
      </c>
    </row>
    <row r="24" spans="1:4" ht="54" thickTop="1" thickBot="1">
      <c r="A24" s="131" t="s">
        <v>1007</v>
      </c>
      <c r="B24" s="132" t="s">
        <v>1186</v>
      </c>
      <c r="C24" s="133" t="s">
        <v>144</v>
      </c>
      <c r="D24" s="178">
        <f>VLOOKUP('201.20'!A88,'201.20'!A57:N128,14,FALSE)</f>
        <v>1000.4059542714463</v>
      </c>
    </row>
    <row r="25" spans="1:4" ht="54" thickTop="1" thickBot="1">
      <c r="A25" s="131" t="s">
        <v>1008</v>
      </c>
      <c r="B25" s="132" t="s">
        <v>1187</v>
      </c>
      <c r="C25" s="133" t="s">
        <v>144</v>
      </c>
      <c r="D25" s="178">
        <f>VLOOKUP('201.21'!A88,'201.21'!A58:N129,14,FALSE)</f>
        <v>7194.495775106473</v>
      </c>
    </row>
    <row r="26" spans="1:4" ht="54" thickTop="1" thickBot="1">
      <c r="A26" s="131" t="s">
        <v>1425</v>
      </c>
      <c r="B26" s="132" t="s">
        <v>1413</v>
      </c>
      <c r="C26" s="133" t="s">
        <v>1845</v>
      </c>
      <c r="D26" s="178">
        <f>VLOOKUP('203.1'!A88,'203.1'!A59:N130,14,FALSE)</f>
        <v>872738.30068225262</v>
      </c>
    </row>
    <row r="27" spans="1:4" ht="54" thickTop="1" thickBot="1">
      <c r="A27" s="131" t="s">
        <v>1426</v>
      </c>
      <c r="B27" s="132" t="s">
        <v>1417</v>
      </c>
      <c r="C27" s="133" t="s">
        <v>1845</v>
      </c>
      <c r="D27" s="178">
        <f>VLOOKUP('203.2'!A88,'203.2'!A60:N131,14,FALSE)</f>
        <v>1052190.2344547431</v>
      </c>
    </row>
    <row r="28" spans="1:4" ht="54" thickTop="1" thickBot="1">
      <c r="A28" s="131" t="s">
        <v>1427</v>
      </c>
      <c r="B28" s="132" t="s">
        <v>1418</v>
      </c>
      <c r="C28" s="133" t="s">
        <v>1845</v>
      </c>
      <c r="D28" s="178">
        <f>VLOOKUP('203.3'!A88,'203.3'!A61:N132,14,FALSE)</f>
        <v>1180370.1871493792</v>
      </c>
    </row>
    <row r="29" spans="1:4" ht="54" thickTop="1" thickBot="1">
      <c r="A29" s="131" t="s">
        <v>1428</v>
      </c>
      <c r="B29" s="132" t="s">
        <v>1419</v>
      </c>
      <c r="C29" s="133" t="s">
        <v>1845</v>
      </c>
      <c r="D29" s="178">
        <f>VLOOKUP('203.4'!A88,'203.4'!A62:N133,14,FALSE)</f>
        <v>529024.24382790131</v>
      </c>
    </row>
    <row r="30" spans="1:4" ht="54" thickTop="1" thickBot="1">
      <c r="A30" s="131" t="s">
        <v>1429</v>
      </c>
      <c r="B30" s="132" t="s">
        <v>1420</v>
      </c>
      <c r="C30" s="133" t="s">
        <v>1845</v>
      </c>
      <c r="D30" s="178">
        <f>VLOOKUP('203.5'!A88,'203.5'!A63:N134,14,FALSE)</f>
        <v>612443.35453682533</v>
      </c>
    </row>
    <row r="31" spans="1:4" ht="54" thickTop="1" thickBot="1">
      <c r="A31" s="131" t="s">
        <v>1430</v>
      </c>
      <c r="B31" s="132" t="s">
        <v>1421</v>
      </c>
      <c r="C31" s="133" t="s">
        <v>1845</v>
      </c>
      <c r="D31" s="178">
        <f>VLOOKUP('203.6'!A88,'203.6'!A64:N135,14,FALSE)</f>
        <v>665528.24316977698</v>
      </c>
    </row>
    <row r="32" spans="1:4" ht="54" thickTop="1" thickBot="1">
      <c r="A32" s="131" t="s">
        <v>1431</v>
      </c>
      <c r="B32" s="132" t="s">
        <v>1422</v>
      </c>
      <c r="C32" s="133" t="s">
        <v>1845</v>
      </c>
      <c r="D32" s="178">
        <f>VLOOKUP('203.7'!A88,'203.7'!A65:N136,14,FALSE)</f>
        <v>244101.49914700972</v>
      </c>
    </row>
    <row r="33" spans="1:4" ht="54" thickTop="1" thickBot="1">
      <c r="A33" s="131" t="s">
        <v>1432</v>
      </c>
      <c r="B33" s="132" t="s">
        <v>1871</v>
      </c>
      <c r="C33" s="133" t="s">
        <v>1845</v>
      </c>
      <c r="D33" s="178">
        <f>VLOOKUP('203.8'!A88,'203.8'!A66:N137,14,FALSE)</f>
        <v>336336.21123967791</v>
      </c>
    </row>
    <row r="34" spans="1:4" ht="54" thickTop="1" thickBot="1">
      <c r="A34" s="131" t="s">
        <v>1433</v>
      </c>
      <c r="B34" s="132" t="s">
        <v>1424</v>
      </c>
      <c r="C34" s="133" t="s">
        <v>1845</v>
      </c>
      <c r="D34" s="178">
        <f>VLOOKUP('203.9'!A88,'203.9'!A67:N138,14,FALSE)</f>
        <v>356857.9866840326</v>
      </c>
    </row>
    <row r="35" spans="1:4" ht="54" thickTop="1" thickBot="1">
      <c r="A35" s="131" t="s">
        <v>1434</v>
      </c>
      <c r="B35" s="132" t="s">
        <v>1414</v>
      </c>
      <c r="C35" s="133" t="s">
        <v>1845</v>
      </c>
      <c r="D35" s="178">
        <f>VLOOKUP('203.10'!A88,'203.10'!A68:N139,14,FALSE)</f>
        <v>190203.51925384664</v>
      </c>
    </row>
    <row r="36" spans="1:4" ht="54" thickTop="1" thickBot="1">
      <c r="A36" s="131" t="s">
        <v>1435</v>
      </c>
      <c r="B36" s="132" t="s">
        <v>1415</v>
      </c>
      <c r="C36" s="133" t="s">
        <v>1845</v>
      </c>
      <c r="D36" s="178">
        <f>VLOOKUP('203.11'!A88,'203.11'!A69:N140,14,FALSE)</f>
        <v>252383.49351277226</v>
      </c>
    </row>
    <row r="37" spans="1:4" ht="54" thickTop="1" thickBot="1">
      <c r="A37" s="131" t="s">
        <v>1436</v>
      </c>
      <c r="B37" s="216" t="s">
        <v>1416</v>
      </c>
      <c r="C37" s="133" t="s">
        <v>1845</v>
      </c>
      <c r="D37" s="178">
        <f>VLOOKUP('203.12'!A88,'203.12'!A70:N141,14,FALSE)</f>
        <v>263044.15608126827</v>
      </c>
    </row>
    <row r="38" spans="1:4" ht="54" thickTop="1" thickBot="1">
      <c r="A38" s="131" t="s">
        <v>1009</v>
      </c>
      <c r="B38" s="132" t="s">
        <v>1188</v>
      </c>
      <c r="C38" s="133" t="s">
        <v>387</v>
      </c>
      <c r="D38" s="178">
        <f>VLOOKUP('210.1.1'!A88,'210.1.1'!A71:N142,14,FALSE)</f>
        <v>11529.946923365293</v>
      </c>
    </row>
    <row r="39" spans="1:4" ht="54" thickTop="1" thickBot="1">
      <c r="A39" s="131" t="s">
        <v>1010</v>
      </c>
      <c r="B39" s="132" t="s">
        <v>1189</v>
      </c>
      <c r="C39" s="133" t="s">
        <v>387</v>
      </c>
      <c r="D39" s="178">
        <f>VLOOKUP('210.1.2'!A88,'210.1.2'!A72:N143,14,FALSE)</f>
        <v>4300.6947784172562</v>
      </c>
    </row>
    <row r="40" spans="1:4" ht="54" thickTop="1" thickBot="1">
      <c r="A40" s="131" t="s">
        <v>1011</v>
      </c>
      <c r="B40" s="132" t="s">
        <v>1190</v>
      </c>
      <c r="C40" s="133" t="s">
        <v>387</v>
      </c>
      <c r="D40" s="178">
        <f>VLOOKUP('210.2.1'!A90,'210.2.1'!A73:N144,14,FALSE)</f>
        <v>24385.159645860007</v>
      </c>
    </row>
    <row r="41" spans="1:4" ht="54" thickTop="1" thickBot="1">
      <c r="A41" s="131" t="s">
        <v>1012</v>
      </c>
      <c r="B41" s="132" t="s">
        <v>1191</v>
      </c>
      <c r="C41" s="133" t="s">
        <v>387</v>
      </c>
      <c r="D41" s="178">
        <f>VLOOKUP('210.2.2'!A88,'210.2.2'!A74:N145,14,FALSE)</f>
        <v>11529.946923365293</v>
      </c>
    </row>
    <row r="42" spans="1:4" ht="54" thickTop="1" thickBot="1">
      <c r="A42" s="131" t="s">
        <v>1013</v>
      </c>
      <c r="B42" s="132" t="s">
        <v>1192</v>
      </c>
      <c r="C42" s="133" t="s">
        <v>387</v>
      </c>
      <c r="D42" s="178">
        <f>VLOOKUP('210.2.3'!A91,'210.2.3'!A91:N146,14,FALSE)</f>
        <v>17155.907500911973</v>
      </c>
    </row>
    <row r="43" spans="1:4" ht="54" thickTop="1" thickBot="1">
      <c r="A43" s="131" t="s">
        <v>1014</v>
      </c>
      <c r="B43" s="132" t="s">
        <v>1193</v>
      </c>
      <c r="C43" s="133" t="s">
        <v>387</v>
      </c>
      <c r="D43" s="178">
        <f>VLOOKUP('210.2.4'!A88,'210.2.4'!A88:N147,14,FALSE)</f>
        <v>4300.6947784172562</v>
      </c>
    </row>
    <row r="44" spans="1:4" ht="54" thickTop="1" thickBot="1">
      <c r="A44" s="131" t="s">
        <v>1015</v>
      </c>
      <c r="B44" s="132" t="s">
        <v>1194</v>
      </c>
      <c r="C44" s="133" t="s">
        <v>387</v>
      </c>
      <c r="D44" s="178">
        <f>VLOOKUP('211.1'!A88,'211.1'!A88:N148,14,FALSE)</f>
        <v>9473.236487642338</v>
      </c>
    </row>
    <row r="45" spans="1:4" ht="54" thickTop="1" thickBot="1">
      <c r="A45" s="131" t="s">
        <v>1016</v>
      </c>
      <c r="B45" s="132" t="s">
        <v>1195</v>
      </c>
      <c r="C45" s="133" t="s">
        <v>387</v>
      </c>
      <c r="D45" s="178">
        <f>VLOOKUP('220.1'!A88,'220.1'!A88:N149,14,FALSE)</f>
        <v>17322.214001211159</v>
      </c>
    </row>
    <row r="46" spans="1:4" ht="54" thickTop="1" thickBot="1">
      <c r="A46" s="131" t="s">
        <v>1017</v>
      </c>
      <c r="B46" s="132" t="s">
        <v>1196</v>
      </c>
      <c r="C46" s="133" t="s">
        <v>387</v>
      </c>
      <c r="D46" s="178">
        <f>VLOOKUP('221.1'!A88,'221.1'!A88:N150,14,FALSE)</f>
        <v>12053.350178389765</v>
      </c>
    </row>
    <row r="47" spans="1:4" ht="54" thickTop="1" thickBot="1">
      <c r="A47" s="131" t="s">
        <v>1018</v>
      </c>
      <c r="B47" s="132" t="s">
        <v>1197</v>
      </c>
      <c r="C47" s="133" t="s">
        <v>387</v>
      </c>
      <c r="D47" s="178">
        <f>VLOOKUP('221.2'!A88,'221.2'!A88:N151,14,FALSE)</f>
        <v>7917.835353617862</v>
      </c>
    </row>
    <row r="48" spans="1:4" ht="64.5" thickTop="1" thickBot="1">
      <c r="A48" s="131" t="s">
        <v>1441</v>
      </c>
      <c r="B48" s="132" t="s">
        <v>1438</v>
      </c>
      <c r="C48" s="133" t="s">
        <v>233</v>
      </c>
      <c r="D48" s="178">
        <f>VLOOKUP('223.1'!A88,'223.1'!A88:N152,14,FALSE)</f>
        <v>12474.986481576405</v>
      </c>
    </row>
    <row r="49" spans="1:4" ht="54" thickTop="1" thickBot="1">
      <c r="A49" s="131" t="s">
        <v>1442</v>
      </c>
      <c r="B49" s="132" t="s">
        <v>1439</v>
      </c>
      <c r="C49" s="133" t="s">
        <v>233</v>
      </c>
      <c r="D49" s="178">
        <f>VLOOKUP('223.2'!A88,'223.2'!A88:N153,14,FALSE)</f>
        <v>11299.565758062196</v>
      </c>
    </row>
    <row r="50" spans="1:4" ht="54" thickTop="1" thickBot="1">
      <c r="A50" s="131" t="s">
        <v>1443</v>
      </c>
      <c r="B50" s="132" t="s">
        <v>1440</v>
      </c>
      <c r="C50" s="133" t="s">
        <v>387</v>
      </c>
      <c r="D50" s="178">
        <f>VLOOKUP('223.3.1'!A88,'223.3.1'!A88:N154,14,FALSE)</f>
        <v>61161</v>
      </c>
    </row>
    <row r="51" spans="1:4" ht="64.5" thickTop="1" thickBot="1">
      <c r="A51" s="131" t="s">
        <v>1444</v>
      </c>
      <c r="B51" s="132" t="s">
        <v>1446</v>
      </c>
      <c r="C51" s="133" t="s">
        <v>387</v>
      </c>
      <c r="D51" s="178">
        <f>VLOOKUP('223.3.2'!A88,'223.3.2'!A88:N155,14,FALSE)</f>
        <v>72846.453750267101</v>
      </c>
    </row>
    <row r="52" spans="1:4" ht="54" thickTop="1" thickBot="1">
      <c r="A52" s="131" t="s">
        <v>1445</v>
      </c>
      <c r="B52" s="132" t="s">
        <v>1447</v>
      </c>
      <c r="C52" s="133" t="s">
        <v>387</v>
      </c>
      <c r="D52" s="178">
        <f>VLOOKUP('223.3.3'!A88,'223.3.3'!A88:N156,14,FALSE)</f>
        <v>81298.35531799146</v>
      </c>
    </row>
    <row r="53" spans="1:4" ht="54" thickTop="1" thickBot="1">
      <c r="A53" s="137" t="s">
        <v>1019</v>
      </c>
      <c r="B53" s="138" t="s">
        <v>1956</v>
      </c>
      <c r="C53" s="133" t="s">
        <v>233</v>
      </c>
      <c r="D53" s="178">
        <f>VLOOKUP('230.1'!A88,'230.1'!A88:N157,14,FALSE)</f>
        <v>3662.1612597368412</v>
      </c>
    </row>
    <row r="54" spans="1:4" ht="54" thickTop="1" thickBot="1">
      <c r="A54" s="137" t="s">
        <v>1020</v>
      </c>
      <c r="B54" s="138" t="s">
        <v>1198</v>
      </c>
      <c r="C54" s="133" t="s">
        <v>233</v>
      </c>
      <c r="D54" s="178">
        <f>VLOOKUP('231.1'!A88,'231.1'!A88:N159,14,FALSE)</f>
        <v>13952.458732872346</v>
      </c>
    </row>
    <row r="55" spans="1:4" ht="54" thickTop="1" thickBot="1">
      <c r="A55" s="137" t="s">
        <v>1021</v>
      </c>
      <c r="B55" s="138" t="s">
        <v>1448</v>
      </c>
      <c r="C55" s="133" t="s">
        <v>233</v>
      </c>
      <c r="D55" s="178">
        <f>VLOOKUP('232.1'!A88,'232.1'!A88:N160,14,FALSE)</f>
        <v>7565.409677735719</v>
      </c>
    </row>
    <row r="56" spans="1:4" ht="54" thickTop="1" thickBot="1">
      <c r="A56" s="137" t="s">
        <v>1449</v>
      </c>
      <c r="B56" s="138" t="s">
        <v>1872</v>
      </c>
      <c r="C56" s="133" t="s">
        <v>233</v>
      </c>
      <c r="D56" s="178">
        <f>VLOOKUP('233.1'!A88,'233.1'!A88:N161,14,FALSE)</f>
        <v>10220.700784106823</v>
      </c>
    </row>
    <row r="57" spans="1:4" ht="54" thickTop="1" thickBot="1">
      <c r="A57" s="137" t="s">
        <v>1451</v>
      </c>
      <c r="B57" s="138" t="s">
        <v>1452</v>
      </c>
      <c r="C57" s="133" t="s">
        <v>233</v>
      </c>
      <c r="D57" s="178">
        <f>VLOOKUP('233.10'!A88,'233.10'!A88:N162,14,FALSE)</f>
        <v>16645.597366871458</v>
      </c>
    </row>
    <row r="58" spans="1:4" ht="54" thickTop="1" thickBot="1">
      <c r="A58" s="137" t="s">
        <v>1022</v>
      </c>
      <c r="B58" s="138" t="s">
        <v>1453</v>
      </c>
      <c r="C58" s="133" t="s">
        <v>233</v>
      </c>
      <c r="D58" s="178">
        <f>VLOOKUP('234.1'!A88,'234.1'!A88:N163,14,FALSE)</f>
        <v>1043.3401029036102</v>
      </c>
    </row>
    <row r="59" spans="1:4" ht="54" thickTop="1" thickBot="1">
      <c r="A59" s="137" t="s">
        <v>1456</v>
      </c>
      <c r="B59" s="138" t="s">
        <v>1457</v>
      </c>
      <c r="C59" s="133" t="s">
        <v>387</v>
      </c>
      <c r="D59" s="178">
        <f>VLOOKUP('235.1'!A88,'235.1'!A88:N164,14,FALSE)</f>
        <v>78378.423766560605</v>
      </c>
    </row>
    <row r="60" spans="1:4" ht="54" thickTop="1" thickBot="1">
      <c r="A60" s="139" t="s">
        <v>1458</v>
      </c>
      <c r="B60" s="138" t="s">
        <v>1459</v>
      </c>
      <c r="C60" s="133" t="s">
        <v>387</v>
      </c>
      <c r="D60" s="178">
        <f>VLOOKUP('235.10'!A88,'235.10'!A88:N165,14,FALSE)</f>
        <v>18183.413182412238</v>
      </c>
    </row>
    <row r="61" spans="1:4" ht="54" thickTop="1" thickBot="1">
      <c r="A61" s="139" t="s">
        <v>1460</v>
      </c>
      <c r="B61" s="138" t="s">
        <v>1461</v>
      </c>
      <c r="C61" s="133" t="s">
        <v>377</v>
      </c>
      <c r="D61" s="178">
        <f>VLOOKUP('235.11'!A88,'235.11'!A88:N166,14,FALSE)</f>
        <v>752.43763230185459</v>
      </c>
    </row>
    <row r="62" spans="1:4" ht="54" thickTop="1" thickBot="1">
      <c r="A62" s="139" t="s">
        <v>1462</v>
      </c>
      <c r="B62" s="138" t="s">
        <v>1873</v>
      </c>
      <c r="C62" s="133" t="s">
        <v>387</v>
      </c>
      <c r="D62" s="178">
        <f>VLOOKUP('236.1'!A88,'236.1'!A88:N167,14,FALSE)</f>
        <v>98715.793909927903</v>
      </c>
    </row>
    <row r="63" spans="1:4" ht="54" thickTop="1" thickBot="1">
      <c r="A63" s="139" t="s">
        <v>1465</v>
      </c>
      <c r="B63" s="138" t="s">
        <v>1874</v>
      </c>
      <c r="C63" s="133" t="s">
        <v>387</v>
      </c>
      <c r="D63" s="178">
        <f>VLOOKUP('236.10'!A87,'236.10'!A87:N168,14,FALSE)</f>
        <v>18183.413182412238</v>
      </c>
    </row>
    <row r="64" spans="1:4" ht="54" thickTop="1" thickBot="1">
      <c r="A64" s="139" t="s">
        <v>1466</v>
      </c>
      <c r="B64" s="140" t="s">
        <v>1467</v>
      </c>
      <c r="C64" s="174" t="s">
        <v>377</v>
      </c>
      <c r="D64" s="178">
        <f>VLOOKUP('236.11'!A88,'236.11'!A88:N169,14,FALSE)</f>
        <v>1006.6547590939457</v>
      </c>
    </row>
    <row r="65" spans="1:4" ht="54" thickTop="1" thickBot="1">
      <c r="A65" s="137" t="s">
        <v>1023</v>
      </c>
      <c r="B65" s="138" t="s">
        <v>1199</v>
      </c>
      <c r="C65" s="133" t="s">
        <v>233</v>
      </c>
      <c r="D65" s="178">
        <f>VLOOKUP('310.1'!A87,'310.1'!A87:N170,14,FALSE)</f>
        <v>1145.6824007110499</v>
      </c>
    </row>
    <row r="66" spans="1:4" ht="54" thickTop="1" thickBot="1">
      <c r="A66" s="137" t="s">
        <v>1024</v>
      </c>
      <c r="B66" s="138" t="s">
        <v>1200</v>
      </c>
      <c r="C66" s="133" t="s">
        <v>387</v>
      </c>
      <c r="D66" s="178">
        <f>VLOOKUP('311.1'!A87,'311.1'!A87:N171,14,FALSE)</f>
        <v>56122.401343861187</v>
      </c>
    </row>
    <row r="67" spans="1:4" ht="54" thickTop="1" thickBot="1">
      <c r="A67" s="137" t="s">
        <v>1025</v>
      </c>
      <c r="B67" s="138" t="s">
        <v>1201</v>
      </c>
      <c r="C67" s="133" t="s">
        <v>998</v>
      </c>
      <c r="D67" s="178">
        <f>VLOOKUP('312.1'!A88,'312.1'!A88:N172,14,FALSE)</f>
        <v>8171.4763029616261</v>
      </c>
    </row>
    <row r="68" spans="1:4" ht="54" thickTop="1" thickBot="1">
      <c r="A68" s="137" t="s">
        <v>1026</v>
      </c>
      <c r="B68" s="138" t="s">
        <v>1202</v>
      </c>
      <c r="C68" s="133" t="s">
        <v>998</v>
      </c>
      <c r="D68" s="178">
        <f>VLOOKUP('312.2'!A88,'312.2'!A88:N173,14,FALSE)</f>
        <v>5471.2164383564514</v>
      </c>
    </row>
    <row r="69" spans="1:4" ht="54" thickTop="1" thickBot="1">
      <c r="A69" s="137" t="s">
        <v>1027</v>
      </c>
      <c r="B69" s="138" t="s">
        <v>1203</v>
      </c>
      <c r="C69" s="133" t="s">
        <v>1464</v>
      </c>
      <c r="D69" s="178">
        <f>VLOOKUP('312.3'!A87,'312.3'!A87:N174,14,FALSE)</f>
        <v>2025.1695538048903</v>
      </c>
    </row>
    <row r="70" spans="1:4" ht="54" thickTop="1" thickBot="1">
      <c r="A70" s="137" t="s">
        <v>1028</v>
      </c>
      <c r="B70" s="138" t="s">
        <v>1204</v>
      </c>
      <c r="C70" s="133" t="s">
        <v>387</v>
      </c>
      <c r="D70" s="179">
        <f>VLOOKUP('312.4'!A88,'312.4'!A88:N175,14,FALSE)</f>
        <v>56114.028360425116</v>
      </c>
    </row>
    <row r="71" spans="1:4" ht="54" thickTop="1" thickBot="1">
      <c r="A71" s="137" t="s">
        <v>1029</v>
      </c>
      <c r="B71" s="138" t="s">
        <v>1469</v>
      </c>
      <c r="C71" s="133" t="s">
        <v>387</v>
      </c>
      <c r="D71" s="179">
        <f>VLOOKUP('320.1'!A88,'320.1'!A88:N176,14,FALSE)</f>
        <v>70933.27726164159</v>
      </c>
    </row>
    <row r="72" spans="1:4" ht="54" thickTop="1" thickBot="1">
      <c r="A72" s="137" t="s">
        <v>1030</v>
      </c>
      <c r="B72" s="138" t="s">
        <v>1470</v>
      </c>
      <c r="C72" s="133" t="s">
        <v>387</v>
      </c>
      <c r="D72" s="179">
        <f>VLOOKUP('320.2'!A88,'320.2'!A88:N177,14,FALSE)</f>
        <v>70679.423321578841</v>
      </c>
    </row>
    <row r="73" spans="1:4" ht="54" thickTop="1" thickBot="1">
      <c r="A73" s="137" t="s">
        <v>1473</v>
      </c>
      <c r="B73" s="138" t="s">
        <v>1474</v>
      </c>
      <c r="C73" s="133" t="s">
        <v>387</v>
      </c>
      <c r="D73" s="179">
        <f>VLOOKUP('320.3'!A88,'320.3'!A88:N178,14,FALSE)</f>
        <v>69878.312556755642</v>
      </c>
    </row>
    <row r="74" spans="1:4" ht="54" thickTop="1" thickBot="1">
      <c r="A74" s="137" t="s">
        <v>1475</v>
      </c>
      <c r="B74" s="138" t="s">
        <v>1476</v>
      </c>
      <c r="C74" s="133" t="s">
        <v>387</v>
      </c>
      <c r="D74" s="179">
        <f>VLOOKUP('320.4'!A88,'320.4'!A88:N179,14,FALSE)</f>
        <v>86355.340837139986</v>
      </c>
    </row>
    <row r="75" spans="1:4" ht="54" thickTop="1" thickBot="1">
      <c r="A75" s="137" t="s">
        <v>1477</v>
      </c>
      <c r="B75" s="138" t="s">
        <v>1478</v>
      </c>
      <c r="C75" s="133" t="s">
        <v>387</v>
      </c>
      <c r="D75" s="179">
        <f>VLOOKUP('320.5'!A88,'320.5'!A88:N180,14,FALSE)</f>
        <v>86101.486897077251</v>
      </c>
    </row>
    <row r="76" spans="1:4" ht="54" thickTop="1" thickBot="1">
      <c r="A76" s="137" t="s">
        <v>1479</v>
      </c>
      <c r="B76" s="138" t="s">
        <v>1480</v>
      </c>
      <c r="C76" s="133" t="s">
        <v>387</v>
      </c>
      <c r="D76" s="179">
        <f>VLOOKUP('320.6'!A88,'320.6'!A88:N181,14,FALSE)</f>
        <v>85300.376132254052</v>
      </c>
    </row>
    <row r="77" spans="1:4" ht="54" thickTop="1" thickBot="1">
      <c r="A77" s="137" t="s">
        <v>1031</v>
      </c>
      <c r="B77" s="138" t="s">
        <v>1481</v>
      </c>
      <c r="C77" s="133" t="s">
        <v>387</v>
      </c>
      <c r="D77" s="179">
        <f>VLOOKUP('330.1'!A88,'330.1'!A88:N182,14,FALSE)</f>
        <v>87078.203236363915</v>
      </c>
    </row>
    <row r="78" spans="1:4" ht="54" thickTop="1" thickBot="1">
      <c r="A78" s="139" t="s">
        <v>1032</v>
      </c>
      <c r="B78" s="138" t="s">
        <v>1482</v>
      </c>
      <c r="C78" s="133" t="s">
        <v>387</v>
      </c>
      <c r="D78" s="179">
        <f>VLOOKUP('330.2'!A88,'330.1'!A88:N183,14,FALSE)</f>
        <v>87078.203236363915</v>
      </c>
    </row>
    <row r="79" spans="1:4" ht="54" thickTop="1" thickBot="1">
      <c r="A79" s="139" t="s">
        <v>1483</v>
      </c>
      <c r="B79" s="140" t="s">
        <v>1484</v>
      </c>
      <c r="C79" s="133" t="s">
        <v>387</v>
      </c>
      <c r="D79" s="179">
        <f>VLOOKUP('330.3'!A88,'330.3'!A88:N184,14,FALSE)</f>
        <v>80710.226983161643</v>
      </c>
    </row>
    <row r="80" spans="1:4" ht="54" thickTop="1" thickBot="1">
      <c r="A80" s="139" t="s">
        <v>1485</v>
      </c>
      <c r="B80" s="140" t="s">
        <v>1486</v>
      </c>
      <c r="C80" s="133" t="s">
        <v>387</v>
      </c>
      <c r="D80" s="179">
        <f>VLOOKUP('330.4'!A88,'330.4'!A88:N185,14,FALSE)</f>
        <v>102500.26681186233</v>
      </c>
    </row>
    <row r="81" spans="1:4" ht="54" thickTop="1" thickBot="1">
      <c r="A81" s="139" t="s">
        <v>1487</v>
      </c>
      <c r="B81" s="140" t="s">
        <v>1488</v>
      </c>
      <c r="C81" s="133" t="s">
        <v>387</v>
      </c>
      <c r="D81" s="179">
        <f>VLOOKUP('330.5'!A88,'330.5'!A88:N186,14,FALSE)</f>
        <v>97954.998227684671</v>
      </c>
    </row>
    <row r="82" spans="1:4" ht="54" thickTop="1" thickBot="1">
      <c r="A82" s="139" t="s">
        <v>1489</v>
      </c>
      <c r="B82" s="140" t="s">
        <v>1490</v>
      </c>
      <c r="C82" s="133" t="s">
        <v>387</v>
      </c>
      <c r="D82" s="179">
        <f>VLOOKUP('330.6'!A88,'330.6'!A88:N187,14,FALSE)</f>
        <v>96132.290558660054</v>
      </c>
    </row>
    <row r="83" spans="1:4" ht="54" thickTop="1" thickBot="1">
      <c r="A83" s="137" t="s">
        <v>1033</v>
      </c>
      <c r="B83" s="138" t="s">
        <v>1491</v>
      </c>
      <c r="C83" s="133" t="s">
        <v>387</v>
      </c>
      <c r="D83" s="179">
        <f>VLOOKUP('340.1'!A88,'340.1'!A88:N188,14,FALSE)</f>
        <v>89444.414169859578</v>
      </c>
    </row>
    <row r="84" spans="1:4" ht="54" thickTop="1" thickBot="1">
      <c r="A84" s="137" t="s">
        <v>1034</v>
      </c>
      <c r="B84" s="138" t="s">
        <v>1492</v>
      </c>
      <c r="C84" s="133" t="s">
        <v>387</v>
      </c>
      <c r="D84" s="179">
        <f>VLOOKUP('340.2'!A88,'340.2'!A88:N190,14,FALSE)</f>
        <v>83321.360080241982</v>
      </c>
    </row>
    <row r="85" spans="1:4" ht="54" thickTop="1" thickBot="1">
      <c r="A85" s="137" t="s">
        <v>1035</v>
      </c>
      <c r="B85" s="138" t="s">
        <v>1493</v>
      </c>
      <c r="C85" s="133" t="s">
        <v>387</v>
      </c>
      <c r="D85" s="179">
        <f>VLOOKUP('340.3'!A88,'340.3'!A88:N191,14,FALSE)</f>
        <v>83321.360080241982</v>
      </c>
    </row>
    <row r="86" spans="1:4" ht="54" thickTop="1" thickBot="1">
      <c r="A86" s="137" t="s">
        <v>1494</v>
      </c>
      <c r="B86" s="138" t="s">
        <v>2021</v>
      </c>
      <c r="C86" s="133" t="s">
        <v>387</v>
      </c>
      <c r="D86" s="179">
        <f>VLOOKUP('350.1'!A88,'350.1'!A88:N192,14,FALSE)</f>
        <v>152248.95003346357</v>
      </c>
    </row>
    <row r="87" spans="1:4" ht="54" thickTop="1" thickBot="1">
      <c r="A87" s="195" t="s">
        <v>1495</v>
      </c>
      <c r="B87" s="138" t="s">
        <v>2022</v>
      </c>
      <c r="C87" s="133" t="s">
        <v>387</v>
      </c>
      <c r="D87" s="179">
        <f>VLOOKUP('350.2'!A88,'350.2'!A88:N193,14,FALSE)</f>
        <v>147703.68144928588</v>
      </c>
    </row>
    <row r="88" spans="1:4" ht="54" thickTop="1" thickBot="1">
      <c r="A88" s="139" t="s">
        <v>1496</v>
      </c>
      <c r="B88" s="140" t="s">
        <v>1497</v>
      </c>
      <c r="C88" s="133" t="s">
        <v>387</v>
      </c>
      <c r="D88" s="179">
        <f>VLOOKUP('350.3'!A88,'350.3'!A88:N194,14,FALSE)</f>
        <v>152248.95003346357</v>
      </c>
    </row>
    <row r="89" spans="1:4" ht="54" thickTop="1" thickBot="1">
      <c r="A89" s="137" t="s">
        <v>1498</v>
      </c>
      <c r="B89" s="138" t="s">
        <v>1499</v>
      </c>
      <c r="C89" s="133" t="s">
        <v>387</v>
      </c>
      <c r="D89" s="179">
        <f>VLOOKUP('350.4'!A88,'350.4'!A88:N195,14,FALSE)</f>
        <v>147703.68144928588</v>
      </c>
    </row>
    <row r="90" spans="1:4" ht="54" thickTop="1" thickBot="1">
      <c r="A90" s="139" t="s">
        <v>1500</v>
      </c>
      <c r="B90" s="140" t="s">
        <v>1501</v>
      </c>
      <c r="C90" s="133" t="s">
        <v>387</v>
      </c>
      <c r="D90" s="179">
        <f>VLOOKUP('350.10'!A88,'350.10'!A88:N196,14,FALSE)</f>
        <v>84529.563126296678</v>
      </c>
    </row>
    <row r="91" spans="1:4" ht="54" thickTop="1" thickBot="1">
      <c r="A91" s="139" t="s">
        <v>1502</v>
      </c>
      <c r="B91" s="140" t="s">
        <v>1503</v>
      </c>
      <c r="C91" s="133" t="s">
        <v>387</v>
      </c>
      <c r="D91" s="179">
        <f>VLOOKUP('350.11'!A88,'350.11'!A88:N197,14,FALSE)</f>
        <v>79984.294542119009</v>
      </c>
    </row>
    <row r="92" spans="1:4" ht="54" thickTop="1" thickBot="1">
      <c r="A92" s="139" t="s">
        <v>1504</v>
      </c>
      <c r="B92" s="140" t="s">
        <v>1505</v>
      </c>
      <c r="C92" s="133" t="s">
        <v>387</v>
      </c>
      <c r="D92" s="179">
        <f>VLOOKUP('350.12'!A88,'350.12'!A88:N198,14,FALSE)</f>
        <v>84529.563126296678</v>
      </c>
    </row>
    <row r="93" spans="1:4" ht="54" thickTop="1" thickBot="1">
      <c r="A93" s="139" t="s">
        <v>1506</v>
      </c>
      <c r="B93" s="140" t="s">
        <v>1507</v>
      </c>
      <c r="C93" s="133" t="s">
        <v>387</v>
      </c>
      <c r="D93" s="179">
        <f>VLOOKUP('350.13'!A88,'350.13'!A88:N199,14,FALSE)</f>
        <v>79984.294542119009</v>
      </c>
    </row>
    <row r="94" spans="1:4" ht="54" thickTop="1" thickBot="1">
      <c r="A94" s="137" t="s">
        <v>1508</v>
      </c>
      <c r="B94" s="138" t="s">
        <v>1509</v>
      </c>
      <c r="C94" s="133" t="s">
        <v>998</v>
      </c>
      <c r="D94" s="179">
        <f>VLOOKUP('350.14'!A88,'350.14'!A88:N200,14,FALSE)</f>
        <v>752.43763230185459</v>
      </c>
    </row>
    <row r="95" spans="1:4" ht="54" thickTop="1" thickBot="1">
      <c r="A95" s="139" t="s">
        <v>1510</v>
      </c>
      <c r="B95" s="140" t="s">
        <v>1511</v>
      </c>
      <c r="C95" s="133" t="s">
        <v>387</v>
      </c>
      <c r="D95" s="179">
        <f>VLOOKUP('351.1'!A88,'351.1'!A88:N201,14,FALSE)</f>
        <v>147703.68144928588</v>
      </c>
    </row>
    <row r="96" spans="1:4" ht="54" thickTop="1" thickBot="1">
      <c r="A96" s="139" t="s">
        <v>1512</v>
      </c>
      <c r="B96" s="140" t="s">
        <v>1513</v>
      </c>
      <c r="C96" s="133" t="s">
        <v>387</v>
      </c>
      <c r="D96" s="179">
        <f>VLOOKUP('351.2'!A88,'351.2'!A88:N202,14,FALSE)</f>
        <v>147703.68144928588</v>
      </c>
    </row>
    <row r="97" spans="1:4" ht="54" thickTop="1" thickBot="1">
      <c r="A97" s="139" t="s">
        <v>1514</v>
      </c>
      <c r="B97" s="140" t="s">
        <v>1515</v>
      </c>
      <c r="C97" s="133" t="s">
        <v>387</v>
      </c>
      <c r="D97" s="179">
        <f>VLOOKUP('351.10'!A88,'351.10'!A88:N203,14,FALSE)</f>
        <v>79984.294542119009</v>
      </c>
    </row>
    <row r="98" spans="1:4" ht="54" thickTop="1" thickBot="1">
      <c r="A98" s="139" t="s">
        <v>1516</v>
      </c>
      <c r="B98" s="140" t="s">
        <v>1517</v>
      </c>
      <c r="C98" s="133" t="s">
        <v>387</v>
      </c>
      <c r="D98" s="179">
        <f>VLOOKUP('351.11'!A88,'351.11'!A88:N204,14,FALSE)</f>
        <v>79984.294542119009</v>
      </c>
    </row>
    <row r="99" spans="1:4" ht="54" thickTop="1" thickBot="1">
      <c r="A99" s="139" t="s">
        <v>1518</v>
      </c>
      <c r="B99" s="140" t="s">
        <v>1519</v>
      </c>
      <c r="C99" s="133" t="s">
        <v>998</v>
      </c>
      <c r="D99" s="179">
        <f>VLOOKUP('351.12'!A88,'351.12'!A88:N205,14,FALSE)</f>
        <v>752.43763230185459</v>
      </c>
    </row>
    <row r="100" spans="1:4" ht="54" thickTop="1" thickBot="1">
      <c r="A100" s="139" t="s">
        <v>1522</v>
      </c>
      <c r="B100" s="140" t="s">
        <v>1520</v>
      </c>
      <c r="C100" s="133" t="s">
        <v>998</v>
      </c>
      <c r="D100" s="179">
        <f>VLOOKUP('410.1'!A88,'410.1'!A88:N206,14,FALSE)</f>
        <v>1587.7743617297317</v>
      </c>
    </row>
    <row r="101" spans="1:4" ht="54" thickTop="1" thickBot="1">
      <c r="A101" s="139" t="s">
        <v>1523</v>
      </c>
      <c r="B101" s="140" t="s">
        <v>1521</v>
      </c>
      <c r="C101" s="133" t="s">
        <v>998</v>
      </c>
      <c r="D101" s="179">
        <f>VLOOKUP('410.2'!A88,'410.2'!A88:N207,14,FALSE)</f>
        <v>2265.0943095813441</v>
      </c>
    </row>
    <row r="102" spans="1:4" ht="54" thickTop="1" thickBot="1">
      <c r="A102" s="139" t="s">
        <v>1525</v>
      </c>
      <c r="B102" s="140" t="s">
        <v>1524</v>
      </c>
      <c r="C102" s="133" t="s">
        <v>377</v>
      </c>
      <c r="D102" s="179">
        <f>VLOOKUP('410.3'!A88,'410.3'!A88:N208,14,FALSE)</f>
        <v>2892.8039983868553</v>
      </c>
    </row>
    <row r="103" spans="1:4" ht="54" thickTop="1" thickBot="1">
      <c r="A103" s="139" t="s">
        <v>1527</v>
      </c>
      <c r="B103" s="140" t="s">
        <v>1526</v>
      </c>
      <c r="C103" s="133" t="s">
        <v>1464</v>
      </c>
      <c r="D103" s="179">
        <f>VLOOKUP('411.1'!A88,'411.1'!A88:N209,14,FALSE)</f>
        <v>2639.4858130286329</v>
      </c>
    </row>
    <row r="104" spans="1:4" ht="54" thickTop="1" thickBot="1">
      <c r="A104" s="137" t="s">
        <v>1036</v>
      </c>
      <c r="B104" s="138" t="s">
        <v>1958</v>
      </c>
      <c r="C104" s="133" t="s">
        <v>1464</v>
      </c>
      <c r="D104" s="179">
        <f>VLOOKUP('411.2'!A88,'411.2'!A88:N210,14,FALSE)</f>
        <v>2732.8847158462295</v>
      </c>
    </row>
    <row r="105" spans="1:4" ht="54" thickTop="1" thickBot="1">
      <c r="A105" s="137" t="s">
        <v>1037</v>
      </c>
      <c r="B105" s="138" t="s">
        <v>2054</v>
      </c>
      <c r="C105" s="133" t="s">
        <v>1464</v>
      </c>
      <c r="D105" s="179">
        <f>VLOOKUP('411.3'!A88,'411.3'!A88:N211,14,FALSE)</f>
        <v>3216.9554265886909</v>
      </c>
    </row>
    <row r="106" spans="1:4" ht="54" thickTop="1" thickBot="1">
      <c r="A106" s="137" t="s">
        <v>1528</v>
      </c>
      <c r="B106" s="138" t="s">
        <v>2055</v>
      </c>
      <c r="C106" s="133" t="s">
        <v>1464</v>
      </c>
      <c r="D106" s="179">
        <f>VLOOKUP('411.4'!A88,'411.4'!A88:N212,14,FALSE)</f>
        <v>2616.4147391195283</v>
      </c>
    </row>
    <row r="107" spans="1:4" ht="54" thickTop="1" thickBot="1">
      <c r="A107" s="137" t="s">
        <v>1535</v>
      </c>
      <c r="B107" s="191" t="s">
        <v>1606</v>
      </c>
      <c r="C107" s="133" t="s">
        <v>998</v>
      </c>
      <c r="D107" s="179">
        <f>VLOOKUP('413.1'!A88,'413.1'!A88:N213,14,FALSE)</f>
        <v>2361.498931776503</v>
      </c>
    </row>
    <row r="108" spans="1:4" ht="54" thickTop="1" thickBot="1">
      <c r="A108" s="137" t="s">
        <v>1537</v>
      </c>
      <c r="B108" s="138" t="s">
        <v>1607</v>
      </c>
      <c r="C108" s="133" t="s">
        <v>998</v>
      </c>
      <c r="D108" s="179">
        <f>VLOOKUP('413.2'!A88,'413.2'!A88:N214,14,FALSE)</f>
        <v>2394.59215126566</v>
      </c>
    </row>
    <row r="109" spans="1:4" ht="54" thickTop="1" thickBot="1">
      <c r="A109" s="137" t="s">
        <v>1539</v>
      </c>
      <c r="B109" s="138" t="s">
        <v>1608</v>
      </c>
      <c r="C109" s="133" t="s">
        <v>998</v>
      </c>
      <c r="D109" s="179">
        <f>VLOOKUP('413.3'!A88,'413.3'!A88:N215,14,FALSE)</f>
        <v>2465.8125587564391</v>
      </c>
    </row>
    <row r="110" spans="1:4" ht="54" thickTop="1" thickBot="1">
      <c r="A110" s="137" t="s">
        <v>1038</v>
      </c>
      <c r="B110" s="138" t="s">
        <v>1205</v>
      </c>
      <c r="C110" s="133" t="s">
        <v>998</v>
      </c>
      <c r="D110" s="179">
        <f>VLOOKUP('414.1'!A88,'414.1'!A88:N216,14,FALSE)</f>
        <v>4649.0908803922157</v>
      </c>
    </row>
    <row r="111" spans="1:4" ht="54" thickTop="1" thickBot="1">
      <c r="A111" s="137" t="s">
        <v>1039</v>
      </c>
      <c r="B111" s="138" t="s">
        <v>1959</v>
      </c>
      <c r="C111" s="133" t="s">
        <v>998</v>
      </c>
      <c r="D111" s="179">
        <f>VLOOKUP('414.2'!A88,'414.2'!A88:N217,14,FALSE)</f>
        <v>4866.5826451098264</v>
      </c>
    </row>
    <row r="112" spans="1:4" ht="54" thickTop="1" thickBot="1">
      <c r="A112" s="137" t="s">
        <v>1040</v>
      </c>
      <c r="B112" s="138" t="s">
        <v>1960</v>
      </c>
      <c r="C112" s="133" t="s">
        <v>998</v>
      </c>
      <c r="D112" s="179">
        <f>VLOOKUP('414.3'!A88,'414.3'!A88:N218,14,FALSE)</f>
        <v>4866.5826451098264</v>
      </c>
    </row>
    <row r="113" spans="1:4" ht="54" thickTop="1" thickBot="1">
      <c r="A113" s="137" t="s">
        <v>1041</v>
      </c>
      <c r="B113" s="138" t="s">
        <v>1206</v>
      </c>
      <c r="C113" s="133" t="s">
        <v>998</v>
      </c>
      <c r="D113" s="179">
        <f>VLOOKUP('414.4'!A88,'414.4'!A88:N219,14,FALSE)</f>
        <v>3870.8452244994082</v>
      </c>
    </row>
    <row r="114" spans="1:4" ht="54" thickTop="1" thickBot="1">
      <c r="A114" s="137" t="s">
        <v>1042</v>
      </c>
      <c r="B114" s="138" t="s">
        <v>1207</v>
      </c>
      <c r="C114" s="133" t="s">
        <v>998</v>
      </c>
      <c r="D114" s="179">
        <f>VLOOKUP('414.5'!A88,'414.5'!A88:N220,14,FALSE)</f>
        <v>4006.8057609212192</v>
      </c>
    </row>
    <row r="115" spans="1:4" ht="54" thickTop="1" thickBot="1">
      <c r="A115" s="137" t="s">
        <v>1546</v>
      </c>
      <c r="B115" s="138" t="s">
        <v>2056</v>
      </c>
      <c r="C115" s="133" t="s">
        <v>998</v>
      </c>
      <c r="D115" s="179">
        <f>VLOOKUP('414.6'!A88,'414.6'!A88:N221,14,FALSE)</f>
        <v>2881.4733280339724</v>
      </c>
    </row>
    <row r="116" spans="1:4" ht="54" thickTop="1" thickBot="1">
      <c r="A116" s="137" t="s">
        <v>1043</v>
      </c>
      <c r="B116" s="138" t="s">
        <v>1961</v>
      </c>
      <c r="C116" s="133" t="s">
        <v>1464</v>
      </c>
      <c r="D116" s="179">
        <f>VLOOKUP('415.1'!A88,'415.1'!A88:N222,14,FALSE)</f>
        <v>2358.1022640064393</v>
      </c>
    </row>
    <row r="117" spans="1:4" ht="54" thickTop="1" thickBot="1">
      <c r="A117" s="137" t="s">
        <v>1044</v>
      </c>
      <c r="B117" s="138" t="s">
        <v>2058</v>
      </c>
      <c r="C117" s="133" t="s">
        <v>233</v>
      </c>
      <c r="D117" s="179">
        <f>VLOOKUP('420.1'!A87,'420.1'!A87:N223,14,FALSE)</f>
        <v>3168.7530024180983</v>
      </c>
    </row>
    <row r="118" spans="1:4" ht="54" thickTop="1" thickBot="1">
      <c r="A118" s="137" t="s">
        <v>1045</v>
      </c>
      <c r="B118" s="138" t="s">
        <v>2057</v>
      </c>
      <c r="C118" s="142" t="s">
        <v>233</v>
      </c>
      <c r="D118" s="179">
        <f>VLOOKUP('420.2 '!A88,'420.2 '!A59:N107,14,FALSE)</f>
        <v>3167.4782252450882</v>
      </c>
    </row>
    <row r="119" spans="1:4" ht="54" thickTop="1" thickBot="1">
      <c r="A119" s="137" t="s">
        <v>1551</v>
      </c>
      <c r="B119" s="138" t="s">
        <v>1552</v>
      </c>
      <c r="C119" s="133" t="s">
        <v>233</v>
      </c>
      <c r="D119" s="179">
        <f>VLOOKUP('420.3'!A88,'420.3'!A88:N225,14,FALSE)</f>
        <v>2899.932038584906</v>
      </c>
    </row>
    <row r="120" spans="1:4" ht="54" thickTop="1" thickBot="1">
      <c r="A120" s="137" t="s">
        <v>1046</v>
      </c>
      <c r="B120" s="138" t="s">
        <v>1208</v>
      </c>
      <c r="C120" s="133" t="s">
        <v>233</v>
      </c>
      <c r="D120" s="179">
        <f>VLOOKUP('421.1'!A88,'421.1'!A88:N226,14,FALSE)</f>
        <v>1734.9884509118349</v>
      </c>
    </row>
    <row r="121" spans="1:4" ht="54" thickTop="1" thickBot="1">
      <c r="A121" s="137" t="s">
        <v>1047</v>
      </c>
      <c r="B121" s="138" t="s">
        <v>1209</v>
      </c>
      <c r="C121" s="133" t="s">
        <v>233</v>
      </c>
      <c r="D121" s="179">
        <f>VLOOKUP('421.2'!A88,'421.2'!A88:N227,14,FALSE)</f>
        <v>1780.6484525707174</v>
      </c>
    </row>
    <row r="122" spans="1:4" ht="54" thickTop="1" thickBot="1">
      <c r="A122" s="137" t="s">
        <v>1048</v>
      </c>
      <c r="B122" s="138" t="s">
        <v>1962</v>
      </c>
      <c r="C122" s="133" t="s">
        <v>233</v>
      </c>
      <c r="D122" s="179">
        <f>VLOOKUP('421.3'!A88,'421.3'!A88:N228,14,FALSE)</f>
        <v>1813.4716053723955</v>
      </c>
    </row>
    <row r="123" spans="1:4" ht="54" thickTop="1" thickBot="1">
      <c r="A123" s="137" t="s">
        <v>1049</v>
      </c>
      <c r="B123" s="138" t="s">
        <v>1963</v>
      </c>
      <c r="C123" s="133" t="s">
        <v>233</v>
      </c>
      <c r="D123" s="179">
        <f>VLOOKUP('421.4'!A88,'421.4'!A88:N229,14,FALSE)</f>
        <v>1860.744192193612</v>
      </c>
    </row>
    <row r="124" spans="1:4" ht="54" thickTop="1" thickBot="1">
      <c r="A124" s="137" t="s">
        <v>1556</v>
      </c>
      <c r="B124" s="140" t="s">
        <v>1557</v>
      </c>
      <c r="C124" s="133" t="s">
        <v>233</v>
      </c>
      <c r="D124" s="179">
        <f>VLOOKUP('430.1.1'!A87,'430.1.1'!A87:N230,14,FALSE)</f>
        <v>7738.5284364917643</v>
      </c>
    </row>
    <row r="125" spans="1:4" ht="54" thickTop="1" thickBot="1">
      <c r="A125" s="137" t="s">
        <v>1558</v>
      </c>
      <c r="B125" s="138" t="s">
        <v>1559</v>
      </c>
      <c r="C125" s="133" t="s">
        <v>233</v>
      </c>
      <c r="D125" s="179">
        <f>VLOOKUP('430.1.2'!A88,'430.1.2'!A88:N231,14,FALSE)</f>
        <v>6458.8037066433644</v>
      </c>
    </row>
    <row r="126" spans="1:4" ht="54" thickTop="1" thickBot="1">
      <c r="A126" s="137" t="s">
        <v>1560</v>
      </c>
      <c r="B126" s="138" t="s">
        <v>1609</v>
      </c>
      <c r="C126" s="133" t="s">
        <v>233</v>
      </c>
      <c r="D126" s="179">
        <f>VLOOKUP('430.2.1'!A88,'430.2.1'!A88:N232,14,FALSE)</f>
        <v>7738.5284364917643</v>
      </c>
    </row>
    <row r="127" spans="1:4" ht="54" thickTop="1" thickBot="1">
      <c r="A127" s="137" t="s">
        <v>1562</v>
      </c>
      <c r="B127" s="138" t="s">
        <v>1610</v>
      </c>
      <c r="C127" s="133" t="s">
        <v>233</v>
      </c>
      <c r="D127" s="179">
        <f>VLOOKUP('430.2.2'!A88,'430.2.2'!A88:N233,14,FALSE)</f>
        <v>6458.8037066433644</v>
      </c>
    </row>
    <row r="128" spans="1:4" ht="54" thickTop="1" thickBot="1">
      <c r="A128" s="137" t="s">
        <v>1563</v>
      </c>
      <c r="B128" s="138" t="s">
        <v>1611</v>
      </c>
      <c r="C128" s="133" t="s">
        <v>233</v>
      </c>
      <c r="D128" s="179">
        <f>VLOOKUP('431.1.1'!A88,'431.1.1'!A88:N234,14,FALSE)</f>
        <v>16099.198798456375</v>
      </c>
    </row>
    <row r="129" spans="1:4" ht="54" thickTop="1" thickBot="1">
      <c r="A129" s="137" t="s">
        <v>1565</v>
      </c>
      <c r="B129" s="138" t="s">
        <v>1612</v>
      </c>
      <c r="C129" s="133" t="s">
        <v>233</v>
      </c>
      <c r="D129" s="179">
        <f>VLOOKUP('431.1.2'!A88,'431.1.2'!A88:N235,14,FALSE)</f>
        <v>12827.565510105884</v>
      </c>
    </row>
    <row r="130" spans="1:4" ht="54" thickTop="1" thickBot="1">
      <c r="A130" s="137" t="s">
        <v>1568</v>
      </c>
      <c r="B130" s="138" t="s">
        <v>1613</v>
      </c>
      <c r="C130" s="133" t="s">
        <v>233</v>
      </c>
      <c r="D130" s="179">
        <f>VLOOKUP('431.2.1'!A88,'431.2.1'!A88:N236,14,FALSE)</f>
        <v>16853.878656236539</v>
      </c>
    </row>
    <row r="131" spans="1:4" ht="54" thickTop="1" thickBot="1">
      <c r="A131" s="137" t="s">
        <v>1569</v>
      </c>
      <c r="B131" s="138" t="s">
        <v>1614</v>
      </c>
      <c r="C131" s="133" t="s">
        <v>233</v>
      </c>
      <c r="D131" s="179">
        <f>VLOOKUP('431.2.2'!A88,'431.2.2'!A88:N237,14,FALSE)</f>
        <v>13404.254835390726</v>
      </c>
    </row>
    <row r="132" spans="1:4" ht="54" thickTop="1" thickBot="1">
      <c r="A132" s="137" t="s">
        <v>1050</v>
      </c>
      <c r="B132" s="138" t="s">
        <v>1210</v>
      </c>
      <c r="C132" s="133" t="s">
        <v>233</v>
      </c>
      <c r="D132" s="179">
        <f>VLOOKUP('432.1'!A88,'432.1'!A88:N238,14,FALSE)</f>
        <v>5512.2191167834371</v>
      </c>
    </row>
    <row r="133" spans="1:4" ht="54" thickTop="1" thickBot="1">
      <c r="A133" s="137" t="s">
        <v>1051</v>
      </c>
      <c r="B133" s="138" t="s">
        <v>1964</v>
      </c>
      <c r="C133" s="133" t="s">
        <v>233</v>
      </c>
      <c r="D133" s="179">
        <f>VLOOKUP('432.2'!A88,'432.2'!A88:N239,14,FALSE)</f>
        <v>5385.3857788420964</v>
      </c>
    </row>
    <row r="134" spans="1:4" ht="54" thickTop="1" thickBot="1">
      <c r="A134" s="137" t="s">
        <v>1052</v>
      </c>
      <c r="B134" s="138" t="s">
        <v>1965</v>
      </c>
      <c r="C134" s="133" t="s">
        <v>233</v>
      </c>
      <c r="D134" s="179">
        <f>VLOOKUP('433.1'!A88,'433.1'!A88:N240,14,FALSE)</f>
        <v>5127.0412125342609</v>
      </c>
    </row>
    <row r="135" spans="1:4" ht="54" thickTop="1" thickBot="1">
      <c r="A135" s="137" t="s">
        <v>1053</v>
      </c>
      <c r="B135" s="138" t="s">
        <v>1966</v>
      </c>
      <c r="C135" s="133" t="s">
        <v>233</v>
      </c>
      <c r="D135" s="179">
        <f>VLOOKUP('433.2'!A88,'433.2'!A88:N241,14,FALSE)</f>
        <v>4801.7288348559478</v>
      </c>
    </row>
    <row r="136" spans="1:4" ht="54" thickTop="1" thickBot="1">
      <c r="A136" s="137" t="s">
        <v>1054</v>
      </c>
      <c r="B136" s="138" t="s">
        <v>1967</v>
      </c>
      <c r="C136" s="133" t="s">
        <v>233</v>
      </c>
      <c r="D136" s="179">
        <f>VLOOKUP('433.3'!A88,'433.3'!A88:N242,14,FALSE)</f>
        <v>5622.5725482471062</v>
      </c>
    </row>
    <row r="137" spans="1:4" ht="54" thickTop="1" thickBot="1">
      <c r="A137" s="137" t="s">
        <v>1055</v>
      </c>
      <c r="B137" s="138" t="s">
        <v>1211</v>
      </c>
      <c r="C137" s="133" t="s">
        <v>233</v>
      </c>
      <c r="D137" s="179">
        <f>VLOOKUP('433.4'!A88,'433.4'!A88:N243,14,FALSE)</f>
        <v>3660.4139340486054</v>
      </c>
    </row>
    <row r="138" spans="1:4" ht="54" thickTop="1" thickBot="1">
      <c r="A138" s="137" t="s">
        <v>1056</v>
      </c>
      <c r="B138" s="138" t="s">
        <v>1968</v>
      </c>
      <c r="C138" s="133" t="s">
        <v>233</v>
      </c>
      <c r="D138" s="179">
        <f>VLOOKUP('433.5'!A88,'433.5'!A88:N244,14,FALSE)</f>
        <v>6005.3319679579126</v>
      </c>
    </row>
    <row r="139" spans="1:4" ht="54" thickTop="1" thickBot="1">
      <c r="A139" s="137" t="s">
        <v>1057</v>
      </c>
      <c r="B139" s="138" t="s">
        <v>1969</v>
      </c>
      <c r="C139" s="133" t="s">
        <v>233</v>
      </c>
      <c r="D139" s="179">
        <f>VLOOKUP('433.6'!A88,'433.6'!A88:N245,14,FALSE)</f>
        <v>5648.941609703068</v>
      </c>
    </row>
    <row r="140" spans="1:4" ht="54" thickTop="1" thickBot="1">
      <c r="A140" s="137" t="s">
        <v>1058</v>
      </c>
      <c r="B140" s="138" t="s">
        <v>1970</v>
      </c>
      <c r="C140" s="133" t="s">
        <v>233</v>
      </c>
      <c r="D140" s="179">
        <f>VLOOKUP('433.7'!A88,'433.7'!A88:N246,14,FALSE)</f>
        <v>6649.4971238193748</v>
      </c>
    </row>
    <row r="141" spans="1:4" ht="54" thickTop="1" thickBot="1">
      <c r="A141" s="137" t="s">
        <v>1059</v>
      </c>
      <c r="B141" s="138" t="s">
        <v>1212</v>
      </c>
      <c r="C141" s="133" t="s">
        <v>233</v>
      </c>
      <c r="D141" s="179">
        <f>VLOOKUP('433.8'!A88,'433.8'!A88:N247,14,FALSE)</f>
        <v>4302.2417937812725</v>
      </c>
    </row>
    <row r="142" spans="1:4" ht="54" thickTop="1" thickBot="1">
      <c r="A142" s="137" t="s">
        <v>1060</v>
      </c>
      <c r="B142" s="138" t="s">
        <v>1971</v>
      </c>
      <c r="C142" s="133" t="s">
        <v>387</v>
      </c>
      <c r="D142" s="179">
        <f>VLOOKUP('440.1'!A89,'440.1'!A89:N248,14,FALSE)</f>
        <v>216054.38925579921</v>
      </c>
    </row>
    <row r="143" spans="1:4" ht="54" thickTop="1" thickBot="1">
      <c r="A143" s="137" t="s">
        <v>1061</v>
      </c>
      <c r="B143" s="138" t="s">
        <v>1972</v>
      </c>
      <c r="C143" s="133" t="s">
        <v>387</v>
      </c>
      <c r="D143" s="179">
        <f>VLOOKUP('440.2'!A93,'440.2'!A93:N250,14,FALSE)</f>
        <v>216054.38925579921</v>
      </c>
    </row>
    <row r="144" spans="1:4" ht="54" thickTop="1" thickBot="1">
      <c r="A144" s="137" t="s">
        <v>1062</v>
      </c>
      <c r="B144" s="138" t="s">
        <v>1973</v>
      </c>
      <c r="C144" s="133" t="s">
        <v>387</v>
      </c>
      <c r="D144" s="179">
        <f>VLOOKUP('440.3'!A93,'440.3'!A93:N252,14,FALSE)</f>
        <v>216054.38925579921</v>
      </c>
    </row>
    <row r="145" spans="1:4" ht="54" thickTop="1" thickBot="1">
      <c r="A145" s="137" t="s">
        <v>1063</v>
      </c>
      <c r="B145" s="138" t="s">
        <v>1213</v>
      </c>
      <c r="C145" s="133" t="s">
        <v>387</v>
      </c>
      <c r="D145" s="179">
        <f>VLOOKUP('440.4'!A93,'440.4'!A93:N254,14,FALSE)</f>
        <v>240368.64817842873</v>
      </c>
    </row>
    <row r="146" spans="1:4" ht="54" thickTop="1" thickBot="1">
      <c r="A146" s="137" t="s">
        <v>1064</v>
      </c>
      <c r="B146" s="138" t="s">
        <v>1974</v>
      </c>
      <c r="C146" s="133" t="s">
        <v>387</v>
      </c>
      <c r="D146" s="179">
        <f>VLOOKUP('441.1'!A93,'441.1'!A93:N256,14,FALSE)</f>
        <v>216054.38925579921</v>
      </c>
    </row>
    <row r="147" spans="1:4" ht="54" thickTop="1" thickBot="1">
      <c r="A147" s="137" t="s">
        <v>1065</v>
      </c>
      <c r="B147" s="138" t="s">
        <v>1975</v>
      </c>
      <c r="C147" s="133" t="s">
        <v>387</v>
      </c>
      <c r="D147" s="179">
        <f>VLOOKUP('441.2'!A92,'441.2'!A92:N258,14,FALSE)</f>
        <v>216054.38925579921</v>
      </c>
    </row>
    <row r="148" spans="1:4" ht="54" thickTop="1" thickBot="1">
      <c r="A148" s="137" t="s">
        <v>1066</v>
      </c>
      <c r="B148" s="138" t="s">
        <v>1976</v>
      </c>
      <c r="C148" s="133" t="s">
        <v>387</v>
      </c>
      <c r="D148" s="179">
        <f>VLOOKUP('441.3'!A93,'441.3'!A93:N260,14,FALSE)</f>
        <v>216054.38925579921</v>
      </c>
    </row>
    <row r="149" spans="1:4" ht="54" thickTop="1" thickBot="1">
      <c r="A149" s="137" t="s">
        <v>1067</v>
      </c>
      <c r="B149" s="138" t="s">
        <v>1977</v>
      </c>
      <c r="C149" s="133" t="s">
        <v>387</v>
      </c>
      <c r="D149" s="179">
        <f>VLOOKUP('441.4'!A92,'441.4'!A92:N262,14,FALSE)</f>
        <v>240368.64817842873</v>
      </c>
    </row>
    <row r="150" spans="1:4" ht="54" thickTop="1" thickBot="1">
      <c r="A150" s="137" t="s">
        <v>1068</v>
      </c>
      <c r="B150" s="138" t="s">
        <v>1957</v>
      </c>
      <c r="C150" s="133" t="s">
        <v>387</v>
      </c>
      <c r="D150" s="179">
        <f>VLOOKUP('450.1'!A95,'450.1'!A95:N264,14,FALSE)</f>
        <v>254290.07039437685</v>
      </c>
    </row>
    <row r="151" spans="1:4" ht="54" thickTop="1" thickBot="1">
      <c r="A151" s="137" t="s">
        <v>1069</v>
      </c>
      <c r="B151" s="138" t="s">
        <v>1978</v>
      </c>
      <c r="C151" s="133" t="s">
        <v>387</v>
      </c>
      <c r="D151" s="179">
        <f>VLOOKUP('450.2'!A93,'450.2'!A93:N266,14,FALSE)</f>
        <v>254290.07039437685</v>
      </c>
    </row>
    <row r="152" spans="1:4" ht="54" thickTop="1" thickBot="1">
      <c r="A152" s="137" t="s">
        <v>1070</v>
      </c>
      <c r="B152" s="138" t="s">
        <v>1979</v>
      </c>
      <c r="C152" s="133" t="s">
        <v>387</v>
      </c>
      <c r="D152" s="179">
        <f>VLOOKUP('450.3'!A93,'450.3'!A93:N268,14,FALSE)</f>
        <v>254290.07039437685</v>
      </c>
    </row>
    <row r="153" spans="1:4" ht="54" thickTop="1" thickBot="1">
      <c r="A153" s="137" t="s">
        <v>1071</v>
      </c>
      <c r="B153" s="138" t="s">
        <v>1980</v>
      </c>
      <c r="C153" s="133" t="s">
        <v>387</v>
      </c>
      <c r="D153" s="179">
        <f>VLOOKUP('450.4'!A92,'450.4'!A92:N270,14,FALSE)</f>
        <v>254290.07039437685</v>
      </c>
    </row>
    <row r="154" spans="1:4" ht="63.75" customHeight="1" thickTop="1" thickBot="1">
      <c r="A154" s="137" t="s">
        <v>1072</v>
      </c>
      <c r="B154" s="138" t="s">
        <v>1981</v>
      </c>
      <c r="C154" s="133" t="s">
        <v>387</v>
      </c>
      <c r="D154" s="179">
        <f>VLOOKUP('450.5'!A92,'450.5'!A92:N272,14,FALSE)</f>
        <v>254290.07039437685</v>
      </c>
    </row>
    <row r="155" spans="1:4" ht="54" thickTop="1" thickBot="1">
      <c r="A155" s="137" t="s">
        <v>1073</v>
      </c>
      <c r="B155" s="138" t="s">
        <v>1982</v>
      </c>
      <c r="C155" s="133" t="s">
        <v>387</v>
      </c>
      <c r="D155" s="179">
        <f>VLOOKUP('450.6'!A93,'450.6'!A93:N274,14,FALSE)</f>
        <v>254290.07039437685</v>
      </c>
    </row>
    <row r="156" spans="1:4" ht="54" thickTop="1" thickBot="1">
      <c r="A156" s="137" t="s">
        <v>1074</v>
      </c>
      <c r="B156" s="138" t="s">
        <v>1983</v>
      </c>
      <c r="C156" s="133" t="s">
        <v>387</v>
      </c>
      <c r="D156" s="179">
        <f>VLOOKUP('450.7'!A93,'450.7'!A93:N275,14,FALSE)</f>
        <v>254290.07039437685</v>
      </c>
    </row>
    <row r="157" spans="1:4" ht="54" thickTop="1" thickBot="1">
      <c r="A157" s="137" t="s">
        <v>1075</v>
      </c>
      <c r="B157" s="138" t="s">
        <v>1984</v>
      </c>
      <c r="C157" s="133" t="s">
        <v>387</v>
      </c>
      <c r="D157" s="179">
        <f>VLOOKUP('450.8'!A93,'450.8'!A93:N276,14,FALSE)</f>
        <v>254290.07039437685</v>
      </c>
    </row>
    <row r="158" spans="1:4" ht="54" thickTop="1" thickBot="1">
      <c r="A158" s="137" t="s">
        <v>1584</v>
      </c>
      <c r="B158" s="138" t="s">
        <v>1615</v>
      </c>
      <c r="C158" s="133" t="s">
        <v>387</v>
      </c>
      <c r="D158" s="179">
        <f>VLOOKUP('450.10'!A92,'450.10'!A92:N277,14,FALSE)</f>
        <v>295798.55485874333</v>
      </c>
    </row>
    <row r="159" spans="1:4" ht="54" thickTop="1" thickBot="1">
      <c r="A159" s="137" t="s">
        <v>1586</v>
      </c>
      <c r="B159" s="138" t="s">
        <v>1616</v>
      </c>
      <c r="C159" s="133" t="s">
        <v>387</v>
      </c>
      <c r="D159" s="179">
        <f>VLOOKUP('450.11'!A92,'450.11'!A92:N278,14,FALSE)</f>
        <v>295798.55485874333</v>
      </c>
    </row>
    <row r="160" spans="1:4" ht="54" thickTop="1" thickBot="1">
      <c r="A160" s="137" t="s">
        <v>1588</v>
      </c>
      <c r="B160" s="138" t="s">
        <v>1617</v>
      </c>
      <c r="C160" s="133" t="s">
        <v>387</v>
      </c>
      <c r="D160" s="179">
        <f>VLOOKUP('450.12'!A92,'450.11'!A92:N279,14,FALSE)</f>
        <v>295798.55485874333</v>
      </c>
    </row>
    <row r="161" spans="1:4" ht="54" thickTop="1" thickBot="1">
      <c r="A161" s="137" t="s">
        <v>1076</v>
      </c>
      <c r="B161" s="138" t="s">
        <v>1985</v>
      </c>
      <c r="C161" s="133" t="s">
        <v>387</v>
      </c>
      <c r="D161" s="179">
        <f>VLOOKUP('451.1'!A92,'451.1'!A92:N280,14,FALSE)</f>
        <v>254290.07039437685</v>
      </c>
    </row>
    <row r="162" spans="1:4" ht="54" thickTop="1" thickBot="1">
      <c r="A162" s="137" t="s">
        <v>1077</v>
      </c>
      <c r="B162" s="138" t="s">
        <v>1986</v>
      </c>
      <c r="C162" s="133" t="s">
        <v>387</v>
      </c>
      <c r="D162" s="179">
        <f>VLOOKUP('451.2'!A93,'451.2'!A93:N281,14,FALSE)</f>
        <v>254290.07039437685</v>
      </c>
    </row>
    <row r="163" spans="1:4" ht="54" thickTop="1" thickBot="1">
      <c r="A163" s="137" t="s">
        <v>1078</v>
      </c>
      <c r="B163" s="138" t="s">
        <v>1987</v>
      </c>
      <c r="C163" s="133" t="s">
        <v>387</v>
      </c>
      <c r="D163" s="179">
        <f>VLOOKUP('451.3'!A92,'451.3'!A92:N282,14,FALSE)</f>
        <v>254290.07039437685</v>
      </c>
    </row>
    <row r="164" spans="1:4" ht="54" thickTop="1" thickBot="1">
      <c r="A164" s="137" t="s">
        <v>1079</v>
      </c>
      <c r="B164" s="138" t="s">
        <v>1988</v>
      </c>
      <c r="C164" s="133" t="s">
        <v>387</v>
      </c>
      <c r="D164" s="179">
        <f>VLOOKUP('451.4'!A92,'451.4'!A92:N283,14,FALSE)</f>
        <v>295798.55485874333</v>
      </c>
    </row>
    <row r="165" spans="1:4" ht="54" thickTop="1" thickBot="1">
      <c r="A165" s="137" t="s">
        <v>1080</v>
      </c>
      <c r="B165" s="138" t="s">
        <v>1989</v>
      </c>
      <c r="C165" s="133" t="s">
        <v>387</v>
      </c>
      <c r="D165" s="179">
        <f>VLOOKUP('452.1'!A93,'452.1'!A93:N284,14,FALSE)</f>
        <v>254290.07039437685</v>
      </c>
    </row>
    <row r="166" spans="1:4" ht="54" thickTop="1" thickBot="1">
      <c r="A166" s="137" t="s">
        <v>1081</v>
      </c>
      <c r="B166" s="138" t="s">
        <v>1990</v>
      </c>
      <c r="C166" s="133" t="s">
        <v>387</v>
      </c>
      <c r="D166" s="179">
        <f>VLOOKUP('452.2'!A93,'452.2'!A93:N285,14,FALSE)</f>
        <v>254290.07039437685</v>
      </c>
    </row>
    <row r="167" spans="1:4" ht="54" thickTop="1" thickBot="1">
      <c r="A167" s="137" t="s">
        <v>1082</v>
      </c>
      <c r="B167" s="138" t="s">
        <v>1991</v>
      </c>
      <c r="C167" s="133" t="s">
        <v>387</v>
      </c>
      <c r="D167" s="179">
        <f>VLOOKUP('452.3'!A92,'452.3'!A92:N286,14,FALSE)</f>
        <v>254290.07039437685</v>
      </c>
    </row>
    <row r="168" spans="1:4" ht="54" thickTop="1" thickBot="1">
      <c r="A168" s="137" t="s">
        <v>1083</v>
      </c>
      <c r="B168" s="138" t="s">
        <v>1992</v>
      </c>
      <c r="C168" s="133" t="s">
        <v>387</v>
      </c>
      <c r="D168" s="179">
        <f>VLOOKUP('452.4'!A93,'452.4'!A93:N287,14,FALSE)</f>
        <v>254290.07039437685</v>
      </c>
    </row>
    <row r="169" spans="1:4" ht="54" thickTop="1" thickBot="1">
      <c r="A169" s="137" t="s">
        <v>1084</v>
      </c>
      <c r="B169" s="138" t="s">
        <v>1214</v>
      </c>
      <c r="C169" s="133" t="s">
        <v>387</v>
      </c>
      <c r="D169" s="179">
        <f>VLOOKUP('453.1'!A92,'453.1'!A92:N288,14,FALSE)</f>
        <v>256455.26680807426</v>
      </c>
    </row>
    <row r="170" spans="1:4" ht="54" thickTop="1" thickBot="1">
      <c r="A170" s="137" t="s">
        <v>1085</v>
      </c>
      <c r="B170" s="138" t="s">
        <v>1993</v>
      </c>
      <c r="C170" s="133" t="s">
        <v>233</v>
      </c>
      <c r="D170" s="179">
        <f>VLOOKUP('460.1'!A87,'460.1'!A87:N289,14,FALSE)</f>
        <v>5818.9624756549874</v>
      </c>
    </row>
    <row r="171" spans="1:4" ht="54" thickTop="1" thickBot="1">
      <c r="A171" s="196" t="s">
        <v>2017</v>
      </c>
      <c r="B171" s="138" t="s">
        <v>2073</v>
      </c>
      <c r="C171" s="133" t="s">
        <v>233</v>
      </c>
      <c r="D171" s="179">
        <f>VLOOKUP('460.2'!A87,'460.2'!A87:N290,14,FALSE)</f>
        <v>2909.4812378274937</v>
      </c>
    </row>
    <row r="172" spans="1:4" ht="51.75" customHeight="1" thickTop="1" thickBot="1">
      <c r="A172" s="137" t="s">
        <v>1086</v>
      </c>
      <c r="B172" s="138" t="s">
        <v>1215</v>
      </c>
      <c r="C172" s="133" t="s">
        <v>387</v>
      </c>
      <c r="D172" s="179">
        <f>VLOOKUP('461.1'!A87,'461.1'!A87:N291,14,FALSE)</f>
        <v>101654.21164802085</v>
      </c>
    </row>
    <row r="173" spans="1:4" ht="54" thickTop="1" thickBot="1">
      <c r="A173" s="137" t="s">
        <v>1087</v>
      </c>
      <c r="B173" s="138" t="s">
        <v>1216</v>
      </c>
      <c r="C173" s="133" t="s">
        <v>387</v>
      </c>
      <c r="D173" s="179">
        <f>VLOOKUP('461.2'!A89,'461.2'!A89:N294,14,FALSE)</f>
        <v>130126.02180728682</v>
      </c>
    </row>
    <row r="174" spans="1:4" ht="54" thickTop="1" thickBot="1">
      <c r="A174" s="137" t="s">
        <v>1598</v>
      </c>
      <c r="B174" s="138" t="s">
        <v>2078</v>
      </c>
      <c r="C174" s="133" t="s">
        <v>387</v>
      </c>
      <c r="D174" s="179">
        <f>VLOOKUP('462.1.1'!A88,'462.1.1'!A88:N293,14,FALSE)</f>
        <v>146137.3385916964</v>
      </c>
    </row>
    <row r="175" spans="1:4" ht="54" thickTop="1" thickBot="1">
      <c r="A175" s="137" t="s">
        <v>1599</v>
      </c>
      <c r="B175" s="138" t="s">
        <v>2079</v>
      </c>
      <c r="C175" s="133" t="s">
        <v>387</v>
      </c>
      <c r="D175" s="179">
        <f>VLOOKUP('462.1.2'!A88,'462.1.2'!A88:N294,14,FALSE)</f>
        <v>146980.11351618441</v>
      </c>
    </row>
    <row r="176" spans="1:4" ht="54" thickTop="1" thickBot="1">
      <c r="A176" s="137" t="s">
        <v>1600</v>
      </c>
      <c r="B176" s="138" t="s">
        <v>2082</v>
      </c>
      <c r="C176" s="133" t="s">
        <v>387</v>
      </c>
      <c r="D176" s="179">
        <f>VLOOKUP('462.2.1'!A88,'462.2.1'!A88:N295,14,FALSE)</f>
        <v>162587.65230529328</v>
      </c>
    </row>
    <row r="177" spans="1:4" ht="54" thickTop="1" thickBot="1">
      <c r="A177" s="137" t="s">
        <v>1601</v>
      </c>
      <c r="B177" s="138" t="s">
        <v>2083</v>
      </c>
      <c r="C177" s="133" t="s">
        <v>387</v>
      </c>
      <c r="D177" s="179">
        <f>VLOOKUP('462.2.2'!A88,'462.2.2'!A88:N296,14,FALSE)</f>
        <v>163430.42722978129</v>
      </c>
    </row>
    <row r="178" spans="1:4" ht="54" thickTop="1" thickBot="1">
      <c r="A178" s="137" t="s">
        <v>1088</v>
      </c>
      <c r="B178" s="138" t="s">
        <v>1618</v>
      </c>
      <c r="C178" s="133" t="s">
        <v>233</v>
      </c>
      <c r="D178" s="179">
        <f>VLOOKUP('464.1'!A88,'464.1'!A88:N297,14,FALSE)</f>
        <v>9863.0759274559368</v>
      </c>
    </row>
    <row r="179" spans="1:4" ht="54" thickTop="1" thickBot="1">
      <c r="A179" s="137" t="s">
        <v>1089</v>
      </c>
      <c r="B179" s="138" t="s">
        <v>1619</v>
      </c>
      <c r="C179" s="133" t="s">
        <v>387</v>
      </c>
      <c r="D179" s="179">
        <f>VLOOKUP('465.1'!A92,'465.1'!A92:N298,14,FALSE)</f>
        <v>92880.214404349623</v>
      </c>
    </row>
    <row r="180" spans="1:4" ht="54" thickTop="1" thickBot="1">
      <c r="A180" s="137" t="s">
        <v>1602</v>
      </c>
      <c r="B180" s="138" t="s">
        <v>1620</v>
      </c>
      <c r="C180" s="133" t="s">
        <v>387</v>
      </c>
      <c r="D180" s="179">
        <f>VLOOKUP('465.2'!A92,'465.2'!A92:N299,14,FALSE)</f>
        <v>29007.434478952309</v>
      </c>
    </row>
    <row r="181" spans="1:4" ht="54" thickTop="1" thickBot="1">
      <c r="A181" s="137" t="s">
        <v>1090</v>
      </c>
      <c r="B181" s="138" t="s">
        <v>1621</v>
      </c>
      <c r="C181" s="133" t="s">
        <v>144</v>
      </c>
      <c r="D181" s="179">
        <f>VLOOKUP('466.1'!A92,'466.1'!A92:N300,14,FALSE)</f>
        <v>3620.9205610472577</v>
      </c>
    </row>
    <row r="182" spans="1:4" ht="54" thickTop="1" thickBot="1">
      <c r="A182" s="137" t="s">
        <v>1091</v>
      </c>
      <c r="B182" s="138" t="s">
        <v>1622</v>
      </c>
      <c r="C182" s="133" t="s">
        <v>144</v>
      </c>
      <c r="D182" s="179">
        <f>VLOOKUP('466.2'!A96,'466.2'!A96:N301,14,FALSE)</f>
        <v>4228.9150604899987</v>
      </c>
    </row>
    <row r="183" spans="1:4" ht="54" thickTop="1" thickBot="1">
      <c r="A183" s="139" t="s">
        <v>1092</v>
      </c>
      <c r="B183" s="140" t="s">
        <v>1735</v>
      </c>
      <c r="C183" s="133" t="s">
        <v>387</v>
      </c>
      <c r="D183" s="179">
        <f>VLOOKUP('500.1'!A95,'500.1'!A95:N302,14,FALSE)</f>
        <v>568315.49643224222</v>
      </c>
    </row>
    <row r="184" spans="1:4" ht="54" thickTop="1" thickBot="1">
      <c r="A184" s="137" t="s">
        <v>1624</v>
      </c>
      <c r="B184" s="138" t="s">
        <v>1736</v>
      </c>
      <c r="C184" s="133" t="s">
        <v>387</v>
      </c>
      <c r="D184" s="179">
        <f>VLOOKUP('500.2'!A95,'500.2'!A95:N303,14,FALSE)</f>
        <v>581656.25953927846</v>
      </c>
    </row>
    <row r="185" spans="1:4" ht="57.75" thickTop="1" thickBot="1">
      <c r="A185" s="137" t="s">
        <v>1093</v>
      </c>
      <c r="B185" s="138" t="s">
        <v>1875</v>
      </c>
      <c r="C185" s="133" t="s">
        <v>377</v>
      </c>
      <c r="D185" s="179">
        <f>VLOOKUP('501.1'!A88,'501.1'!A88:N304,14,FALSE)</f>
        <v>632.27126060722276</v>
      </c>
    </row>
    <row r="186" spans="1:4" ht="57.75" thickTop="1" thickBot="1">
      <c r="A186" s="137" t="s">
        <v>1626</v>
      </c>
      <c r="B186" s="138" t="s">
        <v>1876</v>
      </c>
      <c r="C186" s="133" t="s">
        <v>377</v>
      </c>
      <c r="D186" s="179">
        <f>VLOOKUP('501.10'!A88,'501.10'!A88:N305,14,FALSE)</f>
        <v>726.79333003987654</v>
      </c>
    </row>
    <row r="187" spans="1:4" ht="57.75" thickTop="1" thickBot="1">
      <c r="A187" s="137" t="s">
        <v>1627</v>
      </c>
      <c r="B187" s="138" t="s">
        <v>1877</v>
      </c>
      <c r="C187" s="133" t="s">
        <v>377</v>
      </c>
      <c r="D187" s="179">
        <f>VLOOKUP('501.20'!A88,'501.20'!A88:N306,14,FALSE)</f>
        <v>752.43763230185459</v>
      </c>
    </row>
    <row r="188" spans="1:4" ht="54" thickTop="1" thickBot="1">
      <c r="A188" s="137" t="s">
        <v>1628</v>
      </c>
      <c r="B188" s="138" t="s">
        <v>1737</v>
      </c>
      <c r="C188" s="133" t="s">
        <v>387</v>
      </c>
      <c r="D188" s="179">
        <f>VLOOKUP('505.1'!A84,'505.1'!A84:N307,14,FALSE)</f>
        <v>511690.64213487209</v>
      </c>
    </row>
    <row r="189" spans="1:4" ht="54" thickTop="1" thickBot="1">
      <c r="A189" s="137" t="s">
        <v>1094</v>
      </c>
      <c r="B189" s="138" t="s">
        <v>1738</v>
      </c>
      <c r="C189" s="133" t="s">
        <v>233</v>
      </c>
      <c r="D189" s="179">
        <f>VLOOKUP('510.1'!A84,'510.1'!A84:N308,14,FALSE)</f>
        <v>77075.009901009107</v>
      </c>
    </row>
    <row r="190" spans="1:4" ht="54" thickTop="1" thickBot="1">
      <c r="A190" s="137" t="s">
        <v>1632</v>
      </c>
      <c r="B190" s="138" t="s">
        <v>1217</v>
      </c>
      <c r="C190" s="133" t="s">
        <v>387</v>
      </c>
      <c r="D190" s="179">
        <f>VLOOKUP('600.1.1'!A85,'600.1.1'!A85:N311,14,FALSE)</f>
        <v>19123.635708123773</v>
      </c>
    </row>
    <row r="191" spans="1:4" ht="54" thickTop="1" thickBot="1">
      <c r="A191" s="137" t="s">
        <v>1633</v>
      </c>
      <c r="B191" s="138" t="s">
        <v>1739</v>
      </c>
      <c r="C191" s="133" t="s">
        <v>387</v>
      </c>
      <c r="D191" s="179">
        <f>VLOOKUP('600.2.1'!A88,'600.2.1'!A88:N310,14,FALSE)</f>
        <v>93325.947021440079</v>
      </c>
    </row>
    <row r="192" spans="1:4" ht="54" thickTop="1" thickBot="1">
      <c r="A192" s="137" t="s">
        <v>1634</v>
      </c>
      <c r="B192" s="138" t="s">
        <v>1740</v>
      </c>
      <c r="C192" s="133" t="s">
        <v>387</v>
      </c>
      <c r="D192" s="179">
        <f>VLOOKUP('600.2.2'!A90,'600.2.2'!A90:N312,14,FALSE)</f>
        <v>139988.55091550629</v>
      </c>
    </row>
    <row r="193" spans="1:4" ht="54" thickTop="1" thickBot="1">
      <c r="A193" s="137" t="s">
        <v>1635</v>
      </c>
      <c r="B193" s="138" t="s">
        <v>1741</v>
      </c>
      <c r="C193" s="133" t="s">
        <v>387</v>
      </c>
      <c r="D193" s="179">
        <f>VLOOKUP('600.2.3'!A89,'600.2.3'!A89:N312,14,FALSE)</f>
        <v>18690.779670233907</v>
      </c>
    </row>
    <row r="194" spans="1:4" ht="54" thickTop="1" thickBot="1">
      <c r="A194" s="137" t="s">
        <v>1636</v>
      </c>
      <c r="B194" s="138" t="s">
        <v>1742</v>
      </c>
      <c r="C194" s="133" t="s">
        <v>387</v>
      </c>
      <c r="D194" s="179">
        <f>VLOOKUP('600.2.4'!A88,'600.2.4'!A88:N312,14,FALSE)</f>
        <v>25238.209439681668</v>
      </c>
    </row>
    <row r="195" spans="1:4" ht="54" thickTop="1" thickBot="1">
      <c r="A195" s="137" t="s">
        <v>1095</v>
      </c>
      <c r="B195" s="138" t="s">
        <v>2094</v>
      </c>
      <c r="C195" s="133" t="s">
        <v>387</v>
      </c>
      <c r="D195" s="179">
        <f>VLOOKUP('610.1'!A89,'610.1'!A89:N314,14,FALSE)</f>
        <v>61927.46220777541</v>
      </c>
    </row>
    <row r="196" spans="1:4" ht="54" thickTop="1" thickBot="1">
      <c r="A196" s="137" t="s">
        <v>1096</v>
      </c>
      <c r="B196" s="138" t="s">
        <v>1743</v>
      </c>
      <c r="C196" s="133" t="s">
        <v>387</v>
      </c>
      <c r="D196" s="179">
        <f>VLOOKUP('610.2'!A89,'610.2'!A89:N315,14,FALSE)</f>
        <v>48414.779192840302</v>
      </c>
    </row>
    <row r="197" spans="1:4" ht="54" thickTop="1" thickBot="1">
      <c r="A197" s="137" t="s">
        <v>1638</v>
      </c>
      <c r="B197" s="138" t="s">
        <v>1744</v>
      </c>
      <c r="C197" s="133" t="s">
        <v>387</v>
      </c>
      <c r="D197" s="179">
        <f>VLOOKUP('610.3'!A89,'610.3'!A89:N316,14,FALSE)</f>
        <v>77248.849331528574</v>
      </c>
    </row>
    <row r="198" spans="1:4" ht="54" thickTop="1" thickBot="1">
      <c r="A198" s="137" t="s">
        <v>1640</v>
      </c>
      <c r="B198" s="138" t="s">
        <v>1745</v>
      </c>
      <c r="C198" s="133" t="s">
        <v>387</v>
      </c>
      <c r="D198" s="179">
        <f>VLOOKUP('610.4'!A89,'610.4'!A89:N317,14,FALSE)</f>
        <v>80632.391782321734</v>
      </c>
    </row>
    <row r="199" spans="1:4" ht="54" thickTop="1" thickBot="1">
      <c r="A199" s="137" t="s">
        <v>1642</v>
      </c>
      <c r="B199" s="138" t="s">
        <v>1218</v>
      </c>
      <c r="C199" s="133" t="s">
        <v>387</v>
      </c>
      <c r="D199" s="179">
        <f>VLOOKUP('610.5'!A89,'610.5'!A89:N318,14,FALSE)</f>
        <v>77209.564319257188</v>
      </c>
    </row>
    <row r="200" spans="1:4" ht="54" thickTop="1" thickBot="1">
      <c r="A200" s="137" t="s">
        <v>1644</v>
      </c>
      <c r="B200" s="138" t="s">
        <v>1746</v>
      </c>
      <c r="C200" s="133" t="s">
        <v>387</v>
      </c>
      <c r="D200" s="179">
        <f>VLOOKUP('610.6'!A89,'610.6'!A89:N319,14,FALSE)</f>
        <v>91346.027751404254</v>
      </c>
    </row>
    <row r="201" spans="1:4" ht="54" thickTop="1" thickBot="1">
      <c r="A201" s="137" t="s">
        <v>1646</v>
      </c>
      <c r="B201" s="138" t="s">
        <v>1747</v>
      </c>
      <c r="C201" s="133" t="s">
        <v>387</v>
      </c>
      <c r="D201" s="179">
        <f>VLOOKUP('610.7'!A89,'610.7'!A89:N320,14,FALSE)</f>
        <v>91337.639244704042</v>
      </c>
    </row>
    <row r="202" spans="1:4" ht="54" thickTop="1" thickBot="1">
      <c r="A202" s="137" t="s">
        <v>1097</v>
      </c>
      <c r="B202" s="138" t="s">
        <v>1748</v>
      </c>
      <c r="C202" s="133" t="s">
        <v>144</v>
      </c>
      <c r="D202" s="179">
        <f>VLOOKUP('620.1'!A88,'620.1'!A88:N321,14,FALSE)</f>
        <v>363670.42045297311</v>
      </c>
    </row>
    <row r="203" spans="1:4" ht="54" thickTop="1" thickBot="1">
      <c r="A203" s="137" t="s">
        <v>1098</v>
      </c>
      <c r="B203" s="138" t="s">
        <v>1878</v>
      </c>
      <c r="C203" s="133" t="s">
        <v>144</v>
      </c>
      <c r="D203" s="179">
        <f>VLOOKUP('620.2'!A88,'620.2'!A88:N322,14,FALSE)</f>
        <v>363670.42045297311</v>
      </c>
    </row>
    <row r="204" spans="1:4" ht="54" thickTop="1" thickBot="1">
      <c r="A204" s="137" t="s">
        <v>1099</v>
      </c>
      <c r="B204" s="138" t="s">
        <v>1749</v>
      </c>
      <c r="C204" s="133" t="s">
        <v>1845</v>
      </c>
      <c r="D204" s="179">
        <f>VLOOKUP('620.3'!A91,'620.3'!A91:N321,14,FALSE)</f>
        <v>61028622.480841644</v>
      </c>
    </row>
    <row r="205" spans="1:4" ht="54" thickTop="1" thickBot="1">
      <c r="A205" s="137" t="s">
        <v>1650</v>
      </c>
      <c r="B205" s="138" t="s">
        <v>1750</v>
      </c>
      <c r="C205" s="133" t="s">
        <v>144</v>
      </c>
      <c r="D205" s="179">
        <f>VLOOKUP('621.1.1'!A95,'621.1.1'!A95:N325,14,FALSE)</f>
        <v>2613043.4319537021</v>
      </c>
    </row>
    <row r="206" spans="1:4" ht="54" thickTop="1" thickBot="1">
      <c r="A206" s="137" t="s">
        <v>1652</v>
      </c>
      <c r="B206" s="138" t="s">
        <v>1751</v>
      </c>
      <c r="C206" s="133" t="s">
        <v>144</v>
      </c>
      <c r="D206" s="179">
        <f>VLOOKUP('621.1.2'!A99,'621.1.2'!A99:N326,14,FALSE)</f>
        <v>3900868.8748168969</v>
      </c>
    </row>
    <row r="207" spans="1:4" ht="54" thickTop="1" thickBot="1">
      <c r="A207" s="137" t="s">
        <v>1100</v>
      </c>
      <c r="B207" s="138" t="s">
        <v>1752</v>
      </c>
      <c r="C207" s="133" t="s">
        <v>387</v>
      </c>
      <c r="D207" s="179">
        <f>VLOOKUP('621.2'!A89,'621.2'!A89:N326,14,FALSE)</f>
        <v>2381653.0425932454</v>
      </c>
    </row>
    <row r="208" spans="1:4" ht="54" thickTop="1" thickBot="1">
      <c r="A208" s="137" t="s">
        <v>1101</v>
      </c>
      <c r="B208" s="138" t="s">
        <v>1753</v>
      </c>
      <c r="C208" s="133" t="s">
        <v>144</v>
      </c>
      <c r="D208" s="179">
        <f>VLOOKUP('621.3'!A93,'621.3'!A93:N327,14,FALSE)</f>
        <v>58666501.105233677</v>
      </c>
    </row>
    <row r="209" spans="1:4" ht="54" thickTop="1" thickBot="1">
      <c r="A209" s="137" t="s">
        <v>1102</v>
      </c>
      <c r="B209" s="138" t="s">
        <v>1754</v>
      </c>
      <c r="C209" s="133" t="s">
        <v>387</v>
      </c>
      <c r="D209" s="179">
        <f>VLOOKUP('621.4'!A93,'621.4'!A93:N328,14,FALSE)</f>
        <v>50907604.568630353</v>
      </c>
    </row>
    <row r="210" spans="1:4" ht="54" thickTop="1" thickBot="1">
      <c r="A210" s="137" t="s">
        <v>1103</v>
      </c>
      <c r="B210" s="138" t="s">
        <v>1755</v>
      </c>
      <c r="C210" s="133" t="s">
        <v>144</v>
      </c>
      <c r="D210" s="179">
        <f>VLOOKUP('621.5'!A89,'621.5'!A89:N329,14,FALSE)</f>
        <v>4255218.4661859563</v>
      </c>
    </row>
    <row r="211" spans="1:4" ht="54" thickTop="1" thickBot="1">
      <c r="A211" s="137" t="s">
        <v>1656</v>
      </c>
      <c r="B211" s="138" t="s">
        <v>1756</v>
      </c>
      <c r="C211" s="133" t="s">
        <v>144</v>
      </c>
      <c r="D211" s="179">
        <f>VLOOKUP('621.5.1'!A89,'621.5.1'!A89:N330,14,FALSE)</f>
        <v>707898.7497447792</v>
      </c>
    </row>
    <row r="212" spans="1:4" ht="54" thickTop="1" thickBot="1">
      <c r="A212" s="137" t="s">
        <v>1104</v>
      </c>
      <c r="B212" s="138" t="s">
        <v>1757</v>
      </c>
      <c r="C212" s="133" t="s">
        <v>1845</v>
      </c>
      <c r="D212" s="179">
        <f>VLOOKUP('621.6'!A98,'621.6'!A98:N331,14,FALSE)</f>
        <v>58676874.361619987</v>
      </c>
    </row>
    <row r="213" spans="1:4" ht="54" thickTop="1" thickBot="1">
      <c r="A213" s="137" t="s">
        <v>1731</v>
      </c>
      <c r="B213" s="138" t="s">
        <v>1758</v>
      </c>
      <c r="C213" s="133" t="s">
        <v>1845</v>
      </c>
      <c r="D213" s="179">
        <f>VLOOKUP('621.7'!A89,'621.7'!A89:N332,14,FALSE)</f>
        <v>618372.85187684</v>
      </c>
    </row>
    <row r="214" spans="1:4" ht="54" thickTop="1" thickBot="1">
      <c r="A214" s="137" t="s">
        <v>1105</v>
      </c>
      <c r="B214" s="138" t="s">
        <v>1994</v>
      </c>
      <c r="C214" s="133" t="s">
        <v>233</v>
      </c>
      <c r="D214" s="179">
        <f>VLOOKUP('622.1'!A89,'622.1'!A89:N333,14,FALSE)</f>
        <v>108119.84213290905</v>
      </c>
    </row>
    <row r="215" spans="1:4" ht="54" thickTop="1" thickBot="1">
      <c r="A215" s="137" t="s">
        <v>1106</v>
      </c>
      <c r="B215" s="138" t="s">
        <v>1759</v>
      </c>
      <c r="C215" s="133" t="s">
        <v>233</v>
      </c>
      <c r="D215" s="179">
        <f>VLOOKUP('622.2'!A89,'622.2'!A89:N335,14,FALSE)</f>
        <v>430535.17276261142</v>
      </c>
    </row>
    <row r="216" spans="1:4" ht="54" thickTop="1" thickBot="1">
      <c r="A216" s="137" t="s">
        <v>1107</v>
      </c>
      <c r="B216" s="138" t="s">
        <v>1760</v>
      </c>
      <c r="C216" s="133" t="s">
        <v>233</v>
      </c>
      <c r="D216" s="179">
        <f>VLOOKUP('622.3'!A89,'622.3'!A89:N336,14,FALSE)</f>
        <v>882114.12696438259</v>
      </c>
    </row>
    <row r="217" spans="1:4" ht="54" thickTop="1" thickBot="1">
      <c r="A217" s="137" t="s">
        <v>1108</v>
      </c>
      <c r="B217" s="138" t="s">
        <v>1761</v>
      </c>
      <c r="C217" s="133" t="s">
        <v>233</v>
      </c>
      <c r="D217" s="179">
        <f>VLOOKUP('622.4'!A89,'622.4'!A89:N337,14,FALSE)</f>
        <v>802548.40873977309</v>
      </c>
    </row>
    <row r="218" spans="1:4" ht="54" thickTop="1" thickBot="1">
      <c r="A218" s="137" t="s">
        <v>1109</v>
      </c>
      <c r="B218" s="138" t="s">
        <v>1762</v>
      </c>
      <c r="C218" s="133" t="s">
        <v>144</v>
      </c>
      <c r="D218" s="179">
        <f>VLOOKUP('622.5'!A89,'622.5'!A89:N338,14,FALSE)</f>
        <v>68337.191431993226</v>
      </c>
    </row>
    <row r="219" spans="1:4" ht="54" thickTop="1" thickBot="1">
      <c r="A219" s="137" t="s">
        <v>1110</v>
      </c>
      <c r="B219" s="138" t="s">
        <v>1763</v>
      </c>
      <c r="C219" s="133" t="s">
        <v>144</v>
      </c>
      <c r="D219" s="179">
        <f>VLOOKUP('623.1'!A103,'623.1'!A103:N339,14,FALSE)</f>
        <v>459054.80547552684</v>
      </c>
    </row>
    <row r="220" spans="1:4" ht="54" thickTop="1" thickBot="1">
      <c r="A220" s="137" t="s">
        <v>1111</v>
      </c>
      <c r="B220" s="138" t="s">
        <v>1219</v>
      </c>
      <c r="C220" s="133" t="s">
        <v>1995</v>
      </c>
      <c r="D220" s="179">
        <f>VLOOKUP('623.2'!A89,'623.2'!A89:N340,14,FALSE)</f>
        <v>3182215.6403264208</v>
      </c>
    </row>
    <row r="221" spans="1:4" ht="54" thickTop="1" thickBot="1">
      <c r="A221" s="137" t="s">
        <v>1112</v>
      </c>
      <c r="B221" s="138" t="s">
        <v>2114</v>
      </c>
      <c r="C221" s="133" t="s">
        <v>387</v>
      </c>
      <c r="D221" s="179">
        <f>VLOOKUP('630.1'!A89,'630.1'!A89:N341,14,FALSE)</f>
        <v>1012373.8583159429</v>
      </c>
    </row>
    <row r="222" spans="1:4" ht="54" thickTop="1" thickBot="1">
      <c r="A222" s="137" t="s">
        <v>1113</v>
      </c>
      <c r="B222" s="138" t="s">
        <v>2115</v>
      </c>
      <c r="C222" s="133" t="s">
        <v>387</v>
      </c>
      <c r="D222" s="179">
        <f>VLOOKUP('630.2'!A89,'630.2'!A89:N342,14,FALSE)</f>
        <v>992041.06949924759</v>
      </c>
    </row>
    <row r="223" spans="1:4" ht="54" thickTop="1" thickBot="1">
      <c r="A223" s="137" t="s">
        <v>1114</v>
      </c>
      <c r="B223" s="138" t="s">
        <v>2116</v>
      </c>
      <c r="C223" s="133" t="s">
        <v>387</v>
      </c>
      <c r="D223" s="179">
        <f>VLOOKUP('630.3'!A89,'630.3'!A89:N343,14,FALSE)</f>
        <v>779940.96578445646</v>
      </c>
    </row>
    <row r="224" spans="1:4" ht="54" thickTop="1" thickBot="1">
      <c r="A224" s="137" t="s">
        <v>1115</v>
      </c>
      <c r="B224" s="138" t="s">
        <v>2117</v>
      </c>
      <c r="C224" s="133" t="s">
        <v>387</v>
      </c>
      <c r="D224" s="179">
        <f>VLOOKUP('630.4'!A89,'630.4'!A89:N344,14,FALSE)</f>
        <v>690758.33458829089</v>
      </c>
    </row>
    <row r="225" spans="1:4" ht="54" thickTop="1" thickBot="1">
      <c r="A225" s="137" t="s">
        <v>1116</v>
      </c>
      <c r="B225" s="138" t="s">
        <v>2118</v>
      </c>
      <c r="C225" s="133" t="s">
        <v>387</v>
      </c>
      <c r="D225" s="179">
        <f>VLOOKUP('630.5'!A93,'630.5'!A93:N345,14,FALSE)</f>
        <v>468614.22216986603</v>
      </c>
    </row>
    <row r="226" spans="1:4" ht="54" thickTop="1" thickBot="1">
      <c r="A226" s="137" t="s">
        <v>1117</v>
      </c>
      <c r="B226" s="138" t="s">
        <v>2119</v>
      </c>
      <c r="C226" s="133" t="s">
        <v>387</v>
      </c>
      <c r="D226" s="179">
        <f>VLOOKUP('630.6'!A93,'630.6'!A89:N346,14,FALSE)</f>
        <v>407328.47618866642</v>
      </c>
    </row>
    <row r="227" spans="1:4" ht="54" thickTop="1" thickBot="1">
      <c r="A227" s="137" t="s">
        <v>1118</v>
      </c>
      <c r="B227" s="138" t="s">
        <v>2120</v>
      </c>
      <c r="C227" s="133" t="s">
        <v>387</v>
      </c>
      <c r="D227" s="179">
        <f>VLOOKUP('630.7'!A93,'630.7'!A90:N347,14,FALSE)</f>
        <v>285372.24674959335</v>
      </c>
    </row>
    <row r="228" spans="1:4" ht="54" thickTop="1" thickBot="1">
      <c r="A228" s="137" t="s">
        <v>1119</v>
      </c>
      <c r="B228" s="138" t="s">
        <v>1764</v>
      </c>
      <c r="C228" s="133" t="s">
        <v>144</v>
      </c>
      <c r="D228" s="179">
        <f>VLOOKUP('632.1'!A90,'632.1'!A90:N349,14,FALSE)</f>
        <v>441523.19970600447</v>
      </c>
    </row>
    <row r="229" spans="1:4" ht="54" thickTop="1" thickBot="1">
      <c r="A229" s="137" t="s">
        <v>1659</v>
      </c>
      <c r="B229" s="138" t="s">
        <v>1765</v>
      </c>
      <c r="C229" s="133" t="s">
        <v>144</v>
      </c>
      <c r="D229" s="179">
        <f>VLOOKUP('632.2'!A90,'632.2'!A90:N350,14,FALSE)</f>
        <v>448636.64877776755</v>
      </c>
    </row>
    <row r="230" spans="1:4" ht="54" thickTop="1" thickBot="1">
      <c r="A230" s="137" t="s">
        <v>1662</v>
      </c>
      <c r="B230" s="138" t="s">
        <v>1766</v>
      </c>
      <c r="C230" s="133" t="s">
        <v>377</v>
      </c>
      <c r="D230" s="179">
        <f>VLOOKUP('640.1'!A90,'640.1'!A90:N351,14,FALSE)</f>
        <v>7228.5485340988935</v>
      </c>
    </row>
    <row r="231" spans="1:4" ht="54" thickTop="1" thickBot="1">
      <c r="A231" s="137" t="s">
        <v>1663</v>
      </c>
      <c r="B231" s="138" t="s">
        <v>1767</v>
      </c>
      <c r="C231" s="133" t="s">
        <v>377</v>
      </c>
      <c r="D231" s="179">
        <f>VLOOKUP('640.2'!A90,'640.2'!A90:N352,14,FALSE)</f>
        <v>4712.5793933884852</v>
      </c>
    </row>
    <row r="232" spans="1:4" ht="54" thickTop="1" thickBot="1">
      <c r="A232" s="137" t="s">
        <v>1120</v>
      </c>
      <c r="B232" s="138" t="s">
        <v>1768</v>
      </c>
      <c r="C232" s="133" t="s">
        <v>1664</v>
      </c>
      <c r="D232" s="179">
        <f>VLOOKUP('641.1'!A90,'641.1'!A90:N353,14,FALSE)</f>
        <v>1832.6763838136499</v>
      </c>
    </row>
    <row r="233" spans="1:4" ht="54" thickTop="1" thickBot="1">
      <c r="A233" s="137" t="s">
        <v>1121</v>
      </c>
      <c r="B233" s="138" t="s">
        <v>1768</v>
      </c>
      <c r="C233" s="133" t="s">
        <v>377</v>
      </c>
      <c r="D233" s="179">
        <f>VLOOKUP('641.2'!A90,'641.2'!A90:N354,14,FALSE)</f>
        <v>34290.091179959883</v>
      </c>
    </row>
    <row r="234" spans="1:4" ht="54" thickTop="1" thickBot="1">
      <c r="A234" s="137" t="s">
        <v>1122</v>
      </c>
      <c r="B234" s="138" t="s">
        <v>1769</v>
      </c>
      <c r="C234" s="133" t="s">
        <v>1845</v>
      </c>
      <c r="D234" s="179">
        <f>VLOOKUP('642.1'!A90,'642.1'!A90:N355,14,FALSE)</f>
        <v>562486.81466383045</v>
      </c>
    </row>
    <row r="235" spans="1:4" ht="54" thickTop="1" thickBot="1">
      <c r="A235" s="137" t="s">
        <v>1123</v>
      </c>
      <c r="B235" s="138" t="s">
        <v>1770</v>
      </c>
      <c r="C235" s="133" t="s">
        <v>144</v>
      </c>
      <c r="D235" s="179">
        <f>VLOOKUP('642.2'!A90,'642.2'!A90:N356,14,FALSE)</f>
        <v>58313.435356009257</v>
      </c>
    </row>
    <row r="236" spans="1:4" ht="54" thickTop="1" thickBot="1">
      <c r="A236" s="137" t="s">
        <v>1124</v>
      </c>
      <c r="B236" s="138" t="s">
        <v>1771</v>
      </c>
      <c r="C236" s="133" t="s">
        <v>377</v>
      </c>
      <c r="D236" s="179">
        <f>VLOOKUP('650.1'!A95,'650.1'!A95:N358,14,FALSE)</f>
        <v>8734.6973261145085</v>
      </c>
    </row>
    <row r="237" spans="1:4" ht="54" thickTop="1" thickBot="1">
      <c r="A237" s="137" t="s">
        <v>1125</v>
      </c>
      <c r="B237" s="138" t="s">
        <v>2127</v>
      </c>
      <c r="C237" s="133" t="s">
        <v>377</v>
      </c>
      <c r="D237" s="179">
        <f>VLOOKUP('650.2'!A93,'650.2'!A93:N359,14,FALSE)</f>
        <v>8562.0309816036552</v>
      </c>
    </row>
    <row r="238" spans="1:4" ht="54" thickTop="1" thickBot="1">
      <c r="A238" s="137" t="s">
        <v>1126</v>
      </c>
      <c r="B238" s="138" t="s">
        <v>1772</v>
      </c>
      <c r="C238" s="133" t="s">
        <v>377</v>
      </c>
      <c r="D238" s="201">
        <f>VLOOKUP('650.3'!A90,'650.3'!A90:N360,14,FALSE)</f>
        <v>0.5768325576478659</v>
      </c>
    </row>
    <row r="239" spans="1:4" ht="54" thickTop="1" thickBot="1">
      <c r="A239" s="137" t="s">
        <v>1127</v>
      </c>
      <c r="B239" s="138" t="s">
        <v>2131</v>
      </c>
      <c r="C239" s="133" t="s">
        <v>377</v>
      </c>
      <c r="D239" s="179">
        <f>VLOOKUP('650.4'!A93,'650.4'!A93:N361,14,FALSE)</f>
        <v>4487.3785904316828</v>
      </c>
    </row>
    <row r="240" spans="1:4" ht="57.75" thickTop="1" thickBot="1">
      <c r="A240" s="137" t="s">
        <v>1128</v>
      </c>
      <c r="B240" s="138" t="s">
        <v>1773</v>
      </c>
      <c r="C240" s="133" t="s">
        <v>233</v>
      </c>
      <c r="D240" s="179">
        <f>VLOOKUP('660.1'!A87,'660.1'!A87:N362,14,FALSE)</f>
        <v>339929.2578410561</v>
      </c>
    </row>
    <row r="241" spans="1:4" ht="76.5" thickTop="1" thickBot="1">
      <c r="A241" s="137" t="s">
        <v>1129</v>
      </c>
      <c r="B241" s="138" t="s">
        <v>1880</v>
      </c>
      <c r="C241" s="133" t="s">
        <v>144</v>
      </c>
      <c r="D241" s="179">
        <f>VLOOKUP('660.2'!A87,'660.2'!A87:N363,14,FALSE)</f>
        <v>396165.82371450763</v>
      </c>
    </row>
    <row r="242" spans="1:4" ht="54" thickTop="1" thickBot="1">
      <c r="A242" s="137" t="s">
        <v>1677</v>
      </c>
      <c r="B242" s="138" t="s">
        <v>1774</v>
      </c>
      <c r="C242" s="133" t="s">
        <v>144</v>
      </c>
      <c r="D242" s="179">
        <f>VLOOKUP('661.1'!A87,'661.1'!A87:N364,14,FALSE)</f>
        <v>486973.92411205545</v>
      </c>
    </row>
    <row r="243" spans="1:4" ht="54" thickTop="1" thickBot="1">
      <c r="A243" s="137" t="s">
        <v>1130</v>
      </c>
      <c r="B243" s="138" t="s">
        <v>1775</v>
      </c>
      <c r="C243" s="133" t="s">
        <v>144</v>
      </c>
      <c r="D243" s="179">
        <f>VLOOKUP('662.1'!A87,'662.1'!A87:N365,14,FALSE)</f>
        <v>397563.38636279944</v>
      </c>
    </row>
    <row r="244" spans="1:4" ht="54" thickTop="1" thickBot="1">
      <c r="A244" s="137" t="s">
        <v>1131</v>
      </c>
      <c r="B244" s="138" t="s">
        <v>1776</v>
      </c>
      <c r="C244" s="133" t="s">
        <v>144</v>
      </c>
      <c r="D244" s="179">
        <f>VLOOKUP('662.2'!A87,'662.2'!A87:N366,14,FALSE)</f>
        <v>360859.90729982022</v>
      </c>
    </row>
    <row r="245" spans="1:4" ht="54" thickTop="1" thickBot="1">
      <c r="A245" s="137" t="s">
        <v>1678</v>
      </c>
      <c r="B245" s="138" t="s">
        <v>1777</v>
      </c>
      <c r="C245" s="133" t="s">
        <v>144</v>
      </c>
      <c r="D245" s="179">
        <f>VLOOKUP('663.1'!A87,'663.1'!A87:N367,14,FALSE)</f>
        <v>19023.016715838123</v>
      </c>
    </row>
    <row r="246" spans="1:4" ht="54" thickTop="1" thickBot="1">
      <c r="A246" s="137" t="s">
        <v>1132</v>
      </c>
      <c r="B246" s="138" t="s">
        <v>1778</v>
      </c>
      <c r="C246" s="133" t="s">
        <v>387</v>
      </c>
      <c r="D246" s="179">
        <f>VLOOKUP('670.1'!A87,'670.1'!A87:N368,14,FALSE)</f>
        <v>221084.2238914895</v>
      </c>
    </row>
    <row r="247" spans="1:4" ht="54" thickTop="1" thickBot="1">
      <c r="A247" s="137" t="s">
        <v>1133</v>
      </c>
      <c r="B247" s="138" t="s">
        <v>1779</v>
      </c>
      <c r="C247" s="133" t="s">
        <v>387</v>
      </c>
      <c r="D247" s="179">
        <f>VLOOKUP('670.2'!A87,'670.2'!A87:N369,14,FALSE)</f>
        <v>239471.34317978047</v>
      </c>
    </row>
    <row r="248" spans="1:4" ht="54" thickTop="1" thickBot="1">
      <c r="A248" s="137" t="s">
        <v>1680</v>
      </c>
      <c r="B248" s="138" t="s">
        <v>1780</v>
      </c>
      <c r="C248" s="133" t="s">
        <v>387</v>
      </c>
      <c r="D248" s="179">
        <f>VLOOKUP('670.3'!A87,'670.3'!A87:N370,14,FALSE)</f>
        <v>247393.38796249416</v>
      </c>
    </row>
    <row r="249" spans="1:4" ht="54" thickTop="1" thickBot="1">
      <c r="A249" s="137" t="s">
        <v>1681</v>
      </c>
      <c r="B249" s="138" t="s">
        <v>1781</v>
      </c>
      <c r="C249" s="133" t="s">
        <v>387</v>
      </c>
      <c r="D249" s="179">
        <f>VLOOKUP('670.4'!A87,'670.4'!A87:N371,14,FALSE)</f>
        <v>248499.57927542142</v>
      </c>
    </row>
    <row r="250" spans="1:4" ht="54" thickTop="1" thickBot="1">
      <c r="A250" s="137" t="s">
        <v>1682</v>
      </c>
      <c r="B250" s="138" t="s">
        <v>1782</v>
      </c>
      <c r="C250" s="133" t="s">
        <v>387</v>
      </c>
      <c r="D250" s="179">
        <f>VLOOKUP('670.5'!A89,'670.5'!A89:N372,14,FALSE)</f>
        <v>319391.07291351521</v>
      </c>
    </row>
    <row r="251" spans="1:4" ht="54" thickTop="1" thickBot="1">
      <c r="A251" s="137" t="s">
        <v>1134</v>
      </c>
      <c r="B251" s="138" t="s">
        <v>1783</v>
      </c>
      <c r="C251" s="133" t="s">
        <v>387</v>
      </c>
      <c r="D251" s="179">
        <f>VLOOKUP('671.1'!A89,'671.1'!A89:N373,14,FALSE)</f>
        <v>602608.42785199813</v>
      </c>
    </row>
    <row r="252" spans="1:4" ht="54" thickTop="1" thickBot="1">
      <c r="A252" s="137" t="s">
        <v>1135</v>
      </c>
      <c r="B252" s="138" t="s">
        <v>1784</v>
      </c>
      <c r="C252" s="133" t="s">
        <v>144</v>
      </c>
      <c r="D252" s="179">
        <f>VLOOKUP('671.2'!A89,'671.2'!A89:N374,14,FALSE)</f>
        <v>48703.902973007971</v>
      </c>
    </row>
    <row r="253" spans="1:4" ht="54" thickTop="1" thickBot="1">
      <c r="A253" s="137" t="s">
        <v>1683</v>
      </c>
      <c r="B253" s="138" t="s">
        <v>1785</v>
      </c>
      <c r="C253" s="133" t="s">
        <v>387</v>
      </c>
      <c r="D253" s="179">
        <f>VLOOKUP('671.3'!A87,'671.3'!A87:N375,14,FALSE)</f>
        <v>644653.25254957506</v>
      </c>
    </row>
    <row r="254" spans="1:4" ht="54" thickTop="1" thickBot="1">
      <c r="A254" s="137" t="s">
        <v>1684</v>
      </c>
      <c r="B254" s="138" t="s">
        <v>1786</v>
      </c>
      <c r="C254" s="133" t="s">
        <v>144</v>
      </c>
      <c r="D254" s="179">
        <f>VLOOKUP('671.4'!A87,'671.4'!A87:N376,14,FALSE)</f>
        <v>52062.50778694723</v>
      </c>
    </row>
    <row r="255" spans="1:4" ht="54" thickTop="1" thickBot="1">
      <c r="A255" s="137" t="s">
        <v>1136</v>
      </c>
      <c r="B255" s="138" t="s">
        <v>1787</v>
      </c>
      <c r="C255" s="133" t="s">
        <v>144</v>
      </c>
      <c r="D255" s="179">
        <f>VLOOKUP('672.1'!A87,'672.1'!A87:N377,14,FALSE)</f>
        <v>44775.578114438802</v>
      </c>
    </row>
    <row r="256" spans="1:4" ht="54" thickTop="1" thickBot="1">
      <c r="A256" s="137" t="s">
        <v>1685</v>
      </c>
      <c r="B256" s="138" t="s">
        <v>1788</v>
      </c>
      <c r="C256" s="133" t="s">
        <v>144</v>
      </c>
      <c r="D256" s="179">
        <f>VLOOKUP('672.2'!A87,'672.2'!A87:N378,14,FALSE)</f>
        <v>43515.825263856495</v>
      </c>
    </row>
    <row r="257" spans="1:4" ht="54" thickTop="1" thickBot="1">
      <c r="A257" s="137" t="s">
        <v>1686</v>
      </c>
      <c r="B257" s="138" t="s">
        <v>1789</v>
      </c>
      <c r="C257" s="133" t="s">
        <v>144</v>
      </c>
      <c r="D257" s="179">
        <f>VLOOKUP('672.3'!A87,'672.3'!A87:N379,14,FALSE)</f>
        <v>46376.278441235343</v>
      </c>
    </row>
    <row r="258" spans="1:4" ht="54" thickTop="1" thickBot="1">
      <c r="A258" s="137" t="s">
        <v>1687</v>
      </c>
      <c r="B258" s="138" t="s">
        <v>1790</v>
      </c>
      <c r="C258" s="133" t="s">
        <v>144</v>
      </c>
      <c r="D258" s="179">
        <f>VLOOKUP('672.4'!A87,'672.3'!A87:N380,14,FALSE)</f>
        <v>46376.278441235343</v>
      </c>
    </row>
    <row r="259" spans="1:4" ht="54" thickTop="1" thickBot="1">
      <c r="A259" s="137" t="s">
        <v>1732</v>
      </c>
      <c r="B259" s="138" t="s">
        <v>1791</v>
      </c>
      <c r="C259" s="133" t="s">
        <v>233</v>
      </c>
      <c r="D259" s="179">
        <f>VLOOKUP('673.1.1'!A87,'673.1.1'!A87:N381,14,FALSE)</f>
        <v>11010.120176182503</v>
      </c>
    </row>
    <row r="260" spans="1:4" ht="54" thickTop="1" thickBot="1">
      <c r="A260" s="137" t="s">
        <v>1733</v>
      </c>
      <c r="B260" s="138" t="s">
        <v>2046</v>
      </c>
      <c r="C260" s="133" t="s">
        <v>233</v>
      </c>
      <c r="D260" s="179">
        <f>VLOOKUP('673.1.2'!A87,'673.1.2'!A87:N382,14,FALSE)</f>
        <v>13222.649181166913</v>
      </c>
    </row>
    <row r="261" spans="1:4" ht="54" thickTop="1" thickBot="1">
      <c r="A261" s="137" t="s">
        <v>1137</v>
      </c>
      <c r="B261" s="138" t="s">
        <v>1792</v>
      </c>
      <c r="C261" s="133" t="s">
        <v>387</v>
      </c>
      <c r="D261" s="179">
        <f>VLOOKUP('673.2'!A87,'673.2'!A87:N383,14,FALSE)</f>
        <v>65078.961011754058</v>
      </c>
    </row>
    <row r="262" spans="1:4" ht="54" thickTop="1" thickBot="1">
      <c r="A262" s="137" t="s">
        <v>1138</v>
      </c>
      <c r="B262" s="138" t="s">
        <v>1793</v>
      </c>
      <c r="C262" s="133" t="s">
        <v>387</v>
      </c>
      <c r="D262" s="179">
        <f>VLOOKUP('673.3'!A89,'673.3'!A89:N384,14,FALSE)</f>
        <v>65283.673790620858</v>
      </c>
    </row>
    <row r="263" spans="1:4" ht="54" thickTop="1" thickBot="1">
      <c r="A263" s="137" t="s">
        <v>1139</v>
      </c>
      <c r="B263" s="138" t="s">
        <v>1996</v>
      </c>
      <c r="C263" s="133" t="s">
        <v>144</v>
      </c>
      <c r="D263" s="179">
        <f>VLOOKUP('674.1'!A89,'674.1'!A89:N385,14,FALSE)</f>
        <v>124316.53376753218</v>
      </c>
    </row>
    <row r="264" spans="1:4" ht="54" thickTop="1" thickBot="1">
      <c r="A264" s="137" t="s">
        <v>1140</v>
      </c>
      <c r="B264" s="138" t="s">
        <v>1794</v>
      </c>
      <c r="C264" s="133" t="s">
        <v>144</v>
      </c>
      <c r="D264" s="179">
        <f>VLOOKUP('674.2'!A89,'674.2'!A89:N386,14,FALSE)</f>
        <v>228830.14392099605</v>
      </c>
    </row>
    <row r="265" spans="1:4" ht="54" thickTop="1" thickBot="1">
      <c r="A265" s="137" t="s">
        <v>1141</v>
      </c>
      <c r="B265" s="138" t="s">
        <v>1795</v>
      </c>
      <c r="C265" s="133" t="s">
        <v>233</v>
      </c>
      <c r="D265" s="179">
        <f>VLOOKUP('680.1'!A87,'680.1'!A87:N387,14,FALSE)</f>
        <v>188470.13049687035</v>
      </c>
    </row>
    <row r="266" spans="1:4" ht="54" thickTop="1" thickBot="1">
      <c r="A266" s="137" t="s">
        <v>1142</v>
      </c>
      <c r="B266" s="138" t="s">
        <v>1796</v>
      </c>
      <c r="C266" s="133" t="s">
        <v>144</v>
      </c>
      <c r="D266" s="179">
        <f>VLOOKUP('680.2'!A87,'680.2'!A87:N388,14,FALSE)</f>
        <v>8574.5457004259042</v>
      </c>
    </row>
    <row r="267" spans="1:4" ht="54" thickTop="1" thickBot="1">
      <c r="A267" s="137" t="s">
        <v>1143</v>
      </c>
      <c r="B267" s="138" t="s">
        <v>1797</v>
      </c>
      <c r="C267" s="133" t="s">
        <v>387</v>
      </c>
      <c r="D267" s="179">
        <f>VLOOKUP('680.3'!A89,'680.3'!A89:N389,14,FALSE)</f>
        <v>70327.681098619287</v>
      </c>
    </row>
    <row r="268" spans="1:4" ht="54" thickTop="1" thickBot="1">
      <c r="A268" s="137" t="s">
        <v>1144</v>
      </c>
      <c r="B268" s="138" t="s">
        <v>1798</v>
      </c>
      <c r="C268" s="133" t="s">
        <v>387</v>
      </c>
      <c r="D268" s="179">
        <f>VLOOKUP('681.1'!A89,'681.1'!A89:N390,14,FALSE)</f>
        <v>140730.93996238927</v>
      </c>
    </row>
    <row r="269" spans="1:4" ht="54" thickTop="1" thickBot="1">
      <c r="A269" s="137" t="s">
        <v>1692</v>
      </c>
      <c r="B269" s="138" t="s">
        <v>1799</v>
      </c>
      <c r="C269" s="133" t="s">
        <v>387</v>
      </c>
      <c r="D269" s="179">
        <f>VLOOKUP('681.2'!A89,'681.2'!A89:N391,14,FALSE)</f>
        <v>159118.05925068023</v>
      </c>
    </row>
    <row r="270" spans="1:4" ht="54" thickTop="1" thickBot="1">
      <c r="A270" s="137" t="s">
        <v>1693</v>
      </c>
      <c r="B270" s="138" t="s">
        <v>1800</v>
      </c>
      <c r="C270" s="133" t="s">
        <v>387</v>
      </c>
      <c r="D270" s="179">
        <f>VLOOKUP('681.3'!A89,'681.3'!A89:N392,14,FALSE)</f>
        <v>167040.1040333939</v>
      </c>
    </row>
    <row r="271" spans="1:4" ht="54" thickTop="1" thickBot="1">
      <c r="A271" s="137" t="s">
        <v>1694</v>
      </c>
      <c r="B271" s="138" t="s">
        <v>1801</v>
      </c>
      <c r="C271" s="133" t="s">
        <v>387</v>
      </c>
      <c r="D271" s="179">
        <f>VLOOKUP('681.4'!A89,'681.4'!A89:N393,14,FALSE)</f>
        <v>168146.29534632116</v>
      </c>
    </row>
    <row r="272" spans="1:4" ht="54" thickTop="1" thickBot="1">
      <c r="A272" s="137" t="s">
        <v>1145</v>
      </c>
      <c r="B272" s="138" t="s">
        <v>1802</v>
      </c>
      <c r="C272" s="133" t="s">
        <v>387</v>
      </c>
      <c r="D272" s="179">
        <f>VLOOKUP('682.1'!A89,'682.1'!A89:N394,14,FALSE)</f>
        <v>187600.81235947175</v>
      </c>
    </row>
    <row r="273" spans="1:4" ht="54" thickTop="1" thickBot="1">
      <c r="A273" s="137" t="s">
        <v>1695</v>
      </c>
      <c r="B273" s="138" t="s">
        <v>1803</v>
      </c>
      <c r="C273" s="133" t="s">
        <v>387</v>
      </c>
      <c r="D273" s="179">
        <f>VLOOKUP('682.2'!A89,'682.2'!A89:N395,14,FALSE)</f>
        <v>187600.81235947175</v>
      </c>
    </row>
    <row r="274" spans="1:4" ht="54" thickTop="1" thickBot="1">
      <c r="A274" s="137" t="s">
        <v>1697</v>
      </c>
      <c r="B274" s="138" t="s">
        <v>1804</v>
      </c>
      <c r="C274" s="133" t="s">
        <v>387</v>
      </c>
      <c r="D274" s="179">
        <f>VLOOKUP('682.3'!A89,'682.3'!A89:N396,14,FALSE)</f>
        <v>187600.81235947175</v>
      </c>
    </row>
    <row r="275" spans="1:4" ht="54" thickTop="1" thickBot="1">
      <c r="A275" s="137" t="s">
        <v>1699</v>
      </c>
      <c r="B275" s="138" t="s">
        <v>1997</v>
      </c>
      <c r="C275" s="133" t="s">
        <v>387</v>
      </c>
      <c r="D275" s="179">
        <f>VLOOKUP('682.4'!A89,'682.4'!A89:N397,14,FALSE)</f>
        <v>187600.81235947175</v>
      </c>
    </row>
    <row r="276" spans="1:4" ht="54" thickTop="1" thickBot="1">
      <c r="A276" s="137" t="s">
        <v>1701</v>
      </c>
      <c r="B276" s="138" t="s">
        <v>1805</v>
      </c>
      <c r="C276" s="133" t="s">
        <v>233</v>
      </c>
      <c r="D276" s="179">
        <f>VLOOKUP('683.1'!A89,'683.1'!A89:N398,14,FALSE)</f>
        <v>9508.9491454511481</v>
      </c>
    </row>
    <row r="277" spans="1:4" ht="54" thickTop="1" thickBot="1">
      <c r="A277" s="137" t="s">
        <v>1703</v>
      </c>
      <c r="B277" s="138" t="s">
        <v>1806</v>
      </c>
      <c r="C277" s="133" t="s">
        <v>233</v>
      </c>
      <c r="D277" s="179">
        <f>VLOOKUP('683.2'!A89,'683.2'!A89:N399,14,FALSE)</f>
        <v>18661.969142629394</v>
      </c>
    </row>
    <row r="278" spans="1:4" ht="54" thickTop="1" thickBot="1">
      <c r="A278" s="137" t="s">
        <v>1705</v>
      </c>
      <c r="B278" s="138" t="s">
        <v>1807</v>
      </c>
      <c r="C278" s="133" t="s">
        <v>233</v>
      </c>
      <c r="D278" s="179">
        <f>VLOOKUP('683.3'!A89,'683.3'!A89:N400,14,FALSE)</f>
        <v>9508.9491454511481</v>
      </c>
    </row>
    <row r="279" spans="1:4" ht="54" thickTop="1" thickBot="1">
      <c r="A279" s="137" t="s">
        <v>1706</v>
      </c>
      <c r="B279" s="138" t="s">
        <v>1808</v>
      </c>
      <c r="C279" s="133" t="s">
        <v>233</v>
      </c>
      <c r="D279" s="179">
        <f>VLOOKUP('683.4'!A89,'683.4'!A89:N401,14,FALSE)</f>
        <v>18661.969142629394</v>
      </c>
    </row>
    <row r="280" spans="1:4" ht="54" thickTop="1" thickBot="1">
      <c r="A280" s="137" t="s">
        <v>1707</v>
      </c>
      <c r="B280" s="138" t="s">
        <v>1809</v>
      </c>
      <c r="C280" s="133" t="s">
        <v>233</v>
      </c>
      <c r="D280" s="179">
        <f>VLOOKUP('683.5'!A87,'683.5'!A87:N402,14,FALSE)</f>
        <v>80591.126184251567</v>
      </c>
    </row>
    <row r="281" spans="1:4" ht="54" thickTop="1" thickBot="1">
      <c r="A281" s="137" t="s">
        <v>2047</v>
      </c>
      <c r="B281" s="138" t="s">
        <v>1810</v>
      </c>
      <c r="C281" s="133" t="s">
        <v>233</v>
      </c>
      <c r="D281" s="179">
        <f>VLOOKUP('690.1.1'!A89,'690.1.1'!A89:N403,14,FALSE)</f>
        <v>10091.784379746105</v>
      </c>
    </row>
    <row r="282" spans="1:4" ht="54" thickTop="1" thickBot="1">
      <c r="A282" s="137" t="s">
        <v>1710</v>
      </c>
      <c r="B282" s="138" t="s">
        <v>1811</v>
      </c>
      <c r="C282" s="133" t="s">
        <v>233</v>
      </c>
      <c r="D282" s="179">
        <f>VLOOKUP('690.1.2'!A89,'690.1.2'!A89:N404,14,FALSE)</f>
        <v>27361.593934380853</v>
      </c>
    </row>
    <row r="283" spans="1:4" ht="54" thickTop="1" thickBot="1">
      <c r="A283" s="137" t="s">
        <v>1146</v>
      </c>
      <c r="B283" s="138" t="s">
        <v>1812</v>
      </c>
      <c r="C283" s="133" t="s">
        <v>144</v>
      </c>
      <c r="D283" s="179">
        <f>VLOOKUP('700.1'!A89,'700.1'!A89:N405,14,FALSE)</f>
        <v>2104.0643702053258</v>
      </c>
    </row>
    <row r="284" spans="1:4" ht="54" thickTop="1" thickBot="1">
      <c r="A284" s="137" t="s">
        <v>1147</v>
      </c>
      <c r="B284" s="138" t="s">
        <v>1813</v>
      </c>
      <c r="C284" s="133" t="s">
        <v>144</v>
      </c>
      <c r="D284" s="179">
        <f>VLOOKUP('700.2'!A89,'700.2'!A89:N406,14,FALSE)</f>
        <v>1782.3691101566812</v>
      </c>
    </row>
    <row r="285" spans="1:4" ht="54" thickTop="1" thickBot="1">
      <c r="A285" s="137" t="s">
        <v>1148</v>
      </c>
      <c r="B285" s="138" t="s">
        <v>1814</v>
      </c>
      <c r="C285" s="133" t="s">
        <v>233</v>
      </c>
      <c r="D285" s="179">
        <f>VLOOKUP('700.3'!A89,'700.3'!A89:N407,14,FALSE)</f>
        <v>43609.747717931343</v>
      </c>
    </row>
    <row r="286" spans="1:4" ht="54" thickTop="1" thickBot="1">
      <c r="A286" s="137" t="s">
        <v>1149</v>
      </c>
      <c r="B286" s="138" t="s">
        <v>1815</v>
      </c>
      <c r="C286" s="133" t="s">
        <v>233</v>
      </c>
      <c r="D286" s="179">
        <f>VLOOKUP('700.4'!A89,'700.4'!A89:N408,14,FALSE)</f>
        <v>47007.499409722499</v>
      </c>
    </row>
    <row r="287" spans="1:4" ht="54" thickTop="1" thickBot="1">
      <c r="A287" s="137" t="s">
        <v>1150</v>
      </c>
      <c r="B287" s="138" t="s">
        <v>1816</v>
      </c>
      <c r="C287" s="133" t="s">
        <v>1845</v>
      </c>
      <c r="D287" s="179">
        <f>VLOOKUP('701.1'!A89,'701.1'!A89:N409,14,FALSE)</f>
        <v>9825.394790497774</v>
      </c>
    </row>
    <row r="288" spans="1:4" ht="54" thickTop="1" thickBot="1">
      <c r="A288" s="137" t="s">
        <v>1713</v>
      </c>
      <c r="B288" s="138" t="s">
        <v>1817</v>
      </c>
      <c r="C288" s="133" t="s">
        <v>1845</v>
      </c>
      <c r="D288" s="179">
        <f>VLOOKUP('710.1'!A89,'710.1'!A89:N410,14,FALSE)</f>
        <v>549683.18411359203</v>
      </c>
    </row>
    <row r="289" spans="1:4" ht="54" thickTop="1" thickBot="1">
      <c r="A289" s="137" t="s">
        <v>1151</v>
      </c>
      <c r="B289" s="138" t="s">
        <v>1818</v>
      </c>
      <c r="C289" s="133" t="s">
        <v>233</v>
      </c>
      <c r="D289" s="179">
        <f>VLOOKUP('710.2'!A89,'710.2'!A89:N411,14,FALSE)</f>
        <v>538300.57912763278</v>
      </c>
    </row>
    <row r="290" spans="1:4" ht="54" thickTop="1" thickBot="1">
      <c r="A290" s="137" t="s">
        <v>1152</v>
      </c>
      <c r="B290" s="138" t="s">
        <v>1819</v>
      </c>
      <c r="C290" s="133" t="s">
        <v>1845</v>
      </c>
      <c r="D290" s="179">
        <f>VLOOKUP('720.1'!A89,'720.1'!A89:N412,14,FALSE)</f>
        <v>266384.46354327473</v>
      </c>
    </row>
    <row r="291" spans="1:4" ht="54" thickTop="1" thickBot="1">
      <c r="A291" s="137" t="s">
        <v>1153</v>
      </c>
      <c r="B291" s="138" t="s">
        <v>1820</v>
      </c>
      <c r="C291" s="133" t="s">
        <v>144</v>
      </c>
      <c r="D291" s="179">
        <f>VLOOKUP('730.1'!A89,'730.1'!A89:N413,14,FALSE)</f>
        <v>213312.72458054993</v>
      </c>
    </row>
    <row r="292" spans="1:4" ht="54" thickTop="1" thickBot="1">
      <c r="A292" s="137" t="s">
        <v>1154</v>
      </c>
      <c r="B292" s="138" t="s">
        <v>1821</v>
      </c>
      <c r="C292" s="133" t="s">
        <v>1845</v>
      </c>
      <c r="D292" s="179">
        <f>VLOOKUP('730.2'!A89,'730.2'!A89:N414,14,FALSE)</f>
        <v>70291.048101742956</v>
      </c>
    </row>
    <row r="293" spans="1:4" ht="54" thickTop="1" thickBot="1">
      <c r="A293" s="137" t="s">
        <v>1155</v>
      </c>
      <c r="B293" s="138" t="s">
        <v>1822</v>
      </c>
      <c r="C293" s="133" t="s">
        <v>1845</v>
      </c>
      <c r="D293" s="179">
        <f>VLOOKUP('730.3'!A89,'730.3'!A89:N415,14,FALSE)</f>
        <v>60642.735930806455</v>
      </c>
    </row>
    <row r="294" spans="1:4" ht="54" thickTop="1" thickBot="1">
      <c r="A294" s="137" t="s">
        <v>1714</v>
      </c>
      <c r="B294" s="138" t="s">
        <v>1823</v>
      </c>
      <c r="C294" s="133" t="s">
        <v>1845</v>
      </c>
      <c r="D294" s="179">
        <f>VLOOKUP('730.4'!A89,'730.4'!A89:N416,14,FALSE)</f>
        <v>49411.321644385738</v>
      </c>
    </row>
    <row r="295" spans="1:4" ht="54" thickTop="1" thickBot="1">
      <c r="A295" s="137" t="s">
        <v>1156</v>
      </c>
      <c r="B295" s="138" t="s">
        <v>1824</v>
      </c>
      <c r="C295" s="133" t="s">
        <v>144</v>
      </c>
      <c r="D295" s="179">
        <f>VLOOKUP('731.1'!A89,'731.1'!A89:N417,14,FALSE)</f>
        <v>192100.13036455979</v>
      </c>
    </row>
    <row r="296" spans="1:4" ht="54" thickTop="1" thickBot="1">
      <c r="A296" s="137" t="s">
        <v>1157</v>
      </c>
      <c r="B296" s="138" t="s">
        <v>1825</v>
      </c>
      <c r="C296" s="133" t="s">
        <v>1995</v>
      </c>
      <c r="D296" s="179">
        <f>VLOOKUP('740.1'!A89,'740.1'!A89:N418,14,FALSE)</f>
        <v>20360.717167730945</v>
      </c>
    </row>
    <row r="297" spans="1:4" ht="54" thickTop="1" thickBot="1">
      <c r="A297" s="137" t="s">
        <v>1717</v>
      </c>
      <c r="B297" s="138" t="s">
        <v>1826</v>
      </c>
      <c r="C297" s="133" t="s">
        <v>1845</v>
      </c>
      <c r="D297" s="179">
        <f>VLOOKUP('741.1'!A89,'741.1'!A89:N419,14,FALSE)</f>
        <v>54084.153060616634</v>
      </c>
    </row>
    <row r="298" spans="1:4" ht="54" thickTop="1" thickBot="1">
      <c r="A298" s="137" t="s">
        <v>1158</v>
      </c>
      <c r="B298" s="138" t="s">
        <v>1827</v>
      </c>
      <c r="C298" s="133" t="s">
        <v>144</v>
      </c>
      <c r="D298" s="179">
        <f>VLOOKUP('800.1'!A89,'800.1'!A89:N420,14,FALSE)</f>
        <v>8713.1315928105068</v>
      </c>
    </row>
    <row r="299" spans="1:4" ht="54" thickTop="1" thickBot="1">
      <c r="A299" s="137" t="s">
        <v>1159</v>
      </c>
      <c r="B299" s="138" t="s">
        <v>1828</v>
      </c>
      <c r="C299" s="133" t="s">
        <v>144</v>
      </c>
      <c r="D299" s="179">
        <f>VLOOKUP('800.2'!A89,'800.2'!A89:N421,14,FALSE)</f>
        <v>18392.489230408635</v>
      </c>
    </row>
    <row r="300" spans="1:4" ht="54" thickTop="1" thickBot="1">
      <c r="A300" s="137" t="s">
        <v>1160</v>
      </c>
      <c r="B300" s="138" t="s">
        <v>1829</v>
      </c>
      <c r="C300" s="133" t="s">
        <v>144</v>
      </c>
      <c r="D300" s="179">
        <f>VLOOKUP('800.3'!A89,'800.3'!A89:N422,14,FALSE)</f>
        <v>56348.469214470038</v>
      </c>
    </row>
    <row r="301" spans="1:4" ht="54" thickTop="1" thickBot="1">
      <c r="A301" s="137" t="s">
        <v>1161</v>
      </c>
      <c r="B301" s="138" t="s">
        <v>1830</v>
      </c>
      <c r="C301" s="133" t="s">
        <v>144</v>
      </c>
      <c r="D301" s="179">
        <f>VLOOKUP('800.4'!A89,'800.4'!A89:N423,14,FALSE)</f>
        <v>65712.872612334249</v>
      </c>
    </row>
    <row r="302" spans="1:4" ht="54" thickTop="1" thickBot="1">
      <c r="A302" s="137" t="s">
        <v>1718</v>
      </c>
      <c r="B302" s="138" t="s">
        <v>1831</v>
      </c>
      <c r="C302" s="133" t="s">
        <v>1845</v>
      </c>
      <c r="D302" s="179">
        <f>VLOOKUP('802.1'!A89,'802.1'!A89:N424,14,FALSE)</f>
        <v>362204.64862603025</v>
      </c>
    </row>
    <row r="303" spans="1:4" ht="54" thickTop="1" thickBot="1">
      <c r="A303" s="137" t="s">
        <v>1719</v>
      </c>
      <c r="B303" s="138" t="s">
        <v>1881</v>
      </c>
      <c r="C303" s="133" t="s">
        <v>1845</v>
      </c>
      <c r="D303" s="179">
        <f>VLOOKUP('802.2'!A89,'802.2'!A89:N425,14,FALSE)</f>
        <v>76634.36735711497</v>
      </c>
    </row>
    <row r="304" spans="1:4" ht="54" thickTop="1" thickBot="1">
      <c r="A304" s="137" t="s">
        <v>1720</v>
      </c>
      <c r="B304" s="138" t="s">
        <v>1832</v>
      </c>
      <c r="C304" s="133" t="s">
        <v>1845</v>
      </c>
      <c r="D304" s="179">
        <f>VLOOKUP('802.3'!A89,'802.3'!A89:N426,14,FALSE)</f>
        <v>48101.903131767082</v>
      </c>
    </row>
    <row r="305" spans="1:4" ht="54" thickTop="1" thickBot="1">
      <c r="A305" s="137" t="s">
        <v>1721</v>
      </c>
      <c r="B305" s="138" t="s">
        <v>1833</v>
      </c>
      <c r="C305" s="133" t="s">
        <v>1845</v>
      </c>
      <c r="D305" s="179">
        <f>VLOOKUP('802.4'!A89,'802.4'!A89:N427,14,FALSE)</f>
        <v>40880.204918151663</v>
      </c>
    </row>
    <row r="306" spans="1:4" ht="54" thickTop="1" thickBot="1">
      <c r="A306" s="137" t="s">
        <v>1722</v>
      </c>
      <c r="B306" s="138" t="s">
        <v>1834</v>
      </c>
      <c r="C306" s="133" t="s">
        <v>1845</v>
      </c>
      <c r="D306" s="179">
        <f>VLOOKUP('802.5'!A89,'802.5'!A89:N428,14,FALSE)</f>
        <v>275266.47452569881</v>
      </c>
    </row>
    <row r="307" spans="1:4" ht="54" thickTop="1" thickBot="1">
      <c r="A307" s="137" t="s">
        <v>1723</v>
      </c>
      <c r="B307" s="138" t="s">
        <v>1835</v>
      </c>
      <c r="C307" s="133" t="s">
        <v>1845</v>
      </c>
      <c r="D307" s="179">
        <f>VLOOKUP('802.6'!A89,'802.6'!A89:N429,14,FALSE)</f>
        <v>268945.42522480217</v>
      </c>
    </row>
    <row r="308" spans="1:4" ht="54" thickTop="1" thickBot="1">
      <c r="A308" s="137" t="s">
        <v>1724</v>
      </c>
      <c r="B308" s="138" t="s">
        <v>1836</v>
      </c>
      <c r="C308" s="133" t="s">
        <v>1845</v>
      </c>
      <c r="D308" s="179">
        <f>VLOOKUP('802.7'!A89,'802.7'!A89:N430,14,FALSE)</f>
        <v>175893.5845258245</v>
      </c>
    </row>
    <row r="309" spans="1:4" ht="54" thickTop="1" thickBot="1">
      <c r="A309" s="137" t="s">
        <v>1725</v>
      </c>
      <c r="B309" s="138" t="s">
        <v>1837</v>
      </c>
      <c r="C309" s="133" t="s">
        <v>1845</v>
      </c>
      <c r="D309" s="179">
        <f>VLOOKUP('802.8'!A89,'802.8'!A89:N431,14,FALSE)</f>
        <v>150669.38081049296</v>
      </c>
    </row>
    <row r="310" spans="1:4" ht="54" thickTop="1" thickBot="1">
      <c r="A310" s="137" t="s">
        <v>1162</v>
      </c>
      <c r="B310" s="138" t="s">
        <v>1838</v>
      </c>
      <c r="C310" s="133" t="s">
        <v>233</v>
      </c>
      <c r="D310" s="179">
        <f>VLOOKUP('810.1'!A89,'810.1'!A89:N432,14,FALSE)</f>
        <v>14576.474377441842</v>
      </c>
    </row>
    <row r="311" spans="1:4" ht="54" thickTop="1" thickBot="1">
      <c r="A311" s="137" t="s">
        <v>1163</v>
      </c>
      <c r="B311" s="138" t="s">
        <v>1839</v>
      </c>
      <c r="C311" s="133" t="s">
        <v>233</v>
      </c>
      <c r="D311" s="179">
        <f>VLOOKUP('810.2'!A89,'810.2'!A89:N433,14,FALSE)</f>
        <v>10107.15476329271</v>
      </c>
    </row>
    <row r="312" spans="1:4" ht="54" thickTop="1" thickBot="1">
      <c r="A312" s="137" t="s">
        <v>1164</v>
      </c>
      <c r="B312" s="138" t="s">
        <v>1840</v>
      </c>
      <c r="C312" s="133" t="s">
        <v>233</v>
      </c>
      <c r="D312" s="179">
        <f>VLOOKUP('810.3'!A89,'810.3'!A89:N435,14,FALSE)</f>
        <v>5033.470333413281</v>
      </c>
    </row>
    <row r="313" spans="1:4" ht="57.75" thickTop="1" thickBot="1">
      <c r="A313" s="137" t="s">
        <v>1726</v>
      </c>
      <c r="B313" s="138" t="s">
        <v>2050</v>
      </c>
      <c r="C313" s="133" t="s">
        <v>233</v>
      </c>
      <c r="D313" s="179">
        <f>VLOOKUP('811.1'!A89,'811.1'!A89:N436,14,FALSE)</f>
        <v>29881.300215939795</v>
      </c>
    </row>
    <row r="314" spans="1:4" ht="57.75" thickTop="1" thickBot="1">
      <c r="A314" s="137" t="s">
        <v>1727</v>
      </c>
      <c r="B314" s="138" t="s">
        <v>2051</v>
      </c>
      <c r="C314" s="133" t="s">
        <v>233</v>
      </c>
      <c r="D314" s="179">
        <f>VLOOKUP('811.2'!A89,'811.2'!A89:N437,14,FALSE)</f>
        <v>35367.325789112161</v>
      </c>
    </row>
    <row r="315" spans="1:4" ht="54" thickTop="1" thickBot="1">
      <c r="A315" s="137" t="s">
        <v>1165</v>
      </c>
      <c r="B315" s="138" t="s">
        <v>2053</v>
      </c>
      <c r="C315" s="133" t="s">
        <v>233</v>
      </c>
      <c r="D315" s="179">
        <f>VLOOKUP('812.1'!A89,'812.1'!A89:N438,14,FALSE)</f>
        <v>52903.913675418618</v>
      </c>
    </row>
    <row r="316" spans="1:4" ht="54" thickTop="1" thickBot="1">
      <c r="A316" s="137" t="s">
        <v>1728</v>
      </c>
      <c r="B316" s="138" t="s">
        <v>1841</v>
      </c>
      <c r="C316" s="133" t="s">
        <v>1995</v>
      </c>
      <c r="D316" s="179">
        <f>VLOOKUP('820.1'!A89,'820.1'!A89:N439,14,FALSE)</f>
        <v>67819.361483913322</v>
      </c>
    </row>
    <row r="317" spans="1:4" ht="54" thickTop="1" thickBot="1">
      <c r="A317" s="137" t="s">
        <v>1729</v>
      </c>
      <c r="B317" s="138" t="s">
        <v>1842</v>
      </c>
      <c r="C317" s="133" t="s">
        <v>984</v>
      </c>
      <c r="D317" s="179">
        <f>VLOOKUP('820.1.2'!A88,'820.1.2'!A88:N440,14,FALSE)</f>
        <v>3799024.3178598629</v>
      </c>
    </row>
    <row r="318" spans="1:4" ht="57.75" thickTop="1" thickBot="1">
      <c r="A318" s="137" t="s">
        <v>1166</v>
      </c>
      <c r="B318" s="138" t="s">
        <v>1843</v>
      </c>
      <c r="C318" s="133" t="s">
        <v>1998</v>
      </c>
      <c r="D318" s="179">
        <f>VLOOKUP('900.1'!A88,'900.1'!A88:N441,14,FALSE)</f>
        <v>805.99656970477292</v>
      </c>
    </row>
    <row r="319" spans="1:4" ht="57.75" thickTop="1" thickBot="1">
      <c r="A319" s="137" t="s">
        <v>1167</v>
      </c>
      <c r="B319" s="138" t="s">
        <v>2195</v>
      </c>
      <c r="C319" s="133" t="s">
        <v>1999</v>
      </c>
      <c r="D319" s="179">
        <f>VLOOKUP('900.2'!A88,'900.2'!A88:N442,14,FALSE)</f>
        <v>989.17760827403947</v>
      </c>
    </row>
    <row r="320" spans="1:4" ht="54" thickTop="1" thickBot="1">
      <c r="A320" s="137" t="s">
        <v>1168</v>
      </c>
      <c r="B320" s="138" t="s">
        <v>1844</v>
      </c>
      <c r="C320" s="133" t="s">
        <v>1999</v>
      </c>
      <c r="D320" s="179">
        <f>VLOOKUP('900.3'!A88,'900.3'!A88:N443,14,FALSE)</f>
        <v>989.17760827403947</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B7" sqref="B7"/>
    </sheetView>
  </sheetViews>
  <sheetFormatPr baseColWidth="10" defaultColWidth="9.140625" defaultRowHeight="15"/>
  <cols>
    <col min="1" max="1" width="11.5703125" customWidth="1"/>
    <col min="2" max="2" width="9.140625" style="2"/>
    <col min="3" max="3" width="84.5703125" style="1" customWidth="1"/>
    <col min="4" max="4" width="17.7109375" style="183" customWidth="1"/>
    <col min="5" max="5" width="9.7109375" customWidth="1"/>
  </cols>
  <sheetData>
    <row r="1" spans="1:4" ht="66" customHeight="1" thickTop="1">
      <c r="A1" s="672" t="s">
        <v>1850</v>
      </c>
      <c r="B1" s="673"/>
      <c r="C1" s="673"/>
      <c r="D1" s="674"/>
    </row>
    <row r="2" spans="1:4" ht="20.25" customHeight="1" thickBot="1">
      <c r="A2" s="675"/>
      <c r="B2" s="676"/>
      <c r="C2" s="676"/>
      <c r="D2" s="677"/>
    </row>
    <row r="3" spans="1:4" ht="16.5" thickTop="1" thickBot="1">
      <c r="A3" s="671" t="s">
        <v>2223</v>
      </c>
      <c r="B3" s="671"/>
      <c r="C3" s="671"/>
      <c r="D3" s="671"/>
    </row>
    <row r="4" spans="1:4" ht="16.5" thickTop="1" thickBot="1">
      <c r="A4" s="671"/>
      <c r="B4" s="671"/>
      <c r="C4" s="671"/>
      <c r="D4" s="671"/>
    </row>
    <row r="5" spans="1:4" ht="16.5" thickTop="1" thickBot="1">
      <c r="A5" s="671"/>
      <c r="B5" s="671"/>
      <c r="C5" s="671"/>
      <c r="D5" s="671"/>
    </row>
    <row r="6" spans="1:4" ht="16.5" thickTop="1" thickBot="1">
      <c r="A6" s="651" t="s">
        <v>2237</v>
      </c>
      <c r="B6" s="652" t="s">
        <v>1882</v>
      </c>
      <c r="C6" s="653" t="s">
        <v>2343</v>
      </c>
      <c r="D6" s="654">
        <v>33832.699999999997</v>
      </c>
    </row>
    <row r="7" spans="1:4" ht="16.5" thickTop="1" thickBot="1">
      <c r="A7" s="655"/>
      <c r="B7" s="656"/>
      <c r="C7" s="657"/>
      <c r="D7" s="658" t="s">
        <v>1848</v>
      </c>
    </row>
    <row r="8" spans="1:4" ht="16.5" thickTop="1" thickBot="1">
      <c r="A8" s="659" t="s">
        <v>98</v>
      </c>
      <c r="B8" s="660" t="s">
        <v>1882</v>
      </c>
      <c r="C8" s="661" t="s">
        <v>99</v>
      </c>
      <c r="D8" s="662">
        <v>58677.433987924393</v>
      </c>
    </row>
    <row r="9" spans="1:4" ht="16.5" thickTop="1" thickBot="1">
      <c r="A9" s="659" t="s">
        <v>102</v>
      </c>
      <c r="B9" s="660" t="s">
        <v>1882</v>
      </c>
      <c r="C9" s="661" t="s">
        <v>103</v>
      </c>
      <c r="D9" s="662">
        <f>$D$6*1.85</f>
        <v>62590.494999999995</v>
      </c>
    </row>
    <row r="10" spans="1:4" ht="16.5" thickTop="1" thickBot="1">
      <c r="A10" s="659" t="s">
        <v>0</v>
      </c>
      <c r="B10" s="660" t="s">
        <v>1882</v>
      </c>
      <c r="C10" s="661" t="s">
        <v>1</v>
      </c>
      <c r="D10" s="662">
        <v>69346.058349365194</v>
      </c>
    </row>
    <row r="11" spans="1:4" ht="16.5" thickTop="1" thickBot="1">
      <c r="A11" s="659" t="s">
        <v>1674</v>
      </c>
      <c r="B11" s="660" t="s">
        <v>1882</v>
      </c>
      <c r="C11" s="661" t="s">
        <v>1673</v>
      </c>
      <c r="D11" s="662">
        <v>320058.73084322392</v>
      </c>
    </row>
    <row r="12" spans="1:4" ht="16.5" thickTop="1" thickBot="1">
      <c r="A12" s="659" t="s">
        <v>100</v>
      </c>
      <c r="B12" s="660" t="s">
        <v>1882</v>
      </c>
      <c r="C12" s="661" t="s">
        <v>101</v>
      </c>
      <c r="D12" s="662">
        <v>80014.682710805981</v>
      </c>
    </row>
    <row r="13" spans="1:4" ht="16.5" thickTop="1" thickBot="1">
      <c r="A13" s="659" t="s">
        <v>62</v>
      </c>
      <c r="B13" s="660" t="s">
        <v>1882</v>
      </c>
      <c r="C13" s="661" t="s">
        <v>63</v>
      </c>
      <c r="D13" s="662">
        <v>586774.33987924387</v>
      </c>
    </row>
    <row r="14" spans="1:4" ht="16.5" thickTop="1" thickBot="1">
      <c r="A14" s="659" t="s">
        <v>108</v>
      </c>
      <c r="B14" s="660" t="s">
        <v>1882</v>
      </c>
      <c r="C14" s="661" t="s">
        <v>109</v>
      </c>
      <c r="D14" s="662">
        <v>320058.73084322392</v>
      </c>
    </row>
    <row r="15" spans="1:4" ht="16.5" thickTop="1" thickBot="1">
      <c r="A15" s="659" t="s">
        <v>41</v>
      </c>
      <c r="B15" s="660" t="s">
        <v>1882</v>
      </c>
      <c r="C15" s="661" t="s">
        <v>42</v>
      </c>
      <c r="D15" s="662">
        <v>213372.48722881597</v>
      </c>
    </row>
    <row r="16" spans="1:4" ht="16.5" thickTop="1" thickBot="1">
      <c r="A16" s="659" t="s">
        <v>43</v>
      </c>
      <c r="B16" s="660" t="s">
        <v>1882</v>
      </c>
      <c r="C16" s="661" t="s">
        <v>44</v>
      </c>
      <c r="D16" s="662">
        <v>320058.73084322392</v>
      </c>
    </row>
    <row r="17" spans="1:4" ht="16.5" thickTop="1" thickBot="1">
      <c r="A17" s="659" t="s">
        <v>106</v>
      </c>
      <c r="B17" s="660" t="s">
        <v>1882</v>
      </c>
      <c r="C17" s="661" t="s">
        <v>107</v>
      </c>
      <c r="D17" s="662">
        <v>106686.24361440798</v>
      </c>
    </row>
    <row r="18" spans="1:4" ht="16.5" thickTop="1" thickBot="1">
      <c r="A18" s="659" t="s">
        <v>1675</v>
      </c>
      <c r="B18" s="660" t="s">
        <v>1882</v>
      </c>
      <c r="C18" s="661" t="s">
        <v>2000</v>
      </c>
      <c r="D18" s="662">
        <v>96017.619252967183</v>
      </c>
    </row>
    <row r="19" spans="1:4" ht="16.5" thickTop="1" thickBot="1">
      <c r="A19" s="659" t="s">
        <v>96</v>
      </c>
      <c r="B19" s="660" t="s">
        <v>92</v>
      </c>
      <c r="C19" s="661" t="s">
        <v>97</v>
      </c>
      <c r="D19" s="662">
        <v>2133724.8722881596</v>
      </c>
    </row>
    <row r="20" spans="1:4" ht="16.5" thickTop="1" thickBot="1">
      <c r="A20" s="659" t="s">
        <v>76</v>
      </c>
      <c r="B20" s="660" t="s">
        <v>1882</v>
      </c>
      <c r="C20" s="661" t="s">
        <v>77</v>
      </c>
      <c r="D20" s="662">
        <v>485912.31941843667</v>
      </c>
    </row>
    <row r="21" spans="1:4" ht="16.5" thickTop="1" thickBot="1">
      <c r="A21" s="659" t="s">
        <v>74</v>
      </c>
      <c r="B21" s="660" t="s">
        <v>1882</v>
      </c>
      <c r="C21" s="661" t="s">
        <v>75</v>
      </c>
      <c r="D21" s="662">
        <v>477235.31371453602</v>
      </c>
    </row>
    <row r="22" spans="1:4" ht="16.5" thickTop="1" thickBot="1">
      <c r="A22" s="659" t="s">
        <v>84</v>
      </c>
      <c r="B22" s="660" t="s">
        <v>1882</v>
      </c>
      <c r="C22" s="661" t="s">
        <v>85</v>
      </c>
      <c r="D22" s="662">
        <v>544482.10791976599</v>
      </c>
    </row>
    <row r="23" spans="1:4" ht="16.5" thickTop="1" thickBot="1">
      <c r="A23" s="659" t="s">
        <v>78</v>
      </c>
      <c r="B23" s="660" t="s">
        <v>1882</v>
      </c>
      <c r="C23" s="661" t="s">
        <v>79</v>
      </c>
      <c r="D23" s="662">
        <v>605221.14784707059</v>
      </c>
    </row>
    <row r="24" spans="1:4" ht="16.5" thickTop="1" thickBot="1">
      <c r="A24" s="659" t="s">
        <v>64</v>
      </c>
      <c r="B24" s="660" t="s">
        <v>1882</v>
      </c>
      <c r="C24" s="661" t="s">
        <v>65</v>
      </c>
      <c r="D24" s="662">
        <v>468558.30801063532</v>
      </c>
    </row>
    <row r="25" spans="1:4" ht="16.5" thickTop="1" thickBot="1">
      <c r="A25" s="659" t="s">
        <v>80</v>
      </c>
      <c r="B25" s="660" t="s">
        <v>1882</v>
      </c>
      <c r="C25" s="661" t="s">
        <v>81</v>
      </c>
      <c r="D25" s="662">
        <v>557497.61647561705</v>
      </c>
    </row>
    <row r="26" spans="1:4" ht="16.5" thickTop="1" thickBot="1">
      <c r="A26" s="659" t="s">
        <v>82</v>
      </c>
      <c r="B26" s="660" t="s">
        <v>1882</v>
      </c>
      <c r="C26" s="661" t="s">
        <v>83</v>
      </c>
      <c r="D26" s="662">
        <v>577020.87930939358</v>
      </c>
    </row>
    <row r="27" spans="1:4" ht="16.5" thickTop="1" thickBot="1">
      <c r="A27" s="659" t="s">
        <v>104</v>
      </c>
      <c r="B27" s="660" t="s">
        <v>1882</v>
      </c>
      <c r="C27" s="661" t="s">
        <v>105</v>
      </c>
      <c r="D27" s="662">
        <v>145339.84554033595</v>
      </c>
    </row>
    <row r="28" spans="1:4" ht="16.5" thickTop="1" thickBot="1">
      <c r="A28" s="659" t="s">
        <v>4</v>
      </c>
      <c r="B28" s="660" t="s">
        <v>1882</v>
      </c>
      <c r="C28" s="661" t="s">
        <v>5</v>
      </c>
      <c r="D28" s="662">
        <v>162693.85694813728</v>
      </c>
    </row>
    <row r="29" spans="1:4" ht="16.5" customHeight="1" thickTop="1" thickBot="1">
      <c r="A29" s="659" t="s">
        <v>45</v>
      </c>
      <c r="B29" s="660" t="s">
        <v>1882</v>
      </c>
      <c r="C29" s="661" t="s">
        <v>2226</v>
      </c>
      <c r="D29" s="662">
        <f>$D$43+$D$64</f>
        <v>169276.73861440798</v>
      </c>
    </row>
    <row r="30" spans="1:4" ht="16.5" thickTop="1" thickBot="1">
      <c r="A30" s="659" t="s">
        <v>66</v>
      </c>
      <c r="B30" s="660" t="s">
        <v>1882</v>
      </c>
      <c r="C30" s="661" t="s">
        <v>67</v>
      </c>
      <c r="D30" s="662">
        <v>160029.36542161196</v>
      </c>
    </row>
    <row r="31" spans="1:4" ht="16.5" thickTop="1" thickBot="1">
      <c r="A31" s="659" t="s">
        <v>23</v>
      </c>
      <c r="B31" s="660" t="s">
        <v>1882</v>
      </c>
      <c r="C31" s="661" t="s">
        <v>24</v>
      </c>
      <c r="D31" s="662">
        <f>$D$64*10</f>
        <v>625904.94999999995</v>
      </c>
    </row>
    <row r="32" spans="1:4" ht="16.5" thickTop="1" thickBot="1">
      <c r="A32" s="659" t="s">
        <v>7</v>
      </c>
      <c r="B32" s="660" t="s">
        <v>1882</v>
      </c>
      <c r="C32" s="661" t="s">
        <v>8</v>
      </c>
      <c r="D32" s="662">
        <f>$D$64*2</f>
        <v>125180.98999999999</v>
      </c>
    </row>
    <row r="33" spans="1:4" ht="16.5" thickTop="1" thickBot="1">
      <c r="A33" s="659" t="s">
        <v>9</v>
      </c>
      <c r="B33" s="660" t="s">
        <v>1882</v>
      </c>
      <c r="C33" s="661" t="s">
        <v>10</v>
      </c>
      <c r="D33" s="662">
        <f>$D$64*3</f>
        <v>187771.48499999999</v>
      </c>
    </row>
    <row r="34" spans="1:4" ht="16.5" thickTop="1" thickBot="1">
      <c r="A34" s="659" t="s">
        <v>11</v>
      </c>
      <c r="B34" s="660" t="s">
        <v>1882</v>
      </c>
      <c r="C34" s="661" t="s">
        <v>12</v>
      </c>
      <c r="D34" s="662">
        <f>$D$64*4</f>
        <v>250361.97999999998</v>
      </c>
    </row>
    <row r="35" spans="1:4" ht="16.5" thickTop="1" thickBot="1">
      <c r="A35" s="659" t="s">
        <v>13</v>
      </c>
      <c r="B35" s="660" t="s">
        <v>1882</v>
      </c>
      <c r="C35" s="661" t="s">
        <v>14</v>
      </c>
      <c r="D35" s="662">
        <f>$D$64*5</f>
        <v>312952.47499999998</v>
      </c>
    </row>
    <row r="36" spans="1:4" ht="16.5" thickTop="1" thickBot="1">
      <c r="A36" s="659" t="s">
        <v>15</v>
      </c>
      <c r="B36" s="660" t="s">
        <v>1882</v>
      </c>
      <c r="C36" s="661" t="s">
        <v>16</v>
      </c>
      <c r="D36" s="662">
        <f>$D$64*6</f>
        <v>375542.97</v>
      </c>
    </row>
    <row r="37" spans="1:4" ht="16.5" thickTop="1" thickBot="1">
      <c r="A37" s="659" t="s">
        <v>17</v>
      </c>
      <c r="B37" s="660" t="s">
        <v>1882</v>
      </c>
      <c r="C37" s="661" t="s">
        <v>18</v>
      </c>
      <c r="D37" s="662">
        <f>$D$64*7</f>
        <v>438133.46499999997</v>
      </c>
    </row>
    <row r="38" spans="1:4" ht="16.5" thickTop="1" thickBot="1">
      <c r="A38" s="659" t="s">
        <v>19</v>
      </c>
      <c r="B38" s="660" t="s">
        <v>1882</v>
      </c>
      <c r="C38" s="661" t="s">
        <v>20</v>
      </c>
      <c r="D38" s="662">
        <f>$D$64*8</f>
        <v>500723.95999999996</v>
      </c>
    </row>
    <row r="39" spans="1:4" ht="16.5" thickTop="1" thickBot="1">
      <c r="A39" s="659" t="s">
        <v>21</v>
      </c>
      <c r="B39" s="660" t="s">
        <v>1882</v>
      </c>
      <c r="C39" s="661" t="s">
        <v>22</v>
      </c>
      <c r="D39" s="662">
        <f>$D$64*9</f>
        <v>563314.45499999996</v>
      </c>
    </row>
    <row r="40" spans="1:4" ht="16.5" thickTop="1" thickBot="1">
      <c r="A40" s="659" t="s">
        <v>72</v>
      </c>
      <c r="B40" s="660" t="s">
        <v>1882</v>
      </c>
      <c r="C40" s="661" t="s">
        <v>73</v>
      </c>
      <c r="D40" s="662">
        <v>58677.433987924393</v>
      </c>
    </row>
    <row r="41" spans="1:4" ht="16.5" thickTop="1" thickBot="1">
      <c r="A41" s="659" t="s">
        <v>27</v>
      </c>
      <c r="B41" s="660" t="s">
        <v>1882</v>
      </c>
      <c r="C41" s="661" t="s">
        <v>28</v>
      </c>
      <c r="D41" s="662">
        <v>117354.86797584879</v>
      </c>
    </row>
    <row r="42" spans="1:4" ht="16.5" thickTop="1" thickBot="1">
      <c r="A42" s="659" t="s">
        <v>25</v>
      </c>
      <c r="B42" s="660" t="s">
        <v>1882</v>
      </c>
      <c r="C42" s="661" t="s">
        <v>26</v>
      </c>
      <c r="D42" s="662">
        <v>117354.86797584879</v>
      </c>
    </row>
    <row r="43" spans="1:4" ht="16.5" thickTop="1" thickBot="1">
      <c r="A43" s="659" t="s">
        <v>30</v>
      </c>
      <c r="B43" s="660" t="s">
        <v>1882</v>
      </c>
      <c r="C43" s="661" t="s">
        <v>31</v>
      </c>
      <c r="D43" s="662">
        <v>106686.24361440798</v>
      </c>
    </row>
    <row r="44" spans="1:4" ht="17.25" customHeight="1" thickTop="1" thickBot="1">
      <c r="A44" s="659" t="s">
        <v>40</v>
      </c>
      <c r="B44" s="660" t="s">
        <v>1882</v>
      </c>
      <c r="C44" s="661" t="s">
        <v>2225</v>
      </c>
      <c r="D44" s="662">
        <v>266715.60903601995</v>
      </c>
    </row>
    <row r="45" spans="1:4" ht="16.5" thickTop="1" thickBot="1">
      <c r="A45" s="659" t="s">
        <v>32</v>
      </c>
      <c r="B45" s="660" t="s">
        <v>1882</v>
      </c>
      <c r="C45" s="661" t="s">
        <v>33</v>
      </c>
      <c r="D45" s="662">
        <f>D43*2</f>
        <v>213372.48722881597</v>
      </c>
    </row>
    <row r="46" spans="1:4" ht="16.5" thickTop="1" thickBot="1">
      <c r="A46" s="659" t="s">
        <v>34</v>
      </c>
      <c r="B46" s="660" t="s">
        <v>1882</v>
      </c>
      <c r="C46" s="661" t="s">
        <v>35</v>
      </c>
      <c r="D46" s="662">
        <f>D43*3</f>
        <v>320058.73084322398</v>
      </c>
    </row>
    <row r="47" spans="1:4" ht="16.5" thickTop="1" thickBot="1">
      <c r="A47" s="659" t="s">
        <v>70</v>
      </c>
      <c r="B47" s="660" t="s">
        <v>1882</v>
      </c>
      <c r="C47" s="661" t="s">
        <v>71</v>
      </c>
      <c r="D47" s="662">
        <f>D43+(3*D8)</f>
        <v>282718.54557818116</v>
      </c>
    </row>
    <row r="48" spans="1:4" ht="16.5" thickTop="1" thickBot="1">
      <c r="A48" s="659" t="s">
        <v>36</v>
      </c>
      <c r="B48" s="660" t="s">
        <v>1882</v>
      </c>
      <c r="C48" s="661" t="s">
        <v>37</v>
      </c>
      <c r="D48" s="662">
        <v>117354.86797584879</v>
      </c>
    </row>
    <row r="49" spans="1:4" ht="16.5" thickTop="1" thickBot="1">
      <c r="A49" s="659" t="s">
        <v>38</v>
      </c>
      <c r="B49" s="660" t="s">
        <v>1882</v>
      </c>
      <c r="C49" s="661" t="s">
        <v>39</v>
      </c>
      <c r="D49" s="662">
        <v>128023.49233728957</v>
      </c>
    </row>
    <row r="50" spans="1:4" ht="16.5" thickTop="1" thickBot="1">
      <c r="A50" s="659" t="s">
        <v>89</v>
      </c>
      <c r="B50" s="660" t="s">
        <v>1882</v>
      </c>
      <c r="C50" s="661" t="s">
        <v>90</v>
      </c>
      <c r="D50" s="662">
        <v>133357.80451800997</v>
      </c>
    </row>
    <row r="51" spans="1:4" ht="16.5" thickTop="1" thickBot="1">
      <c r="A51" s="659" t="s">
        <v>46</v>
      </c>
      <c r="B51" s="660" t="s">
        <v>1882</v>
      </c>
      <c r="C51" s="661" t="s">
        <v>47</v>
      </c>
      <c r="D51" s="662">
        <f>$D$6*1.85</f>
        <v>62590.494999999995</v>
      </c>
    </row>
    <row r="52" spans="1:4" ht="16.5" thickTop="1" thickBot="1">
      <c r="A52" s="659" t="s">
        <v>48</v>
      </c>
      <c r="B52" s="660" t="s">
        <v>1882</v>
      </c>
      <c r="C52" s="661" t="s">
        <v>49</v>
      </c>
      <c r="D52" s="662">
        <f>D51*2</f>
        <v>125180.98999999999</v>
      </c>
    </row>
    <row r="53" spans="1:4" ht="16.5" thickTop="1" thickBot="1">
      <c r="A53" s="659" t="s">
        <v>50</v>
      </c>
      <c r="B53" s="660" t="s">
        <v>1882</v>
      </c>
      <c r="C53" s="661" t="s">
        <v>51</v>
      </c>
      <c r="D53" s="662">
        <v>106686.24361440798</v>
      </c>
    </row>
    <row r="54" spans="1:4" ht="16.5" thickTop="1" thickBot="1">
      <c r="A54" s="659" t="s">
        <v>68</v>
      </c>
      <c r="B54" s="660" t="s">
        <v>1882</v>
      </c>
      <c r="C54" s="661" t="s">
        <v>69</v>
      </c>
      <c r="D54" s="662">
        <v>213372.48722881597</v>
      </c>
    </row>
    <row r="55" spans="1:4" ht="46.5" thickTop="1" thickBot="1">
      <c r="A55" s="659" t="s">
        <v>29</v>
      </c>
      <c r="B55" s="660" t="s">
        <v>1882</v>
      </c>
      <c r="C55" s="661" t="s">
        <v>1883</v>
      </c>
      <c r="D55" s="663">
        <v>800146.82710805978</v>
      </c>
    </row>
    <row r="56" spans="1:4" ht="16.5" thickTop="1" thickBot="1">
      <c r="A56" s="659" t="s">
        <v>52</v>
      </c>
      <c r="B56" s="660" t="s">
        <v>1882</v>
      </c>
      <c r="C56" s="661" t="s">
        <v>53</v>
      </c>
      <c r="D56" s="662">
        <v>80014.682710805981</v>
      </c>
    </row>
    <row r="57" spans="1:4" ht="16.5" thickTop="1" thickBot="1">
      <c r="A57" s="659" t="s">
        <v>54</v>
      </c>
      <c r="B57" s="660" t="s">
        <v>1882</v>
      </c>
      <c r="C57" s="661" t="s">
        <v>55</v>
      </c>
      <c r="D57" s="662">
        <v>160029.36542161196</v>
      </c>
    </row>
    <row r="58" spans="1:4" ht="16.5" thickTop="1" thickBot="1">
      <c r="A58" s="659" t="s">
        <v>56</v>
      </c>
      <c r="B58" s="660" t="s">
        <v>1882</v>
      </c>
      <c r="C58" s="661" t="s">
        <v>57</v>
      </c>
      <c r="D58" s="662">
        <v>106686.24361440798</v>
      </c>
    </row>
    <row r="59" spans="1:4" ht="16.5" thickTop="1" thickBot="1">
      <c r="A59" s="659" t="s">
        <v>2</v>
      </c>
      <c r="B59" s="660" t="s">
        <v>1882</v>
      </c>
      <c r="C59" s="661" t="s">
        <v>3</v>
      </c>
      <c r="D59" s="662">
        <v>213372.48722881597</v>
      </c>
    </row>
    <row r="60" spans="1:4" ht="16.5" thickTop="1" thickBot="1">
      <c r="A60" s="659" t="s">
        <v>58</v>
      </c>
      <c r="B60" s="660" t="s">
        <v>1882</v>
      </c>
      <c r="C60" s="661" t="s">
        <v>59</v>
      </c>
      <c r="D60" s="662">
        <v>133357.80451800997</v>
      </c>
    </row>
    <row r="61" spans="1:4" ht="16.5" thickTop="1" thickBot="1">
      <c r="A61" s="659" t="s">
        <v>86</v>
      </c>
      <c r="B61" s="660" t="s">
        <v>1882</v>
      </c>
      <c r="C61" s="661" t="s">
        <v>87</v>
      </c>
      <c r="D61" s="662">
        <v>160029.36542161196</v>
      </c>
    </row>
    <row r="62" spans="1:4" ht="16.5" thickTop="1" thickBot="1">
      <c r="A62" s="659" t="s">
        <v>88</v>
      </c>
      <c r="B62" s="660" t="s">
        <v>1882</v>
      </c>
      <c r="C62" s="661" t="s">
        <v>87</v>
      </c>
      <c r="D62" s="662">
        <v>160029.36542161196</v>
      </c>
    </row>
    <row r="63" spans="1:4" ht="16.5" thickTop="1" thickBot="1">
      <c r="A63" s="659" t="s">
        <v>60</v>
      </c>
      <c r="B63" s="660" t="s">
        <v>1882</v>
      </c>
      <c r="C63" s="661" t="s">
        <v>61</v>
      </c>
      <c r="D63" s="662">
        <v>160029.36542161196</v>
      </c>
    </row>
    <row r="64" spans="1:4" ht="17.25" customHeight="1" thickTop="1" thickBot="1">
      <c r="A64" s="659" t="s">
        <v>6</v>
      </c>
      <c r="B64" s="660" t="s">
        <v>1882</v>
      </c>
      <c r="C64" s="661" t="s">
        <v>2224</v>
      </c>
      <c r="D64" s="662">
        <f>$D$6*1.85</f>
        <v>62590.494999999995</v>
      </c>
    </row>
    <row r="65" spans="1:4" ht="16.5" thickTop="1" thickBot="1">
      <c r="A65" s="659" t="s">
        <v>91</v>
      </c>
      <c r="B65" s="660" t="s">
        <v>92</v>
      </c>
      <c r="C65" s="661" t="s">
        <v>93</v>
      </c>
      <c r="D65" s="662">
        <v>533431.21807203989</v>
      </c>
    </row>
    <row r="66" spans="1:4" ht="16.5" thickTop="1" thickBot="1">
      <c r="A66" s="659" t="s">
        <v>94</v>
      </c>
      <c r="B66" s="660" t="s">
        <v>92</v>
      </c>
      <c r="C66" s="661" t="s">
        <v>95</v>
      </c>
      <c r="D66" s="662">
        <v>266715.60903601995</v>
      </c>
    </row>
    <row r="67" spans="1:4" ht="16.5" thickTop="1" thickBot="1">
      <c r="A67" s="659" t="s">
        <v>2228</v>
      </c>
      <c r="B67" s="660" t="s">
        <v>1882</v>
      </c>
      <c r="C67" s="661" t="s">
        <v>2227</v>
      </c>
      <c r="D67" s="662">
        <f>$D$6*1.85</f>
        <v>62590.494999999995</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6"/>
  <sheetViews>
    <sheetView showGridLines="0" zoomScale="90" zoomScaleNormal="9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17.140625" style="183" customWidth="1"/>
  </cols>
  <sheetData>
    <row r="1" spans="1:4" ht="15.75" customHeight="1" thickTop="1">
      <c r="A1" s="681" t="s">
        <v>1850</v>
      </c>
      <c r="B1" s="682"/>
      <c r="C1" s="682"/>
      <c r="D1" s="683"/>
    </row>
    <row r="2" spans="1:4" ht="89.25" customHeight="1" thickBot="1">
      <c r="A2" s="684"/>
      <c r="B2" s="685"/>
      <c r="C2" s="685"/>
      <c r="D2" s="686"/>
    </row>
    <row r="3" spans="1:4" ht="40.5" customHeight="1" thickTop="1" thickBot="1">
      <c r="A3" s="678" t="s">
        <v>110</v>
      </c>
      <c r="B3" s="679"/>
      <c r="C3" s="679"/>
      <c r="D3" s="680"/>
    </row>
    <row r="4" spans="1:4" ht="16.5" customHeight="1" thickTop="1" thickBot="1">
      <c r="A4" s="8"/>
      <c r="B4" s="8"/>
      <c r="C4" s="9"/>
      <c r="D4" s="185"/>
    </row>
    <row r="5" spans="1:4" ht="16.5" thickTop="1" thickBot="1">
      <c r="A5" s="8"/>
      <c r="B5" s="8"/>
      <c r="C5" s="9"/>
      <c r="D5" s="185"/>
    </row>
    <row r="6" spans="1:4" ht="16.5" thickTop="1" thickBot="1">
      <c r="A6" s="10"/>
      <c r="B6" s="8"/>
      <c r="C6" s="11" t="s">
        <v>111</v>
      </c>
      <c r="D6" s="186" t="s">
        <v>1846</v>
      </c>
    </row>
    <row r="7" spans="1:4" ht="30" customHeight="1" thickTop="1" thickBot="1">
      <c r="A7" s="10" t="s">
        <v>115</v>
      </c>
      <c r="B7" s="8" t="s">
        <v>92</v>
      </c>
      <c r="C7" s="11" t="s">
        <v>116</v>
      </c>
      <c r="D7" s="649">
        <v>43422.716665461281</v>
      </c>
    </row>
    <row r="8" spans="1:4" ht="30" customHeight="1" thickTop="1" thickBot="1">
      <c r="A8" s="10" t="s">
        <v>112</v>
      </c>
      <c r="B8" s="8" t="s">
        <v>113</v>
      </c>
      <c r="C8" s="11" t="s">
        <v>114</v>
      </c>
      <c r="D8" s="649">
        <v>2733.1382638241744</v>
      </c>
    </row>
    <row r="9" spans="1:4" ht="30" customHeight="1" thickTop="1" thickBot="1">
      <c r="A9" s="10" t="s">
        <v>117</v>
      </c>
      <c r="B9" s="8" t="s">
        <v>113</v>
      </c>
      <c r="C9" s="11" t="s">
        <v>118</v>
      </c>
      <c r="D9" s="649">
        <v>78163.768681046815</v>
      </c>
    </row>
    <row r="10" spans="1:4" ht="30" customHeight="1" thickTop="1" thickBot="1">
      <c r="A10" s="10" t="s">
        <v>119</v>
      </c>
      <c r="B10" s="8" t="s">
        <v>113</v>
      </c>
      <c r="C10" s="11" t="s">
        <v>120</v>
      </c>
      <c r="D10" s="649">
        <v>51840.601357104541</v>
      </c>
    </row>
    <row r="11" spans="1:4" ht="30" customHeight="1" thickTop="1" thickBot="1">
      <c r="A11" s="10" t="s">
        <v>123</v>
      </c>
      <c r="B11" s="8" t="s">
        <v>113</v>
      </c>
      <c r="C11" s="11" t="s">
        <v>124</v>
      </c>
      <c r="D11" s="649">
        <v>22031.697788589219</v>
      </c>
    </row>
    <row r="12" spans="1:4" ht="30" customHeight="1" thickTop="1" thickBot="1">
      <c r="A12" s="10" t="s">
        <v>121</v>
      </c>
      <c r="B12" s="8" t="s">
        <v>113</v>
      </c>
      <c r="C12" s="11" t="s">
        <v>122</v>
      </c>
      <c r="D12" s="649">
        <v>43634.558423271512</v>
      </c>
    </row>
    <row r="13" spans="1:4" ht="30" customHeight="1" thickTop="1" thickBot="1">
      <c r="A13" s="10" t="s">
        <v>125</v>
      </c>
      <c r="B13" s="8" t="s">
        <v>113</v>
      </c>
      <c r="C13" s="11" t="s">
        <v>126</v>
      </c>
      <c r="D13" s="649">
        <v>57720.936872157632</v>
      </c>
    </row>
    <row r="14" spans="1:4" ht="30" customHeight="1" thickTop="1" thickBot="1">
      <c r="A14" s="10" t="s">
        <v>131</v>
      </c>
      <c r="B14" s="8" t="s">
        <v>113</v>
      </c>
      <c r="C14" s="11" t="s">
        <v>132</v>
      </c>
      <c r="D14" s="649">
        <v>234491.30604314044</v>
      </c>
    </row>
    <row r="15" spans="1:4" ht="30" customHeight="1" thickTop="1" thickBot="1">
      <c r="A15" s="10" t="s">
        <v>129</v>
      </c>
      <c r="B15" s="8" t="s">
        <v>113</v>
      </c>
      <c r="C15" s="11" t="s">
        <v>130</v>
      </c>
      <c r="D15" s="649">
        <v>222466.11086144092</v>
      </c>
    </row>
    <row r="16" spans="1:4" ht="30" customHeight="1" thickTop="1" thickBot="1">
      <c r="A16" s="10" t="s">
        <v>127</v>
      </c>
      <c r="B16" s="8" t="s">
        <v>113</v>
      </c>
      <c r="C16" s="11" t="s">
        <v>128</v>
      </c>
      <c r="D16" s="649">
        <v>135612.05789535659</v>
      </c>
    </row>
    <row r="17" spans="1:4" ht="30" customHeight="1" thickTop="1" thickBot="1">
      <c r="A17" s="10" t="s">
        <v>1711</v>
      </c>
      <c r="B17" s="8" t="s">
        <v>113</v>
      </c>
      <c r="C17" s="11" t="s">
        <v>1712</v>
      </c>
      <c r="D17" s="649">
        <v>41002.078860498033</v>
      </c>
    </row>
    <row r="18" spans="1:4" ht="30" customHeight="1" thickTop="1" thickBot="1">
      <c r="A18" s="10" t="s">
        <v>133</v>
      </c>
      <c r="B18" s="8" t="s">
        <v>113</v>
      </c>
      <c r="C18" s="11" t="s">
        <v>134</v>
      </c>
      <c r="D18" s="649">
        <v>67713.295525516252</v>
      </c>
    </row>
    <row r="19" spans="1:4" ht="30" customHeight="1" thickTop="1" thickBot="1">
      <c r="A19" s="10" t="s">
        <v>146</v>
      </c>
      <c r="B19" s="8" t="s">
        <v>113</v>
      </c>
      <c r="C19" s="11" t="s">
        <v>147</v>
      </c>
      <c r="D19" s="649">
        <v>150314.93977124387</v>
      </c>
    </row>
    <row r="20" spans="1:4" ht="30" customHeight="1" thickTop="1" thickBot="1">
      <c r="A20" s="10" t="s">
        <v>135</v>
      </c>
      <c r="B20" s="8" t="s">
        <v>113</v>
      </c>
      <c r="C20" s="11" t="s">
        <v>1884</v>
      </c>
      <c r="D20" s="649">
        <v>60125.975908497545</v>
      </c>
    </row>
    <row r="21" spans="1:4" ht="30" customHeight="1" thickTop="1" thickBot="1">
      <c r="A21" s="10" t="s">
        <v>136</v>
      </c>
      <c r="B21" s="8" t="s">
        <v>113</v>
      </c>
      <c r="C21" s="11" t="s">
        <v>137</v>
      </c>
      <c r="D21" s="649">
        <v>162772.81720948115</v>
      </c>
    </row>
    <row r="22" spans="1:4" ht="30" customHeight="1" thickTop="1" thickBot="1">
      <c r="A22" s="10" t="s">
        <v>138</v>
      </c>
      <c r="B22" s="8" t="s">
        <v>113</v>
      </c>
      <c r="C22" s="11" t="s">
        <v>139</v>
      </c>
      <c r="D22" s="649">
        <v>54113.378317647788</v>
      </c>
    </row>
    <row r="23" spans="1:4" ht="30" customHeight="1" thickTop="1" thickBot="1">
      <c r="A23" s="10" t="s">
        <v>143</v>
      </c>
      <c r="B23" s="8" t="s">
        <v>144</v>
      </c>
      <c r="C23" s="11" t="s">
        <v>145</v>
      </c>
      <c r="D23" s="649">
        <v>23701.639313190193</v>
      </c>
    </row>
    <row r="24" spans="1:4" ht="30" customHeight="1" thickTop="1" thickBot="1">
      <c r="A24" s="10" t="s">
        <v>140</v>
      </c>
      <c r="B24" s="8" t="s">
        <v>998</v>
      </c>
      <c r="C24" s="11" t="s">
        <v>142</v>
      </c>
      <c r="D24" s="649">
        <v>24526.8518603345</v>
      </c>
    </row>
    <row r="25" spans="1:4" ht="30" customHeight="1" thickTop="1" thickBot="1">
      <c r="A25" s="10" t="s">
        <v>148</v>
      </c>
      <c r="B25" s="8" t="s">
        <v>113</v>
      </c>
      <c r="C25" s="11" t="s">
        <v>149</v>
      </c>
      <c r="D25" s="649">
        <v>162340.13495294339</v>
      </c>
    </row>
    <row r="26" spans="1:4" ht="30" customHeight="1" thickTop="1" thickBot="1">
      <c r="A26" s="10" t="s">
        <v>150</v>
      </c>
      <c r="B26" s="8" t="s">
        <v>113</v>
      </c>
      <c r="C26" s="11" t="s">
        <v>151</v>
      </c>
      <c r="D26" s="649">
        <v>168352.73254379313</v>
      </c>
    </row>
    <row r="27" spans="1:4" ht="30" customHeight="1" thickTop="1" thickBot="1">
      <c r="A27" s="10" t="s">
        <v>152</v>
      </c>
      <c r="B27" s="8" t="s">
        <v>113</v>
      </c>
      <c r="C27" s="11" t="s">
        <v>153</v>
      </c>
      <c r="D27" s="649">
        <v>72900.576003918628</v>
      </c>
    </row>
    <row r="28" spans="1:4" ht="30" customHeight="1" thickTop="1" thickBot="1">
      <c r="A28" s="10" t="s">
        <v>154</v>
      </c>
      <c r="B28" s="8" t="s">
        <v>113</v>
      </c>
      <c r="C28" s="11" t="s">
        <v>155</v>
      </c>
      <c r="D28" s="649">
        <v>114239.35422614533</v>
      </c>
    </row>
    <row r="29" spans="1:4" ht="30" customHeight="1" thickTop="1" thickBot="1">
      <c r="A29" s="10" t="s">
        <v>156</v>
      </c>
      <c r="B29" s="8" t="s">
        <v>113</v>
      </c>
      <c r="C29" s="11" t="s">
        <v>157</v>
      </c>
      <c r="D29" s="649">
        <v>703.04158339311084</v>
      </c>
    </row>
    <row r="30" spans="1:4" ht="30" customHeight="1" thickTop="1" thickBot="1">
      <c r="A30" s="10" t="s">
        <v>166</v>
      </c>
      <c r="B30" s="8" t="s">
        <v>113</v>
      </c>
      <c r="C30" s="11" t="s">
        <v>167</v>
      </c>
      <c r="D30" s="649">
        <v>109822.89515322096</v>
      </c>
    </row>
    <row r="31" spans="1:4" ht="30" customHeight="1" thickTop="1" thickBot="1">
      <c r="A31" s="10" t="s">
        <v>162</v>
      </c>
      <c r="B31" s="8" t="s">
        <v>113</v>
      </c>
      <c r="C31" s="11" t="s">
        <v>163</v>
      </c>
      <c r="D31" s="649">
        <v>7900.0427245507117</v>
      </c>
    </row>
    <row r="32" spans="1:4" ht="30" customHeight="1" thickTop="1" thickBot="1">
      <c r="A32" s="10" t="s">
        <v>164</v>
      </c>
      <c r="B32" s="8" t="s">
        <v>113</v>
      </c>
      <c r="C32" s="11" t="s">
        <v>165</v>
      </c>
      <c r="D32" s="649">
        <v>23611.931275403385</v>
      </c>
    </row>
    <row r="33" spans="1:4" ht="30" customHeight="1" thickTop="1" thickBot="1">
      <c r="A33" s="10" t="s">
        <v>171</v>
      </c>
      <c r="B33" s="8" t="s">
        <v>113</v>
      </c>
      <c r="C33" s="11" t="s">
        <v>172</v>
      </c>
      <c r="D33" s="649">
        <v>11455.781191933149</v>
      </c>
    </row>
    <row r="34" spans="1:4" ht="30" customHeight="1" thickTop="1" thickBot="1">
      <c r="A34" s="10" t="s">
        <v>160</v>
      </c>
      <c r="B34" s="8" t="s">
        <v>113</v>
      </c>
      <c r="C34" s="11" t="s">
        <v>161</v>
      </c>
      <c r="D34" s="649">
        <v>7970.312057262644</v>
      </c>
    </row>
    <row r="35" spans="1:4" ht="30" customHeight="1" thickTop="1" thickBot="1">
      <c r="A35" s="10" t="s">
        <v>173</v>
      </c>
      <c r="B35" s="8" t="s">
        <v>113</v>
      </c>
      <c r="C35" s="11" t="s">
        <v>1886</v>
      </c>
      <c r="D35" s="649">
        <v>168352.73254379313</v>
      </c>
    </row>
    <row r="36" spans="1:4" ht="30" customHeight="1" thickTop="1" thickBot="1">
      <c r="A36" s="10" t="s">
        <v>170</v>
      </c>
      <c r="B36" s="8" t="s">
        <v>113</v>
      </c>
      <c r="C36" s="11" t="s">
        <v>1885</v>
      </c>
      <c r="D36" s="649">
        <v>92809.120093190024</v>
      </c>
    </row>
    <row r="37" spans="1:4" ht="30" customHeight="1" thickTop="1" thickBot="1">
      <c r="A37" s="10" t="s">
        <v>168</v>
      </c>
      <c r="B37" s="8" t="s">
        <v>113</v>
      </c>
      <c r="C37" s="11" t="s">
        <v>169</v>
      </c>
      <c r="D37" s="649">
        <v>97472.1024681501</v>
      </c>
    </row>
    <row r="38" spans="1:4" ht="30" customHeight="1" thickTop="1" thickBot="1">
      <c r="A38" s="10" t="s">
        <v>174</v>
      </c>
      <c r="B38" s="8" t="s">
        <v>113</v>
      </c>
      <c r="C38" s="11" t="s">
        <v>175</v>
      </c>
      <c r="D38" s="649">
        <v>77710.222480447876</v>
      </c>
    </row>
    <row r="39" spans="1:4" ht="30" customHeight="1" thickTop="1" thickBot="1">
      <c r="A39" s="10" t="s">
        <v>176</v>
      </c>
      <c r="B39" s="8" t="s">
        <v>113</v>
      </c>
      <c r="C39" s="11" t="s">
        <v>177</v>
      </c>
      <c r="D39" s="649">
        <v>65316.419169101624</v>
      </c>
    </row>
    <row r="40" spans="1:4" ht="30" customHeight="1" thickTop="1" thickBot="1">
      <c r="A40" s="10" t="s">
        <v>180</v>
      </c>
      <c r="B40" s="8" t="s">
        <v>113</v>
      </c>
      <c r="C40" s="11" t="s">
        <v>181</v>
      </c>
      <c r="D40" s="649">
        <v>89516.95520623136</v>
      </c>
    </row>
    <row r="41" spans="1:4" ht="30" customHeight="1" thickTop="1" thickBot="1">
      <c r="A41" s="10" t="s">
        <v>178</v>
      </c>
      <c r="B41" s="8" t="s">
        <v>113</v>
      </c>
      <c r="C41" s="11" t="s">
        <v>179</v>
      </c>
      <c r="D41" s="649">
        <v>80502.765864603702</v>
      </c>
    </row>
    <row r="42" spans="1:4" ht="30" customHeight="1" thickTop="1" thickBot="1">
      <c r="A42" s="10" t="s">
        <v>182</v>
      </c>
      <c r="B42" s="8" t="s">
        <v>113</v>
      </c>
      <c r="C42" s="11" t="s">
        <v>183</v>
      </c>
      <c r="D42" s="649">
        <v>75423.752241828101</v>
      </c>
    </row>
    <row r="43" spans="1:4" ht="30" customHeight="1" thickTop="1" thickBot="1">
      <c r="A43" s="10" t="s">
        <v>1672</v>
      </c>
      <c r="B43" s="8" t="s">
        <v>113</v>
      </c>
      <c r="C43" s="11" t="s">
        <v>1671</v>
      </c>
      <c r="D43" s="649">
        <v>6255.4055909952549</v>
      </c>
    </row>
    <row r="44" spans="1:4" ht="30" customHeight="1" thickTop="1" thickBot="1">
      <c r="A44" s="10" t="s">
        <v>184</v>
      </c>
      <c r="B44" s="8" t="s">
        <v>113</v>
      </c>
      <c r="C44" s="11" t="s">
        <v>185</v>
      </c>
      <c r="D44" s="649">
        <v>21578.320620593608</v>
      </c>
    </row>
    <row r="45" spans="1:4" ht="30" customHeight="1" thickTop="1" thickBot="1">
      <c r="A45" s="10" t="s">
        <v>1603</v>
      </c>
      <c r="B45" s="8" t="s">
        <v>113</v>
      </c>
      <c r="C45" s="11" t="s">
        <v>1604</v>
      </c>
      <c r="D45" s="649">
        <v>2098.6124966720481</v>
      </c>
    </row>
    <row r="46" spans="1:4" ht="30" customHeight="1" thickTop="1" thickBot="1">
      <c r="A46" s="10" t="s">
        <v>188</v>
      </c>
      <c r="B46" s="8" t="s">
        <v>113</v>
      </c>
      <c r="C46" s="11" t="s">
        <v>189</v>
      </c>
      <c r="D46" s="649">
        <v>2385.795719518112</v>
      </c>
    </row>
    <row r="47" spans="1:4" ht="30" customHeight="1" thickTop="1" thickBot="1">
      <c r="A47" s="10" t="s">
        <v>186</v>
      </c>
      <c r="B47" s="8" t="s">
        <v>113</v>
      </c>
      <c r="C47" s="11" t="s">
        <v>187</v>
      </c>
      <c r="D47" s="649">
        <v>3966.7041003685267</v>
      </c>
    </row>
    <row r="48" spans="1:4" ht="30" customHeight="1" thickTop="1" thickBot="1">
      <c r="A48" s="10" t="s">
        <v>190</v>
      </c>
      <c r="B48" s="8" t="s">
        <v>113</v>
      </c>
      <c r="C48" s="11" t="s">
        <v>191</v>
      </c>
      <c r="D48" s="649">
        <v>5343.7223493981464</v>
      </c>
    </row>
    <row r="49" spans="1:4" ht="30" customHeight="1" thickTop="1" thickBot="1">
      <c r="A49" s="10" t="s">
        <v>201</v>
      </c>
      <c r="B49" s="8" t="s">
        <v>113</v>
      </c>
      <c r="C49" s="11" t="s">
        <v>1888</v>
      </c>
      <c r="D49" s="649">
        <v>75111.96697519072</v>
      </c>
    </row>
    <row r="50" spans="1:4" ht="30" customHeight="1" thickTop="1" thickBot="1">
      <c r="A50" s="10" t="s">
        <v>192</v>
      </c>
      <c r="B50" s="8" t="s">
        <v>113</v>
      </c>
      <c r="C50" s="11" t="s">
        <v>193</v>
      </c>
      <c r="D50" s="649">
        <v>30638.993498860309</v>
      </c>
    </row>
    <row r="51" spans="1:4" ht="30" customHeight="1" thickTop="1" thickBot="1">
      <c r="A51" s="10" t="s">
        <v>194</v>
      </c>
      <c r="B51" s="8" t="s">
        <v>113</v>
      </c>
      <c r="C51" s="11" t="s">
        <v>1887</v>
      </c>
      <c r="D51" s="649">
        <v>1809.9409548706183</v>
      </c>
    </row>
    <row r="52" spans="1:4" ht="30" customHeight="1" thickTop="1" thickBot="1">
      <c r="A52" s="10" t="s">
        <v>224</v>
      </c>
      <c r="B52" s="8" t="s">
        <v>92</v>
      </c>
      <c r="C52" s="11" t="s">
        <v>1891</v>
      </c>
      <c r="D52" s="649">
        <v>119309.75683860644</v>
      </c>
    </row>
    <row r="53" spans="1:4" ht="30" customHeight="1" thickTop="1" thickBot="1">
      <c r="A53" s="10" t="s">
        <v>195</v>
      </c>
      <c r="B53" s="8" t="s">
        <v>113</v>
      </c>
      <c r="C53" s="11" t="s">
        <v>196</v>
      </c>
      <c r="D53" s="649">
        <v>9522.4737319932647</v>
      </c>
    </row>
    <row r="54" spans="1:4" ht="30" customHeight="1" thickTop="1" thickBot="1">
      <c r="A54" s="10" t="s">
        <v>214</v>
      </c>
      <c r="B54" s="8" t="s">
        <v>113</v>
      </c>
      <c r="C54" s="11" t="s">
        <v>215</v>
      </c>
      <c r="D54" s="649">
        <v>8566.4452577632546</v>
      </c>
    </row>
    <row r="55" spans="1:4" ht="30" customHeight="1" thickTop="1" thickBot="1">
      <c r="A55" s="10" t="s">
        <v>197</v>
      </c>
      <c r="B55" s="8" t="s">
        <v>113</v>
      </c>
      <c r="C55" s="11" t="s">
        <v>198</v>
      </c>
      <c r="D55" s="649">
        <v>162340.13495294339</v>
      </c>
    </row>
    <row r="56" spans="1:4" ht="30" customHeight="1" thickTop="1" thickBot="1">
      <c r="A56" s="10" t="s">
        <v>199</v>
      </c>
      <c r="B56" s="8" t="s">
        <v>113</v>
      </c>
      <c r="C56" s="11" t="s">
        <v>200</v>
      </c>
      <c r="D56" s="649">
        <v>13807.668746977695</v>
      </c>
    </row>
    <row r="57" spans="1:4" ht="30" customHeight="1" thickTop="1" thickBot="1">
      <c r="A57" s="10" t="s">
        <v>202</v>
      </c>
      <c r="B57" s="8" t="s">
        <v>113</v>
      </c>
      <c r="C57" s="11" t="s">
        <v>203</v>
      </c>
      <c r="D57" s="649">
        <v>60163.125536384112</v>
      </c>
    </row>
    <row r="58" spans="1:4" ht="30" customHeight="1" thickTop="1" thickBot="1">
      <c r="A58" s="10" t="s">
        <v>212</v>
      </c>
      <c r="B58" s="8" t="s">
        <v>113</v>
      </c>
      <c r="C58" s="11" t="s">
        <v>213</v>
      </c>
      <c r="D58" s="649">
        <v>37326.492455019499</v>
      </c>
    </row>
    <row r="59" spans="1:4" ht="30" customHeight="1" thickTop="1" thickBot="1">
      <c r="A59" s="10" t="s">
        <v>206</v>
      </c>
      <c r="B59" s="8" t="s">
        <v>113</v>
      </c>
      <c r="C59" s="11" t="s">
        <v>207</v>
      </c>
      <c r="D59" s="649">
        <v>6599.238516109488</v>
      </c>
    </row>
    <row r="60" spans="1:4" ht="30" customHeight="1" thickTop="1" thickBot="1">
      <c r="A60" s="10" t="s">
        <v>204</v>
      </c>
      <c r="B60" s="8" t="s">
        <v>113</v>
      </c>
      <c r="C60" s="11" t="s">
        <v>205</v>
      </c>
      <c r="D60" s="649">
        <v>9487.5779615081537</v>
      </c>
    </row>
    <row r="61" spans="1:4" ht="30" customHeight="1" thickTop="1" thickBot="1">
      <c r="A61" s="10" t="s">
        <v>208</v>
      </c>
      <c r="B61" s="8" t="s">
        <v>113</v>
      </c>
      <c r="C61" s="11" t="s">
        <v>209</v>
      </c>
      <c r="D61" s="649">
        <v>10513.91826183129</v>
      </c>
    </row>
    <row r="62" spans="1:4" ht="30" customHeight="1" thickTop="1" thickBot="1">
      <c r="A62" s="10" t="s">
        <v>210</v>
      </c>
      <c r="B62" s="8" t="s">
        <v>113</v>
      </c>
      <c r="C62" s="11" t="s">
        <v>211</v>
      </c>
      <c r="D62" s="649">
        <v>12143.299576415489</v>
      </c>
    </row>
    <row r="63" spans="1:4" ht="30" customHeight="1" thickTop="1" thickBot="1">
      <c r="A63" s="10" t="s">
        <v>217</v>
      </c>
      <c r="B63" s="8" t="s">
        <v>113</v>
      </c>
      <c r="C63" s="11" t="s">
        <v>218</v>
      </c>
      <c r="D63" s="649">
        <v>29305.181398633074</v>
      </c>
    </row>
    <row r="64" spans="1:4" ht="30" customHeight="1" thickTop="1" thickBot="1">
      <c r="A64" s="10" t="s">
        <v>219</v>
      </c>
      <c r="B64" s="8" t="s">
        <v>113</v>
      </c>
      <c r="C64" s="11" t="s">
        <v>220</v>
      </c>
      <c r="D64" s="649">
        <v>15023.169728093253</v>
      </c>
    </row>
    <row r="65" spans="1:4" ht="30" customHeight="1" thickTop="1" thickBot="1">
      <c r="A65" s="10" t="s">
        <v>216</v>
      </c>
      <c r="B65" s="8" t="s">
        <v>113</v>
      </c>
      <c r="C65" s="11" t="s">
        <v>1889</v>
      </c>
      <c r="D65" s="649">
        <v>16527.539025522936</v>
      </c>
    </row>
    <row r="66" spans="1:4" ht="30" customHeight="1" thickTop="1" thickBot="1">
      <c r="A66" s="10" t="s">
        <v>221</v>
      </c>
      <c r="B66" s="8" t="s">
        <v>113</v>
      </c>
      <c r="C66" s="11" t="s">
        <v>1890</v>
      </c>
      <c r="D66" s="649">
        <v>55531.448200664774</v>
      </c>
    </row>
    <row r="67" spans="1:4" ht="30" customHeight="1" thickTop="1" thickBot="1">
      <c r="A67" s="10" t="s">
        <v>222</v>
      </c>
      <c r="B67" s="8" t="s">
        <v>113</v>
      </c>
      <c r="C67" s="11" t="s">
        <v>223</v>
      </c>
      <c r="D67" s="649">
        <v>23463.526145970754</v>
      </c>
    </row>
    <row r="68" spans="1:4" ht="30" customHeight="1" thickTop="1" thickBot="1">
      <c r="A68" s="10" t="s">
        <v>225</v>
      </c>
      <c r="B68" s="8" t="s">
        <v>113</v>
      </c>
      <c r="C68" s="11" t="s">
        <v>226</v>
      </c>
      <c r="D68" s="649">
        <v>80112.747807751308</v>
      </c>
    </row>
    <row r="69" spans="1:4" ht="30" customHeight="1" thickTop="1" thickBot="1">
      <c r="A69" s="10" t="s">
        <v>227</v>
      </c>
      <c r="B69" s="8" t="s">
        <v>113</v>
      </c>
      <c r="C69" s="11" t="s">
        <v>1892</v>
      </c>
      <c r="D69" s="649">
        <v>13982.850042470816</v>
      </c>
    </row>
    <row r="70" spans="1:4" ht="30" customHeight="1" thickTop="1" thickBot="1">
      <c r="A70" s="10" t="s">
        <v>232</v>
      </c>
      <c r="B70" s="8" t="s">
        <v>233</v>
      </c>
      <c r="C70" s="11" t="s">
        <v>1895</v>
      </c>
      <c r="D70" s="649">
        <v>4522.4360991442627</v>
      </c>
    </row>
    <row r="71" spans="1:4" ht="30" customHeight="1" thickTop="1" thickBot="1">
      <c r="A71" s="10" t="s">
        <v>228</v>
      </c>
      <c r="B71" s="8" t="s">
        <v>113</v>
      </c>
      <c r="C71" s="11" t="s">
        <v>1893</v>
      </c>
      <c r="D71" s="649">
        <v>2801.7245530469518</v>
      </c>
    </row>
    <row r="72" spans="1:4" ht="30" customHeight="1" thickTop="1" thickBot="1">
      <c r="A72" s="10" t="s">
        <v>229</v>
      </c>
      <c r="B72" s="8" t="s">
        <v>113</v>
      </c>
      <c r="C72" s="11" t="s">
        <v>1894</v>
      </c>
      <c r="D72" s="649">
        <v>9396.4091137977794</v>
      </c>
    </row>
    <row r="73" spans="1:4" ht="30" customHeight="1" thickTop="1" thickBot="1">
      <c r="A73" s="10" t="s">
        <v>230</v>
      </c>
      <c r="B73" s="8" t="s">
        <v>113</v>
      </c>
      <c r="C73" s="11" t="s">
        <v>231</v>
      </c>
      <c r="D73" s="649">
        <v>4377.5293620133416</v>
      </c>
    </row>
    <row r="74" spans="1:4" ht="30" customHeight="1" thickTop="1" thickBot="1">
      <c r="A74" s="10" t="s">
        <v>234</v>
      </c>
      <c r="B74" s="8" t="s">
        <v>113</v>
      </c>
      <c r="C74" s="11" t="s">
        <v>235</v>
      </c>
      <c r="D74" s="649">
        <v>10558.419437592725</v>
      </c>
    </row>
    <row r="75" spans="1:4" ht="30" customHeight="1" thickTop="1" thickBot="1">
      <c r="A75" s="10" t="s">
        <v>236</v>
      </c>
      <c r="B75" s="8" t="s">
        <v>113</v>
      </c>
      <c r="C75" s="11" t="s">
        <v>237</v>
      </c>
      <c r="D75" s="649">
        <v>384806.24581438425</v>
      </c>
    </row>
    <row r="76" spans="1:4" ht="30" customHeight="1" thickTop="1" thickBot="1">
      <c r="A76" s="10" t="s">
        <v>238</v>
      </c>
      <c r="B76" s="8" t="s">
        <v>113</v>
      </c>
      <c r="C76" s="11" t="s">
        <v>239</v>
      </c>
      <c r="D76" s="649">
        <v>541133.78317647788</v>
      </c>
    </row>
    <row r="77" spans="1:4" ht="30" customHeight="1" thickTop="1" thickBot="1">
      <c r="A77" s="10" t="s">
        <v>240</v>
      </c>
      <c r="B77" s="8" t="s">
        <v>113</v>
      </c>
      <c r="C77" s="11" t="s">
        <v>1896</v>
      </c>
      <c r="D77" s="649">
        <v>174365.33013464283</v>
      </c>
    </row>
    <row r="78" spans="1:4" ht="30" customHeight="1" thickTop="1" thickBot="1">
      <c r="A78" s="10" t="s">
        <v>241</v>
      </c>
      <c r="B78" s="8" t="s">
        <v>113</v>
      </c>
      <c r="C78" s="11" t="s">
        <v>1897</v>
      </c>
      <c r="D78" s="649">
        <v>153709.92052441082</v>
      </c>
    </row>
    <row r="79" spans="1:4" ht="30" customHeight="1" thickTop="1" thickBot="1">
      <c r="A79" s="10" t="s">
        <v>246</v>
      </c>
      <c r="B79" s="8" t="s">
        <v>113</v>
      </c>
      <c r="C79" s="11" t="s">
        <v>1902</v>
      </c>
      <c r="D79" s="649">
        <v>91110.178892135678</v>
      </c>
    </row>
    <row r="80" spans="1:4" ht="30" customHeight="1" thickTop="1" thickBot="1">
      <c r="A80" s="10" t="s">
        <v>243</v>
      </c>
      <c r="B80" s="8" t="s">
        <v>113</v>
      </c>
      <c r="C80" s="11" t="s">
        <v>1899</v>
      </c>
      <c r="D80" s="649">
        <v>178295.08425029507</v>
      </c>
    </row>
    <row r="81" spans="1:4" ht="30" customHeight="1" thickTop="1" thickBot="1">
      <c r="A81" s="10" t="s">
        <v>244</v>
      </c>
      <c r="B81" s="8" t="s">
        <v>113</v>
      </c>
      <c r="C81" s="11" t="s">
        <v>1900</v>
      </c>
      <c r="D81" s="649">
        <v>225875.74958629621</v>
      </c>
    </row>
    <row r="82" spans="1:4" ht="30" customHeight="1" thickTop="1" thickBot="1">
      <c r="A82" s="10" t="s">
        <v>245</v>
      </c>
      <c r="B82" s="8" t="s">
        <v>113</v>
      </c>
      <c r="C82" s="11" t="s">
        <v>1901</v>
      </c>
      <c r="D82" s="649">
        <v>246516.50122483994</v>
      </c>
    </row>
    <row r="83" spans="1:4" ht="30" customHeight="1" thickTop="1" thickBot="1">
      <c r="A83" s="10" t="s">
        <v>247</v>
      </c>
      <c r="B83" s="8" t="s">
        <v>113</v>
      </c>
      <c r="C83" s="11" t="s">
        <v>1903</v>
      </c>
      <c r="D83" s="649">
        <v>172734.77601513773</v>
      </c>
    </row>
    <row r="84" spans="1:4" ht="30" customHeight="1" thickTop="1" thickBot="1">
      <c r="A84" s="10" t="s">
        <v>242</v>
      </c>
      <c r="B84" s="8" t="s">
        <v>113</v>
      </c>
      <c r="C84" s="11" t="s">
        <v>1898</v>
      </c>
      <c r="D84" s="649">
        <v>181756.05625965606</v>
      </c>
    </row>
    <row r="85" spans="1:4" ht="30" customHeight="1" thickTop="1" thickBot="1">
      <c r="A85" s="10" t="s">
        <v>248</v>
      </c>
      <c r="B85" s="8" t="s">
        <v>113</v>
      </c>
      <c r="C85" s="11" t="s">
        <v>1904</v>
      </c>
      <c r="D85" s="649">
        <v>309881.94926978677</v>
      </c>
    </row>
    <row r="86" spans="1:4" ht="30" customHeight="1" thickTop="1" thickBot="1">
      <c r="A86" s="10" t="s">
        <v>249</v>
      </c>
      <c r="B86" s="8" t="s">
        <v>113</v>
      </c>
      <c r="C86" s="11" t="s">
        <v>250</v>
      </c>
      <c r="D86" s="649">
        <v>3656.8117852614305</v>
      </c>
    </row>
    <row r="87" spans="1:4" ht="30" customHeight="1" thickTop="1" thickBot="1">
      <c r="A87" s="10" t="s">
        <v>255</v>
      </c>
      <c r="B87" s="8" t="s">
        <v>113</v>
      </c>
      <c r="C87" s="11" t="s">
        <v>256</v>
      </c>
      <c r="D87" s="649">
        <v>1137884.6755144615</v>
      </c>
    </row>
    <row r="88" spans="1:4" ht="30" customHeight="1" thickTop="1" thickBot="1">
      <c r="A88" s="10" t="s">
        <v>253</v>
      </c>
      <c r="B88" s="8" t="s">
        <v>113</v>
      </c>
      <c r="C88" s="11" t="s">
        <v>254</v>
      </c>
      <c r="D88" s="649">
        <v>16232.945746989757</v>
      </c>
    </row>
    <row r="89" spans="1:4" ht="30" customHeight="1" thickTop="1" thickBot="1">
      <c r="A89" s="10" t="s">
        <v>251</v>
      </c>
      <c r="B89" s="8" t="s">
        <v>113</v>
      </c>
      <c r="C89" s="11" t="s">
        <v>252</v>
      </c>
      <c r="D89" s="649">
        <v>17820.275066503058</v>
      </c>
    </row>
    <row r="90" spans="1:4" ht="30" customHeight="1" thickTop="1" thickBot="1">
      <c r="A90" s="10" t="s">
        <v>257</v>
      </c>
      <c r="B90" s="8" t="s">
        <v>113</v>
      </c>
      <c r="C90" s="11" t="s">
        <v>258</v>
      </c>
      <c r="D90" s="649">
        <v>4906.6626905415887</v>
      </c>
    </row>
    <row r="91" spans="1:4" ht="30" customHeight="1" thickTop="1" thickBot="1">
      <c r="A91" s="10" t="s">
        <v>259</v>
      </c>
      <c r="B91" s="8" t="s">
        <v>113</v>
      </c>
      <c r="C91" s="11" t="s">
        <v>260</v>
      </c>
      <c r="D91" s="649">
        <v>90188.963862746343</v>
      </c>
    </row>
    <row r="92" spans="1:4" ht="30" customHeight="1" thickTop="1" thickBot="1">
      <c r="A92" s="10" t="s">
        <v>261</v>
      </c>
      <c r="B92" s="8" t="s">
        <v>113</v>
      </c>
      <c r="C92" s="11" t="s">
        <v>262</v>
      </c>
      <c r="D92" s="649">
        <v>9652.0944775139033</v>
      </c>
    </row>
    <row r="93" spans="1:4" ht="30" customHeight="1" thickTop="1" thickBot="1">
      <c r="A93" s="10" t="s">
        <v>263</v>
      </c>
      <c r="B93" s="8" t="s">
        <v>113</v>
      </c>
      <c r="C93" s="11" t="s">
        <v>264</v>
      </c>
      <c r="D93" s="649">
        <v>9880.5116293473493</v>
      </c>
    </row>
    <row r="94" spans="1:4" ht="30" customHeight="1" thickTop="1" thickBot="1">
      <c r="A94" s="10" t="s">
        <v>265</v>
      </c>
      <c r="B94" s="8" t="s">
        <v>113</v>
      </c>
      <c r="C94" s="11" t="s">
        <v>266</v>
      </c>
      <c r="D94" s="649">
        <v>23508.779161580434</v>
      </c>
    </row>
    <row r="95" spans="1:4" ht="30" customHeight="1" thickTop="1" thickBot="1">
      <c r="A95" s="10" t="s">
        <v>267</v>
      </c>
      <c r="B95" s="8" t="s">
        <v>113</v>
      </c>
      <c r="C95" s="11" t="s">
        <v>268</v>
      </c>
      <c r="D95" s="649">
        <v>79042.997375845414</v>
      </c>
    </row>
    <row r="96" spans="1:4" ht="30" customHeight="1" thickTop="1" thickBot="1">
      <c r="A96" s="10" t="s">
        <v>269</v>
      </c>
      <c r="B96" s="8" t="s">
        <v>113</v>
      </c>
      <c r="C96" s="11" t="s">
        <v>270</v>
      </c>
      <c r="D96" s="649">
        <v>222466.11086144092</v>
      </c>
    </row>
    <row r="97" spans="1:4" ht="30" customHeight="1" thickTop="1" thickBot="1">
      <c r="A97" s="10" t="s">
        <v>271</v>
      </c>
      <c r="B97" s="8" t="s">
        <v>113</v>
      </c>
      <c r="C97" s="11" t="s">
        <v>272</v>
      </c>
      <c r="D97" s="649">
        <v>180377.92772549269</v>
      </c>
    </row>
    <row r="98" spans="1:4" ht="30" customHeight="1" thickTop="1" thickBot="1">
      <c r="A98" s="10" t="s">
        <v>273</v>
      </c>
      <c r="B98" s="8" t="s">
        <v>113</v>
      </c>
      <c r="C98" s="11" t="s">
        <v>274</v>
      </c>
      <c r="D98" s="649">
        <v>7269.3194165872965</v>
      </c>
    </row>
    <row r="99" spans="1:4" ht="30" customHeight="1" thickTop="1" thickBot="1">
      <c r="A99" s="10" t="s">
        <v>275</v>
      </c>
      <c r="B99" s="8" t="s">
        <v>113</v>
      </c>
      <c r="C99" s="11" t="s">
        <v>276</v>
      </c>
      <c r="D99" s="649">
        <v>16786.288723803864</v>
      </c>
    </row>
    <row r="100" spans="1:4" ht="30" customHeight="1" thickTop="1" thickBot="1">
      <c r="A100" s="10" t="s">
        <v>277</v>
      </c>
      <c r="B100" s="8" t="s">
        <v>113</v>
      </c>
      <c r="C100" s="11" t="s">
        <v>278</v>
      </c>
      <c r="D100" s="649">
        <v>450944.81931373157</v>
      </c>
    </row>
    <row r="101" spans="1:4" ht="30" customHeight="1" thickTop="1" thickBot="1">
      <c r="A101" s="10" t="s">
        <v>279</v>
      </c>
      <c r="B101" s="8" t="s">
        <v>113</v>
      </c>
      <c r="C101" s="11" t="s">
        <v>1905</v>
      </c>
      <c r="D101" s="649">
        <v>450944.81931373157</v>
      </c>
    </row>
    <row r="102" spans="1:4" ht="30" customHeight="1" thickTop="1" thickBot="1">
      <c r="A102" s="10" t="s">
        <v>280</v>
      </c>
      <c r="B102" s="8" t="s">
        <v>113</v>
      </c>
      <c r="C102" s="11" t="s">
        <v>281</v>
      </c>
      <c r="D102" s="649">
        <v>516606.57957410632</v>
      </c>
    </row>
    <row r="103" spans="1:4" ht="30" customHeight="1" thickTop="1" thickBot="1">
      <c r="A103" s="10" t="s">
        <v>282</v>
      </c>
      <c r="B103" s="8" t="s">
        <v>113</v>
      </c>
      <c r="C103" s="11" t="s">
        <v>283</v>
      </c>
      <c r="D103" s="649">
        <v>546245.98143030494</v>
      </c>
    </row>
    <row r="104" spans="1:4" ht="30" customHeight="1" thickTop="1" thickBot="1">
      <c r="A104" s="10" t="s">
        <v>284</v>
      </c>
      <c r="B104" s="8" t="s">
        <v>113</v>
      </c>
      <c r="C104" s="11" t="s">
        <v>285</v>
      </c>
      <c r="D104" s="649">
        <v>631322.74703922414</v>
      </c>
    </row>
    <row r="105" spans="1:4" ht="30" customHeight="1" thickTop="1" thickBot="1">
      <c r="A105" s="10" t="s">
        <v>286</v>
      </c>
      <c r="B105" s="8" t="s">
        <v>113</v>
      </c>
      <c r="C105" s="11" t="s">
        <v>287</v>
      </c>
      <c r="D105" s="649">
        <v>245384.17866236545</v>
      </c>
    </row>
    <row r="106" spans="1:4" ht="30" customHeight="1" thickTop="1" thickBot="1">
      <c r="A106" s="10" t="s">
        <v>288</v>
      </c>
      <c r="B106" s="8" t="s">
        <v>113</v>
      </c>
      <c r="C106" s="11" t="s">
        <v>289</v>
      </c>
      <c r="D106" s="649">
        <v>13853.359805790336</v>
      </c>
    </row>
    <row r="107" spans="1:4" ht="30" customHeight="1" thickTop="1" thickBot="1">
      <c r="A107" s="10" t="s">
        <v>290</v>
      </c>
      <c r="B107" s="8" t="s">
        <v>113</v>
      </c>
      <c r="C107" s="11" t="s">
        <v>291</v>
      </c>
      <c r="D107" s="649">
        <v>541133.78317647788</v>
      </c>
    </row>
    <row r="108" spans="1:4" ht="30" customHeight="1" thickTop="1" thickBot="1">
      <c r="A108" s="10" t="s">
        <v>292</v>
      </c>
      <c r="B108" s="8" t="s">
        <v>113</v>
      </c>
      <c r="C108" s="11" t="s">
        <v>293</v>
      </c>
      <c r="D108" s="649">
        <v>8963.5895772176245</v>
      </c>
    </row>
    <row r="109" spans="1:4" ht="30" customHeight="1" thickTop="1" thickBot="1">
      <c r="A109" s="10" t="s">
        <v>294</v>
      </c>
      <c r="B109" s="8" t="s">
        <v>113</v>
      </c>
      <c r="C109" s="11" t="s">
        <v>1906</v>
      </c>
      <c r="D109" s="649">
        <v>520403.89002410014</v>
      </c>
    </row>
    <row r="110" spans="1:4" ht="30" customHeight="1" thickTop="1" thickBot="1">
      <c r="A110" s="10" t="s">
        <v>295</v>
      </c>
      <c r="B110" s="8" t="s">
        <v>113</v>
      </c>
      <c r="C110" s="11" t="s">
        <v>296</v>
      </c>
      <c r="D110" s="649">
        <v>3773.7017316313627</v>
      </c>
    </row>
    <row r="111" spans="1:4" ht="30" customHeight="1" thickTop="1" thickBot="1">
      <c r="A111" s="10" t="s">
        <v>297</v>
      </c>
      <c r="B111" s="8" t="s">
        <v>113</v>
      </c>
      <c r="C111" s="11" t="s">
        <v>298</v>
      </c>
      <c r="D111" s="649">
        <v>150314.93977124387</v>
      </c>
    </row>
    <row r="112" spans="1:4" ht="30" customHeight="1" thickTop="1" thickBot="1">
      <c r="A112" s="10" t="s">
        <v>299</v>
      </c>
      <c r="B112" s="8" t="s">
        <v>113</v>
      </c>
      <c r="C112" s="11" t="s">
        <v>300</v>
      </c>
      <c r="D112" s="649">
        <v>541133.78317647788</v>
      </c>
    </row>
    <row r="113" spans="1:4" ht="30" customHeight="1" thickTop="1" thickBot="1">
      <c r="A113" s="10" t="s">
        <v>301</v>
      </c>
      <c r="B113" s="8" t="s">
        <v>113</v>
      </c>
      <c r="C113" s="11" t="s">
        <v>302</v>
      </c>
      <c r="D113" s="649">
        <v>5435.9610075799255</v>
      </c>
    </row>
    <row r="114" spans="1:4" ht="30" customHeight="1" thickTop="1" thickBot="1">
      <c r="A114" s="10" t="s">
        <v>305</v>
      </c>
      <c r="B114" s="8" t="s">
        <v>113</v>
      </c>
      <c r="C114" s="11" t="s">
        <v>306</v>
      </c>
      <c r="D114" s="649">
        <v>117814.51658658817</v>
      </c>
    </row>
    <row r="115" spans="1:4" ht="30" customHeight="1" thickTop="1" thickBot="1">
      <c r="A115" s="10" t="s">
        <v>303</v>
      </c>
      <c r="B115" s="8" t="s">
        <v>113</v>
      </c>
      <c r="C115" s="11" t="s">
        <v>304</v>
      </c>
      <c r="D115" s="649">
        <v>119989.96680335197</v>
      </c>
    </row>
    <row r="116" spans="1:4" ht="30" customHeight="1" thickTop="1" thickBot="1">
      <c r="A116" s="10" t="s">
        <v>309</v>
      </c>
      <c r="B116" s="8" t="s">
        <v>113</v>
      </c>
      <c r="C116" s="11" t="s">
        <v>1907</v>
      </c>
      <c r="D116" s="649">
        <v>122099.72875161158</v>
      </c>
    </row>
    <row r="117" spans="1:4" ht="30" customHeight="1" thickTop="1" thickBot="1">
      <c r="A117" s="10" t="s">
        <v>310</v>
      </c>
      <c r="B117" s="8" t="s">
        <v>113</v>
      </c>
      <c r="C117" s="11" t="s">
        <v>311</v>
      </c>
      <c r="D117" s="649">
        <v>162340.13495294339</v>
      </c>
    </row>
    <row r="118" spans="1:4" ht="30" customHeight="1" thickTop="1" thickBot="1">
      <c r="A118" s="10" t="s">
        <v>313</v>
      </c>
      <c r="B118" s="8" t="s">
        <v>113</v>
      </c>
      <c r="C118" s="11" t="s">
        <v>1909</v>
      </c>
      <c r="D118" s="649">
        <v>240503.90363399018</v>
      </c>
    </row>
    <row r="119" spans="1:4" ht="30" customHeight="1" thickTop="1" thickBot="1">
      <c r="A119" s="10" t="s">
        <v>318</v>
      </c>
      <c r="B119" s="8" t="s">
        <v>113</v>
      </c>
      <c r="C119" s="11" t="s">
        <v>319</v>
      </c>
      <c r="D119" s="649">
        <v>180725.61133110634</v>
      </c>
    </row>
    <row r="120" spans="1:4" ht="30" customHeight="1" thickTop="1" thickBot="1">
      <c r="A120" s="10" t="s">
        <v>314</v>
      </c>
      <c r="B120" s="8" t="s">
        <v>113</v>
      </c>
      <c r="C120" s="11" t="s">
        <v>315</v>
      </c>
      <c r="D120" s="649">
        <v>210440.91567974145</v>
      </c>
    </row>
    <row r="121" spans="1:4" ht="30" customHeight="1" thickTop="1" thickBot="1">
      <c r="A121" s="10" t="s">
        <v>1648</v>
      </c>
      <c r="B121" s="8" t="s">
        <v>113</v>
      </c>
      <c r="C121" s="11" t="s">
        <v>1649</v>
      </c>
      <c r="D121" s="649">
        <v>113406.71981248001</v>
      </c>
    </row>
    <row r="122" spans="1:4" ht="30" customHeight="1" thickTop="1" thickBot="1">
      <c r="A122" s="10" t="s">
        <v>322</v>
      </c>
      <c r="B122" s="8" t="s">
        <v>113</v>
      </c>
      <c r="C122" s="11" t="s">
        <v>323</v>
      </c>
      <c r="D122" s="649">
        <v>121265.18068191923</v>
      </c>
    </row>
    <row r="123" spans="1:4" ht="30" customHeight="1" thickTop="1" thickBot="1">
      <c r="A123" s="10" t="s">
        <v>320</v>
      </c>
      <c r="B123" s="8" t="s">
        <v>113</v>
      </c>
      <c r="C123" s="11" t="s">
        <v>321</v>
      </c>
      <c r="D123" s="649">
        <v>162340.13495294339</v>
      </c>
    </row>
    <row r="124" spans="1:4" ht="30" customHeight="1" thickTop="1" thickBot="1">
      <c r="A124" s="10" t="s">
        <v>312</v>
      </c>
      <c r="B124" s="8" t="s">
        <v>113</v>
      </c>
      <c r="C124" s="11" t="s">
        <v>1908</v>
      </c>
      <c r="D124" s="649">
        <v>210440.91567974145</v>
      </c>
    </row>
    <row r="125" spans="1:4" ht="30" customHeight="1" thickTop="1" thickBot="1">
      <c r="A125" s="10" t="s">
        <v>316</v>
      </c>
      <c r="B125" s="8" t="s">
        <v>113</v>
      </c>
      <c r="C125" s="11" t="s">
        <v>317</v>
      </c>
      <c r="D125" s="649">
        <v>210440.91567974145</v>
      </c>
    </row>
    <row r="126" spans="1:4" ht="30" customHeight="1" thickTop="1" thickBot="1">
      <c r="A126" s="10" t="s">
        <v>307</v>
      </c>
      <c r="B126" s="8" t="s">
        <v>113</v>
      </c>
      <c r="C126" s="11" t="s">
        <v>308</v>
      </c>
      <c r="D126" s="649">
        <v>122564.53805253631</v>
      </c>
    </row>
    <row r="127" spans="1:4" ht="30" customHeight="1" thickTop="1" thickBot="1">
      <c r="A127" s="10" t="s">
        <v>324</v>
      </c>
      <c r="B127" s="8" t="s">
        <v>113</v>
      </c>
      <c r="C127" s="11" t="s">
        <v>325</v>
      </c>
      <c r="D127" s="649">
        <v>3551.9088383958538</v>
      </c>
    </row>
    <row r="128" spans="1:4" ht="30" customHeight="1" thickTop="1" thickBot="1">
      <c r="A128" s="10" t="s">
        <v>326</v>
      </c>
      <c r="B128" s="8" t="s">
        <v>113</v>
      </c>
      <c r="C128" s="11" t="s">
        <v>327</v>
      </c>
      <c r="D128" s="649">
        <v>75598.006965881956</v>
      </c>
    </row>
    <row r="129" spans="1:4" ht="30" customHeight="1" thickTop="1" thickBot="1">
      <c r="A129" s="10" t="s">
        <v>328</v>
      </c>
      <c r="B129" s="8" t="s">
        <v>113</v>
      </c>
      <c r="C129" s="11" t="s">
        <v>329</v>
      </c>
      <c r="D129" s="649">
        <v>49.319346375985482</v>
      </c>
    </row>
    <row r="130" spans="1:4" ht="30" customHeight="1" thickTop="1" thickBot="1">
      <c r="A130" s="10" t="s">
        <v>330</v>
      </c>
      <c r="B130" s="8" t="s">
        <v>113</v>
      </c>
      <c r="C130" s="11" t="s">
        <v>331</v>
      </c>
      <c r="D130" s="649">
        <v>1865.5907596429438</v>
      </c>
    </row>
    <row r="131" spans="1:4" ht="30" customHeight="1" thickTop="1" thickBot="1">
      <c r="A131" s="10" t="s">
        <v>332</v>
      </c>
      <c r="B131" s="8" t="s">
        <v>113</v>
      </c>
      <c r="C131" s="11" t="s">
        <v>333</v>
      </c>
      <c r="D131" s="649">
        <v>1652.8851914240886</v>
      </c>
    </row>
    <row r="132" spans="1:4" ht="30" customHeight="1" thickTop="1" thickBot="1">
      <c r="A132" s="10" t="s">
        <v>334</v>
      </c>
      <c r="B132" s="8" t="s">
        <v>113</v>
      </c>
      <c r="C132" s="11" t="s">
        <v>1676</v>
      </c>
      <c r="D132" s="649">
        <v>3177.9245838864076</v>
      </c>
    </row>
    <row r="133" spans="1:4" ht="30" customHeight="1" thickTop="1" thickBot="1">
      <c r="A133" s="10" t="s">
        <v>335</v>
      </c>
      <c r="B133" s="8" t="s">
        <v>92</v>
      </c>
      <c r="C133" s="11" t="s">
        <v>1910</v>
      </c>
      <c r="D133" s="649">
        <v>203520.50686544896</v>
      </c>
    </row>
    <row r="134" spans="1:4" ht="30" customHeight="1" thickTop="1" thickBot="1">
      <c r="A134" s="10" t="s">
        <v>336</v>
      </c>
      <c r="B134" s="8" t="s">
        <v>113</v>
      </c>
      <c r="C134" s="11" t="s">
        <v>337</v>
      </c>
      <c r="D134" s="649">
        <v>38168.607923999603</v>
      </c>
    </row>
    <row r="135" spans="1:4" ht="30" customHeight="1" thickTop="1" thickBot="1">
      <c r="A135" s="10" t="s">
        <v>338</v>
      </c>
      <c r="B135" s="8" t="s">
        <v>339</v>
      </c>
      <c r="C135" s="11" t="s">
        <v>340</v>
      </c>
      <c r="D135" s="649">
        <v>916.38735654172297</v>
      </c>
    </row>
    <row r="136" spans="1:4" ht="30" customHeight="1" thickTop="1" thickBot="1">
      <c r="A136" s="10" t="s">
        <v>352</v>
      </c>
      <c r="B136" s="8" t="s">
        <v>339</v>
      </c>
      <c r="C136" s="11" t="s">
        <v>353</v>
      </c>
      <c r="D136" s="649">
        <v>971.24891858815124</v>
      </c>
    </row>
    <row r="137" spans="1:4" ht="30" customHeight="1" thickTop="1" thickBot="1">
      <c r="A137" s="10" t="s">
        <v>343</v>
      </c>
      <c r="B137" s="8" t="s">
        <v>344</v>
      </c>
      <c r="C137" s="11" t="s">
        <v>345</v>
      </c>
      <c r="D137" s="649">
        <v>0.26922719362836478</v>
      </c>
    </row>
    <row r="138" spans="1:4" ht="30" customHeight="1" thickTop="1" thickBot="1">
      <c r="A138" s="10" t="s">
        <v>346</v>
      </c>
      <c r="B138" s="8" t="s">
        <v>344</v>
      </c>
      <c r="C138" s="11" t="s">
        <v>347</v>
      </c>
      <c r="D138" s="649">
        <v>0.3262054411427483</v>
      </c>
    </row>
    <row r="139" spans="1:4" ht="30" customHeight="1" thickTop="1" thickBot="1">
      <c r="A139" s="10" t="s">
        <v>350</v>
      </c>
      <c r="B139" s="8" t="s">
        <v>339</v>
      </c>
      <c r="C139" s="11" t="s">
        <v>351</v>
      </c>
      <c r="D139" s="649">
        <v>1030.0088570205216</v>
      </c>
    </row>
    <row r="140" spans="1:4" ht="30" customHeight="1" thickTop="1" thickBot="1">
      <c r="A140" s="10" t="s">
        <v>348</v>
      </c>
      <c r="B140" s="8" t="s">
        <v>339</v>
      </c>
      <c r="C140" s="11" t="s">
        <v>349</v>
      </c>
      <c r="D140" s="649">
        <v>927.79969874784661</v>
      </c>
    </row>
    <row r="141" spans="1:4" ht="30" customHeight="1" thickTop="1" thickBot="1">
      <c r="A141" s="10" t="s">
        <v>356</v>
      </c>
      <c r="B141" s="8" t="s">
        <v>113</v>
      </c>
      <c r="C141" s="11" t="s">
        <v>357</v>
      </c>
      <c r="D141" s="649">
        <v>44394.00804999208</v>
      </c>
    </row>
    <row r="142" spans="1:4" ht="30" customHeight="1" thickTop="1" thickBot="1">
      <c r="A142" s="10" t="s">
        <v>341</v>
      </c>
      <c r="B142" s="8" t="s">
        <v>339</v>
      </c>
      <c r="C142" s="11" t="s">
        <v>342</v>
      </c>
      <c r="D142" s="649">
        <v>880.05493119229334</v>
      </c>
    </row>
    <row r="143" spans="1:4" ht="30" customHeight="1" thickTop="1" thickBot="1">
      <c r="A143" s="10" t="s">
        <v>354</v>
      </c>
      <c r="B143" s="8" t="s">
        <v>113</v>
      </c>
      <c r="C143" s="11" t="s">
        <v>355</v>
      </c>
      <c r="D143" s="649">
        <v>40133.708246967013</v>
      </c>
    </row>
    <row r="144" spans="1:4" ht="30" customHeight="1" thickTop="1" thickBot="1">
      <c r="A144" s="10" t="s">
        <v>359</v>
      </c>
      <c r="B144" s="8" t="s">
        <v>113</v>
      </c>
      <c r="C144" s="11" t="s">
        <v>360</v>
      </c>
      <c r="D144" s="649">
        <v>166230.14921573666</v>
      </c>
    </row>
    <row r="145" spans="1:4" ht="68.25" customHeight="1" thickTop="1" thickBot="1">
      <c r="A145" s="10" t="s">
        <v>358</v>
      </c>
      <c r="B145" s="8" t="s">
        <v>113</v>
      </c>
      <c r="C145" s="11" t="s">
        <v>2197</v>
      </c>
      <c r="D145" s="649">
        <v>270566.89158823894</v>
      </c>
    </row>
    <row r="146" spans="1:4" ht="30" customHeight="1" thickTop="1" thickBot="1">
      <c r="A146" s="10" t="s">
        <v>361</v>
      </c>
      <c r="B146" s="8" t="s">
        <v>113</v>
      </c>
      <c r="C146" s="11" t="s">
        <v>1911</v>
      </c>
      <c r="D146" s="649">
        <v>118600.67998535947</v>
      </c>
    </row>
    <row r="147" spans="1:4" ht="30" customHeight="1" thickTop="1" thickBot="1">
      <c r="A147" s="10" t="s">
        <v>362</v>
      </c>
      <c r="B147" s="8" t="s">
        <v>113</v>
      </c>
      <c r="C147" s="11" t="s">
        <v>1912</v>
      </c>
      <c r="D147" s="649">
        <v>130775.73954951849</v>
      </c>
    </row>
    <row r="148" spans="1:4" ht="30" customHeight="1" thickTop="1" thickBot="1">
      <c r="A148" s="10" t="s">
        <v>367</v>
      </c>
      <c r="B148" s="8" t="s">
        <v>113</v>
      </c>
      <c r="C148" s="11" t="s">
        <v>368</v>
      </c>
      <c r="D148" s="649">
        <v>8971.6737266002237</v>
      </c>
    </row>
    <row r="149" spans="1:4" ht="30" customHeight="1" thickTop="1" thickBot="1">
      <c r="A149" s="10" t="s">
        <v>363</v>
      </c>
      <c r="B149" s="8" t="s">
        <v>113</v>
      </c>
      <c r="C149" s="11" t="s">
        <v>364</v>
      </c>
      <c r="D149" s="649">
        <v>7538.4703313080518</v>
      </c>
    </row>
    <row r="150" spans="1:4" ht="30" customHeight="1" thickTop="1" thickBot="1">
      <c r="A150" s="10" t="s">
        <v>158</v>
      </c>
      <c r="B150" s="8" t="s">
        <v>113</v>
      </c>
      <c r="C150" s="11" t="s">
        <v>159</v>
      </c>
      <c r="D150" s="649">
        <v>56631.155570045405</v>
      </c>
    </row>
    <row r="151" spans="1:4" ht="30" customHeight="1" thickTop="1" thickBot="1">
      <c r="A151" s="10" t="s">
        <v>369</v>
      </c>
      <c r="B151" s="8" t="s">
        <v>113</v>
      </c>
      <c r="C151" s="11" t="s">
        <v>370</v>
      </c>
      <c r="D151" s="649">
        <v>120393.66156858447</v>
      </c>
    </row>
    <row r="152" spans="1:4" ht="30" customHeight="1" thickTop="1" thickBot="1">
      <c r="A152" s="10" t="s">
        <v>371</v>
      </c>
      <c r="B152" s="8" t="s">
        <v>113</v>
      </c>
      <c r="C152" s="11" t="s">
        <v>372</v>
      </c>
      <c r="D152" s="649">
        <v>124396.33912013397</v>
      </c>
    </row>
    <row r="153" spans="1:4" ht="30" customHeight="1" thickTop="1" thickBot="1">
      <c r="A153" s="10" t="s">
        <v>365</v>
      </c>
      <c r="B153" s="8" t="s">
        <v>113</v>
      </c>
      <c r="C153" s="11" t="s">
        <v>366</v>
      </c>
      <c r="D153" s="649">
        <v>127246.6099929816</v>
      </c>
    </row>
    <row r="154" spans="1:4" ht="30" customHeight="1" thickTop="1" thickBot="1">
      <c r="A154" s="10" t="s">
        <v>373</v>
      </c>
      <c r="B154" s="8" t="s">
        <v>113</v>
      </c>
      <c r="C154" s="11" t="s">
        <v>374</v>
      </c>
      <c r="D154" s="649">
        <v>50219.786266220464</v>
      </c>
    </row>
    <row r="155" spans="1:4" ht="16.5" thickTop="1" thickBot="1">
      <c r="D155" s="646"/>
    </row>
    <row r="156"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4"/>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1.5703125" customWidth="1"/>
    <col min="2" max="2" width="9.140625"/>
    <col min="3" max="3" width="77.42578125" style="198" customWidth="1"/>
    <col min="4" max="4" width="18" style="183" customWidth="1"/>
  </cols>
  <sheetData>
    <row r="1" spans="1:4" ht="81.75" customHeight="1" thickTop="1" thickBot="1">
      <c r="A1" s="688" t="s">
        <v>1850</v>
      </c>
      <c r="B1" s="689"/>
      <c r="C1" s="689"/>
      <c r="D1" s="690"/>
    </row>
    <row r="2" spans="1:4" ht="60.75" customHeight="1" thickTop="1" thickBot="1">
      <c r="A2" s="687" t="s">
        <v>375</v>
      </c>
      <c r="B2" s="687"/>
      <c r="C2" s="687"/>
      <c r="D2" s="687"/>
    </row>
    <row r="3" spans="1:4" ht="16.5" customHeight="1" thickTop="1" thickBot="1">
      <c r="A3" s="192"/>
      <c r="B3" s="192"/>
      <c r="C3" s="197"/>
      <c r="D3" s="193"/>
    </row>
    <row r="4" spans="1:4" ht="16.5" customHeight="1" thickTop="1" thickBot="1">
      <c r="A4" s="192"/>
      <c r="B4" s="192"/>
      <c r="C4" s="197" t="s">
        <v>375</v>
      </c>
      <c r="D4" s="193"/>
    </row>
    <row r="5" spans="1:4" ht="16.5" thickTop="1" thickBot="1">
      <c r="A5" s="192"/>
      <c r="B5" s="192"/>
      <c r="C5" s="197"/>
      <c r="D5" s="194" t="s">
        <v>1846</v>
      </c>
    </row>
    <row r="6" spans="1:4" ht="16.5" thickTop="1" thickBot="1">
      <c r="A6" s="664" t="s">
        <v>742</v>
      </c>
      <c r="B6" s="664" t="s">
        <v>377</v>
      </c>
      <c r="C6" s="665" t="s">
        <v>2238</v>
      </c>
      <c r="D6" s="648">
        <v>2693.1443943092759</v>
      </c>
    </row>
    <row r="7" spans="1:4" ht="16.5" thickTop="1" thickBot="1">
      <c r="A7" s="664" t="s">
        <v>747</v>
      </c>
      <c r="B7" s="664" t="s">
        <v>377</v>
      </c>
      <c r="C7" s="665" t="s">
        <v>748</v>
      </c>
      <c r="D7" s="648">
        <v>3647.0718327020559</v>
      </c>
    </row>
    <row r="8" spans="1:4" ht="16.5" thickTop="1" thickBot="1">
      <c r="A8" s="664" t="s">
        <v>743</v>
      </c>
      <c r="B8" s="664" t="s">
        <v>377</v>
      </c>
      <c r="C8" s="665" t="s">
        <v>744</v>
      </c>
      <c r="D8" s="648">
        <v>2463.8656905905777</v>
      </c>
    </row>
    <row r="9" spans="1:4" ht="16.5" thickTop="1" thickBot="1">
      <c r="A9" s="664" t="s">
        <v>745</v>
      </c>
      <c r="B9" s="664" t="s">
        <v>377</v>
      </c>
      <c r="C9" s="665" t="s">
        <v>746</v>
      </c>
      <c r="D9" s="648">
        <v>4307.0665262758585</v>
      </c>
    </row>
    <row r="10" spans="1:4" ht="16.5" thickTop="1" thickBot="1">
      <c r="A10" s="664" t="s">
        <v>1668</v>
      </c>
      <c r="B10" s="664" t="s">
        <v>377</v>
      </c>
      <c r="C10" s="665" t="s">
        <v>1667</v>
      </c>
      <c r="D10" s="648">
        <v>3477.1919152899459</v>
      </c>
    </row>
    <row r="11" spans="1:4" ht="16.5" thickTop="1" thickBot="1">
      <c r="A11" s="664" t="s">
        <v>751</v>
      </c>
      <c r="B11" s="664" t="s">
        <v>377</v>
      </c>
      <c r="C11" s="665" t="s">
        <v>752</v>
      </c>
      <c r="D11" s="648">
        <v>9162.6120240632881</v>
      </c>
    </row>
    <row r="12" spans="1:4" ht="16.5" thickTop="1" thickBot="1">
      <c r="A12" s="664" t="s">
        <v>749</v>
      </c>
      <c r="B12" s="664" t="s">
        <v>377</v>
      </c>
      <c r="C12" s="665" t="s">
        <v>750</v>
      </c>
      <c r="D12" s="648">
        <v>5281.5150177680953</v>
      </c>
    </row>
    <row r="13" spans="1:4" ht="16.5" thickTop="1" thickBot="1">
      <c r="A13" s="664" t="s">
        <v>753</v>
      </c>
      <c r="B13" s="664" t="s">
        <v>92</v>
      </c>
      <c r="C13" s="665" t="s">
        <v>1935</v>
      </c>
      <c r="D13" s="648">
        <v>1144.6934985137359</v>
      </c>
    </row>
    <row r="14" spans="1:4" ht="16.5" thickTop="1" thickBot="1">
      <c r="A14" s="664" t="s">
        <v>755</v>
      </c>
      <c r="B14" s="664" t="s">
        <v>233</v>
      </c>
      <c r="C14" s="665" t="s">
        <v>1937</v>
      </c>
      <c r="D14" s="648">
        <v>36288.238223865279</v>
      </c>
    </row>
    <row r="15" spans="1:4" ht="16.5" thickTop="1" thickBot="1">
      <c r="A15" s="664" t="s">
        <v>756</v>
      </c>
      <c r="B15" s="664" t="s">
        <v>92</v>
      </c>
      <c r="C15" s="665" t="s">
        <v>1938</v>
      </c>
      <c r="D15" s="648">
        <v>1076.7666315689646</v>
      </c>
    </row>
    <row r="16" spans="1:4" ht="16.5" thickTop="1" thickBot="1">
      <c r="A16" s="664" t="s">
        <v>754</v>
      </c>
      <c r="B16" s="664" t="s">
        <v>233</v>
      </c>
      <c r="C16" s="665" t="s">
        <v>1936</v>
      </c>
      <c r="D16" s="648">
        <v>64605.997894137887</v>
      </c>
    </row>
    <row r="17" spans="1:4" ht="16.5" thickTop="1" thickBot="1">
      <c r="A17" s="664" t="s">
        <v>776</v>
      </c>
      <c r="B17" s="664" t="s">
        <v>422</v>
      </c>
      <c r="C17" s="665" t="s">
        <v>777</v>
      </c>
      <c r="D17" s="648">
        <v>8597.8215966597272</v>
      </c>
    </row>
    <row r="18" spans="1:4" ht="16.5" thickTop="1" thickBot="1">
      <c r="A18" s="664" t="s">
        <v>757</v>
      </c>
      <c r="B18" s="664" t="s">
        <v>387</v>
      </c>
      <c r="C18" s="665" t="s">
        <v>1939</v>
      </c>
      <c r="D18" s="648">
        <v>46216.140511207443</v>
      </c>
    </row>
    <row r="19" spans="1:4" ht="16.5" thickTop="1" thickBot="1">
      <c r="A19" s="664" t="s">
        <v>758</v>
      </c>
      <c r="B19" s="664" t="s">
        <v>387</v>
      </c>
      <c r="C19" s="665" t="s">
        <v>2239</v>
      </c>
      <c r="D19" s="648">
        <v>47654.290119310725</v>
      </c>
    </row>
    <row r="20" spans="1:4" ht="16.5" thickTop="1" thickBot="1">
      <c r="A20" s="664" t="s">
        <v>761</v>
      </c>
      <c r="B20" s="664" t="s">
        <v>387</v>
      </c>
      <c r="C20" s="665" t="s">
        <v>762</v>
      </c>
      <c r="D20" s="648">
        <v>47530.130095996923</v>
      </c>
    </row>
    <row r="21" spans="1:4" ht="16.5" thickTop="1" thickBot="1">
      <c r="A21" s="664" t="s">
        <v>759</v>
      </c>
      <c r="B21" s="664" t="s">
        <v>387</v>
      </c>
      <c r="C21" s="665" t="s">
        <v>2240</v>
      </c>
      <c r="D21" s="648">
        <v>44562.008608204786</v>
      </c>
    </row>
    <row r="22" spans="1:4" ht="16.5" thickTop="1" thickBot="1">
      <c r="A22" s="664" t="s">
        <v>760</v>
      </c>
      <c r="B22" s="664" t="s">
        <v>387</v>
      </c>
      <c r="C22" s="665" t="s">
        <v>2241</v>
      </c>
      <c r="D22" s="648">
        <v>45746.495918859189</v>
      </c>
    </row>
    <row r="23" spans="1:4" ht="16.5" thickTop="1" thickBot="1">
      <c r="A23" s="664" t="s">
        <v>763</v>
      </c>
      <c r="B23" s="664" t="s">
        <v>387</v>
      </c>
      <c r="C23" s="665" t="s">
        <v>764</v>
      </c>
      <c r="D23" s="648">
        <v>52098.152509777414</v>
      </c>
    </row>
    <row r="24" spans="1:4" ht="16.5" thickTop="1" thickBot="1">
      <c r="A24" s="664" t="s">
        <v>772</v>
      </c>
      <c r="B24" s="664" t="s">
        <v>387</v>
      </c>
      <c r="C24" s="665" t="s">
        <v>773</v>
      </c>
      <c r="D24" s="648">
        <v>20231.583183999537</v>
      </c>
    </row>
    <row r="25" spans="1:4" ht="16.5" thickTop="1" thickBot="1">
      <c r="A25" s="664" t="s">
        <v>765</v>
      </c>
      <c r="B25" s="664" t="s">
        <v>387</v>
      </c>
      <c r="C25" s="665" t="s">
        <v>766</v>
      </c>
      <c r="D25" s="648">
        <v>43417.092776513724</v>
      </c>
    </row>
    <row r="26" spans="1:4" ht="16.5" thickTop="1" thickBot="1">
      <c r="A26" s="664" t="s">
        <v>768</v>
      </c>
      <c r="B26" s="664" t="s">
        <v>387</v>
      </c>
      <c r="C26" s="665" t="s">
        <v>2002</v>
      </c>
      <c r="D26" s="648">
        <v>41261.315363196896</v>
      </c>
    </row>
    <row r="27" spans="1:4" ht="16.5" thickTop="1" thickBot="1">
      <c r="A27" s="664" t="s">
        <v>767</v>
      </c>
      <c r="B27" s="664" t="s">
        <v>387</v>
      </c>
      <c r="C27" s="665" t="s">
        <v>2004</v>
      </c>
      <c r="D27" s="648">
        <v>42867.081852974909</v>
      </c>
    </row>
    <row r="28" spans="1:4" ht="16.5" thickTop="1" thickBot="1">
      <c r="A28" s="664" t="s">
        <v>770</v>
      </c>
      <c r="B28" s="664" t="s">
        <v>387</v>
      </c>
      <c r="C28" s="665" t="s">
        <v>2003</v>
      </c>
      <c r="D28" s="648">
        <v>43347.040863711751</v>
      </c>
    </row>
    <row r="29" spans="1:4" ht="16.5" thickTop="1" thickBot="1">
      <c r="A29" s="664" t="s">
        <v>769</v>
      </c>
      <c r="B29" s="664" t="s">
        <v>387</v>
      </c>
      <c r="C29" s="665" t="s">
        <v>2001</v>
      </c>
      <c r="D29" s="648">
        <v>44328.651614989612</v>
      </c>
    </row>
    <row r="30" spans="1:4" ht="16.5" thickTop="1" thickBot="1">
      <c r="A30" s="664" t="s">
        <v>771</v>
      </c>
      <c r="B30" s="664" t="s">
        <v>387</v>
      </c>
      <c r="C30" s="665" t="s">
        <v>2242</v>
      </c>
      <c r="D30" s="648">
        <v>53560.310511374009</v>
      </c>
    </row>
    <row r="31" spans="1:4" ht="16.5" thickTop="1" thickBot="1">
      <c r="A31" s="664" t="s">
        <v>774</v>
      </c>
      <c r="B31" s="664" t="s">
        <v>422</v>
      </c>
      <c r="C31" s="665" t="s">
        <v>775</v>
      </c>
      <c r="D31" s="648">
        <v>42.716643074282864</v>
      </c>
    </row>
    <row r="32" spans="1:4" ht="16.5" thickTop="1" thickBot="1">
      <c r="A32" s="664" t="s">
        <v>779</v>
      </c>
      <c r="B32" s="664" t="s">
        <v>144</v>
      </c>
      <c r="C32" s="665" t="s">
        <v>1941</v>
      </c>
      <c r="D32" s="648">
        <v>372.15003565278386</v>
      </c>
    </row>
    <row r="33" spans="1:4" ht="16.5" thickTop="1" thickBot="1">
      <c r="A33" s="664" t="s">
        <v>780</v>
      </c>
      <c r="B33" s="664" t="s">
        <v>377</v>
      </c>
      <c r="C33" s="665" t="s">
        <v>781</v>
      </c>
      <c r="D33" s="648">
        <v>4269.6226313520829</v>
      </c>
    </row>
    <row r="34" spans="1:4" ht="16.5" thickTop="1" thickBot="1">
      <c r="A34" s="664" t="s">
        <v>786</v>
      </c>
      <c r="B34" s="664" t="s">
        <v>377</v>
      </c>
      <c r="C34" s="665" t="s">
        <v>787</v>
      </c>
      <c r="D34" s="648">
        <v>4236.0642878526605</v>
      </c>
    </row>
    <row r="35" spans="1:4" ht="16.5" thickTop="1" thickBot="1">
      <c r="A35" s="664" t="s">
        <v>782</v>
      </c>
      <c r="B35" s="664" t="s">
        <v>377</v>
      </c>
      <c r="C35" s="665" t="s">
        <v>783</v>
      </c>
      <c r="D35" s="648">
        <v>4152.0718973538542</v>
      </c>
    </row>
    <row r="36" spans="1:4" ht="16.5" thickTop="1" thickBot="1">
      <c r="A36" s="664" t="s">
        <v>784</v>
      </c>
      <c r="B36" s="664" t="s">
        <v>377</v>
      </c>
      <c r="C36" s="665" t="s">
        <v>785</v>
      </c>
      <c r="D36" s="648">
        <v>4554.2548591962786</v>
      </c>
    </row>
    <row r="37" spans="1:4" ht="16.5" thickTop="1" thickBot="1">
      <c r="A37" s="664" t="s">
        <v>898</v>
      </c>
      <c r="B37" s="664" t="s">
        <v>377</v>
      </c>
      <c r="C37" s="665" t="s">
        <v>899</v>
      </c>
      <c r="D37" s="648">
        <v>5182.5683668973543</v>
      </c>
    </row>
    <row r="38" spans="1:4" ht="16.5" thickTop="1" thickBot="1">
      <c r="A38" s="664" t="s">
        <v>788</v>
      </c>
      <c r="B38" s="664" t="s">
        <v>377</v>
      </c>
      <c r="C38" s="665" t="s">
        <v>789</v>
      </c>
      <c r="D38" s="648">
        <v>5182.5683668973543</v>
      </c>
    </row>
    <row r="39" spans="1:4" ht="16.5" thickTop="1" thickBot="1">
      <c r="A39" s="664" t="s">
        <v>917</v>
      </c>
      <c r="B39" s="664" t="s">
        <v>92</v>
      </c>
      <c r="C39" s="665" t="s">
        <v>2243</v>
      </c>
      <c r="D39" s="648">
        <v>430706.65262758592</v>
      </c>
    </row>
    <row r="40" spans="1:4" ht="16.5" thickTop="1" thickBot="1">
      <c r="A40" s="664" t="s">
        <v>896</v>
      </c>
      <c r="B40" s="664" t="s">
        <v>92</v>
      </c>
      <c r="C40" s="665" t="s">
        <v>897</v>
      </c>
      <c r="D40" s="648">
        <v>33648.95723653015</v>
      </c>
    </row>
    <row r="41" spans="1:4" ht="16.5" thickTop="1" thickBot="1">
      <c r="A41" s="664" t="s">
        <v>827</v>
      </c>
      <c r="B41" s="664" t="s">
        <v>92</v>
      </c>
      <c r="C41" s="665" t="s">
        <v>828</v>
      </c>
      <c r="D41" s="648">
        <v>757.85910496728388</v>
      </c>
    </row>
    <row r="42" spans="1:4" ht="16.5" thickTop="1" thickBot="1">
      <c r="A42" s="664" t="s">
        <v>432</v>
      </c>
      <c r="B42" s="664" t="s">
        <v>92</v>
      </c>
      <c r="C42" s="665" t="s">
        <v>433</v>
      </c>
      <c r="D42" s="648">
        <v>11745.76530801296</v>
      </c>
    </row>
    <row r="43" spans="1:4" ht="16.5" thickTop="1" thickBot="1">
      <c r="A43" s="664" t="s">
        <v>376</v>
      </c>
      <c r="B43" s="664" t="s">
        <v>377</v>
      </c>
      <c r="C43" s="665" t="s">
        <v>378</v>
      </c>
      <c r="D43" s="648">
        <v>4073.1367799043906</v>
      </c>
    </row>
    <row r="44" spans="1:4" ht="16.5" thickTop="1" thickBot="1">
      <c r="A44" s="664" t="s">
        <v>379</v>
      </c>
      <c r="B44" s="664" t="s">
        <v>144</v>
      </c>
      <c r="C44" s="665" t="s">
        <v>2244</v>
      </c>
      <c r="D44" s="648">
        <v>8462.5320984375958</v>
      </c>
    </row>
    <row r="45" spans="1:4" ht="16.5" thickTop="1" thickBot="1">
      <c r="A45" s="664" t="s">
        <v>778</v>
      </c>
      <c r="B45" s="664" t="s">
        <v>377</v>
      </c>
      <c r="C45" s="665" t="s">
        <v>1940</v>
      </c>
      <c r="D45" s="648">
        <v>4907.0018966419138</v>
      </c>
    </row>
    <row r="46" spans="1:4" ht="16.5" thickTop="1" thickBot="1">
      <c r="A46" s="664" t="s">
        <v>913</v>
      </c>
      <c r="B46" s="664" t="s">
        <v>92</v>
      </c>
      <c r="C46" s="665" t="s">
        <v>1954</v>
      </c>
      <c r="D46" s="648">
        <v>665.14461213976426</v>
      </c>
    </row>
    <row r="47" spans="1:4" ht="16.5" thickTop="1" thickBot="1">
      <c r="A47" s="664" t="s">
        <v>914</v>
      </c>
      <c r="B47" s="664" t="s">
        <v>92</v>
      </c>
      <c r="C47" s="665" t="s">
        <v>1955</v>
      </c>
      <c r="D47" s="648">
        <v>21285.009547638379</v>
      </c>
    </row>
    <row r="48" spans="1:4" ht="16.5" thickTop="1" thickBot="1">
      <c r="A48" s="664" t="s">
        <v>797</v>
      </c>
      <c r="B48" s="664" t="s">
        <v>387</v>
      </c>
      <c r="C48" s="665" t="s">
        <v>798</v>
      </c>
      <c r="D48" s="648">
        <v>49381.574363905202</v>
      </c>
    </row>
    <row r="49" spans="1:4" ht="16.5" thickTop="1" thickBot="1">
      <c r="A49" s="664" t="s">
        <v>800</v>
      </c>
      <c r="B49" s="664" t="s">
        <v>387</v>
      </c>
      <c r="C49" s="665" t="s">
        <v>801</v>
      </c>
      <c r="D49" s="648">
        <v>43990.193776399858</v>
      </c>
    </row>
    <row r="50" spans="1:4" ht="16.5" thickTop="1" thickBot="1">
      <c r="A50" s="664" t="s">
        <v>799</v>
      </c>
      <c r="B50" s="664" t="s">
        <v>387</v>
      </c>
      <c r="C50" s="665" t="s">
        <v>1943</v>
      </c>
      <c r="D50" s="648">
        <v>57612.046408713308</v>
      </c>
    </row>
    <row r="51" spans="1:4" ht="16.5" thickTop="1" thickBot="1">
      <c r="A51" s="664" t="s">
        <v>796</v>
      </c>
      <c r="B51" s="664" t="s">
        <v>387</v>
      </c>
      <c r="C51" s="665" t="s">
        <v>1942</v>
      </c>
      <c r="D51" s="648">
        <v>62550.581216586856</v>
      </c>
    </row>
    <row r="52" spans="1:4" ht="16.5" thickTop="1" thickBot="1">
      <c r="A52" s="664" t="s">
        <v>802</v>
      </c>
      <c r="B52" s="664" t="s">
        <v>387</v>
      </c>
      <c r="C52" s="665" t="s">
        <v>803</v>
      </c>
      <c r="D52" s="648">
        <v>48246.944104938841</v>
      </c>
    </row>
    <row r="53" spans="1:4" ht="16.5" thickTop="1" thickBot="1">
      <c r="A53" s="664" t="s">
        <v>380</v>
      </c>
      <c r="B53" s="664" t="s">
        <v>144</v>
      </c>
      <c r="C53" s="665" t="s">
        <v>381</v>
      </c>
      <c r="D53" s="648">
        <v>3368.0840232360219</v>
      </c>
    </row>
    <row r="54" spans="1:4" ht="16.5" thickTop="1" thickBot="1">
      <c r="A54" s="664" t="s">
        <v>794</v>
      </c>
      <c r="B54" s="664" t="s">
        <v>377</v>
      </c>
      <c r="C54" s="665" t="s">
        <v>795</v>
      </c>
      <c r="D54" s="648">
        <v>2194.6360349419174</v>
      </c>
    </row>
    <row r="55" spans="1:4" ht="16.5" thickTop="1" thickBot="1">
      <c r="A55" s="664" t="s">
        <v>790</v>
      </c>
      <c r="B55" s="664" t="s">
        <v>422</v>
      </c>
      <c r="C55" s="665" t="s">
        <v>791</v>
      </c>
      <c r="D55" s="648">
        <v>2336.3268451728281</v>
      </c>
    </row>
    <row r="56" spans="1:4" ht="16.5" thickTop="1" thickBot="1">
      <c r="A56" s="664" t="s">
        <v>792</v>
      </c>
      <c r="B56" s="664" t="s">
        <v>606</v>
      </c>
      <c r="C56" s="665" t="s">
        <v>793</v>
      </c>
      <c r="D56" s="648">
        <v>6027.9633533904198</v>
      </c>
    </row>
    <row r="57" spans="1:4" ht="16.5" thickTop="1" thickBot="1">
      <c r="A57" s="664" t="s">
        <v>382</v>
      </c>
      <c r="B57" s="664" t="s">
        <v>377</v>
      </c>
      <c r="C57" s="665" t="s">
        <v>383</v>
      </c>
      <c r="D57" s="648">
        <v>3392.1145759750007</v>
      </c>
    </row>
    <row r="58" spans="1:4" ht="16.5" thickTop="1" thickBot="1">
      <c r="A58" s="664" t="s">
        <v>384</v>
      </c>
      <c r="B58" s="664" t="s">
        <v>377</v>
      </c>
      <c r="C58" s="665" t="s">
        <v>385</v>
      </c>
      <c r="D58" s="648">
        <v>3748.1229009609797</v>
      </c>
    </row>
    <row r="59" spans="1:4" ht="16.5" thickTop="1" thickBot="1">
      <c r="A59" s="664" t="s">
        <v>386</v>
      </c>
      <c r="B59" s="664" t="s">
        <v>387</v>
      </c>
      <c r="C59" s="665" t="s">
        <v>2245</v>
      </c>
      <c r="D59" s="648">
        <v>23708.145909761835</v>
      </c>
    </row>
    <row r="60" spans="1:4" ht="16.5" thickTop="1" thickBot="1">
      <c r="A60" s="664" t="s">
        <v>388</v>
      </c>
      <c r="B60" s="664" t="s">
        <v>377</v>
      </c>
      <c r="C60" s="665" t="s">
        <v>389</v>
      </c>
      <c r="D60" s="648">
        <v>10265.762243264395</v>
      </c>
    </row>
    <row r="61" spans="1:4" ht="16.5" thickTop="1" thickBot="1">
      <c r="A61" s="664" t="s">
        <v>390</v>
      </c>
      <c r="B61" s="664" t="s">
        <v>233</v>
      </c>
      <c r="C61" s="665" t="s">
        <v>391</v>
      </c>
      <c r="D61" s="648">
        <v>106489.06460838635</v>
      </c>
    </row>
    <row r="62" spans="1:4" ht="16.5" thickTop="1" thickBot="1">
      <c r="A62" s="664" t="s">
        <v>398</v>
      </c>
      <c r="B62" s="664" t="s">
        <v>233</v>
      </c>
      <c r="C62" s="665" t="s">
        <v>399</v>
      </c>
      <c r="D62" s="648">
        <v>4011.0151582673916</v>
      </c>
    </row>
    <row r="63" spans="1:4" ht="16.5" thickTop="1" thickBot="1">
      <c r="A63" s="664" t="s">
        <v>392</v>
      </c>
      <c r="B63" s="664" t="s">
        <v>387</v>
      </c>
      <c r="C63" s="665" t="s">
        <v>393</v>
      </c>
      <c r="D63" s="648">
        <v>28237.14096537821</v>
      </c>
    </row>
    <row r="64" spans="1:4" ht="16.5" thickTop="1" thickBot="1">
      <c r="A64" s="664" t="s">
        <v>400</v>
      </c>
      <c r="B64" s="664" t="s">
        <v>92</v>
      </c>
      <c r="C64" s="665" t="s">
        <v>401</v>
      </c>
      <c r="D64" s="648">
        <v>25480.512884901775</v>
      </c>
    </row>
    <row r="65" spans="1:4" ht="16.5" thickTop="1" thickBot="1">
      <c r="A65" s="664" t="s">
        <v>394</v>
      </c>
      <c r="B65" s="664" t="s">
        <v>92</v>
      </c>
      <c r="C65" s="665" t="s">
        <v>395</v>
      </c>
      <c r="D65" s="648">
        <v>44962.528227595081</v>
      </c>
    </row>
    <row r="66" spans="1:4" ht="16.5" thickTop="1" thickBot="1">
      <c r="A66" s="664" t="s">
        <v>396</v>
      </c>
      <c r="B66" s="664" t="s">
        <v>92</v>
      </c>
      <c r="C66" s="665" t="s">
        <v>397</v>
      </c>
      <c r="D66" s="648">
        <v>83610.089947515371</v>
      </c>
    </row>
    <row r="67" spans="1:4" ht="16.5" thickTop="1" thickBot="1">
      <c r="A67" s="664" t="s">
        <v>918</v>
      </c>
      <c r="B67" s="664" t="s">
        <v>144</v>
      </c>
      <c r="C67" s="665" t="s">
        <v>919</v>
      </c>
      <c r="D67" s="648">
        <v>12345.079114740447</v>
      </c>
    </row>
    <row r="68" spans="1:4" ht="16.5" thickTop="1" thickBot="1">
      <c r="A68" s="664" t="s">
        <v>402</v>
      </c>
      <c r="B68" s="664" t="s">
        <v>377</v>
      </c>
      <c r="C68" s="665" t="s">
        <v>403</v>
      </c>
      <c r="D68" s="648">
        <v>774.34981468765056</v>
      </c>
    </row>
    <row r="69" spans="1:4" ht="16.5" thickTop="1" thickBot="1">
      <c r="A69" s="664" t="s">
        <v>404</v>
      </c>
      <c r="B69" s="664" t="s">
        <v>377</v>
      </c>
      <c r="C69" s="665" t="s">
        <v>405</v>
      </c>
      <c r="D69" s="648">
        <v>10059.465832543241</v>
      </c>
    </row>
    <row r="70" spans="1:4" ht="16.5" thickTop="1" thickBot="1">
      <c r="A70" s="664" t="s">
        <v>406</v>
      </c>
      <c r="B70" s="664" t="s">
        <v>144</v>
      </c>
      <c r="C70" s="665" t="s">
        <v>407</v>
      </c>
      <c r="D70" s="648">
        <v>34300.251239988182</v>
      </c>
    </row>
    <row r="71" spans="1:4" ht="16.5" thickTop="1" thickBot="1">
      <c r="A71" s="664" t="s">
        <v>408</v>
      </c>
      <c r="B71" s="664" t="s">
        <v>92</v>
      </c>
      <c r="C71" s="665" t="s">
        <v>409</v>
      </c>
      <c r="D71" s="648">
        <v>14758.99870116666</v>
      </c>
    </row>
    <row r="72" spans="1:4" ht="16.5" thickTop="1" thickBot="1">
      <c r="A72" s="664" t="s">
        <v>410</v>
      </c>
      <c r="B72" s="664" t="s">
        <v>92</v>
      </c>
      <c r="C72" s="665" t="s">
        <v>411</v>
      </c>
      <c r="D72" s="648">
        <v>13779318.710743573</v>
      </c>
    </row>
    <row r="73" spans="1:4" ht="16.5" thickTop="1" thickBot="1">
      <c r="A73" s="664" t="s">
        <v>810</v>
      </c>
      <c r="B73" s="664" t="s">
        <v>377</v>
      </c>
      <c r="C73" s="665" t="s">
        <v>811</v>
      </c>
      <c r="D73" s="648">
        <v>1221.3648936382551</v>
      </c>
    </row>
    <row r="74" spans="1:4" ht="16.5" thickTop="1" thickBot="1">
      <c r="A74" s="664" t="s">
        <v>805</v>
      </c>
      <c r="B74" s="664" t="s">
        <v>377</v>
      </c>
      <c r="C74" s="665" t="s">
        <v>806</v>
      </c>
      <c r="D74" s="648">
        <v>1742.3802381394953</v>
      </c>
    </row>
    <row r="75" spans="1:4" ht="16.5" thickTop="1" thickBot="1">
      <c r="A75" s="664" t="s">
        <v>808</v>
      </c>
      <c r="B75" s="664" t="s">
        <v>377</v>
      </c>
      <c r="C75" s="665" t="s">
        <v>809</v>
      </c>
      <c r="D75" s="648">
        <v>2225.2338449129657</v>
      </c>
    </row>
    <row r="76" spans="1:4" ht="16.5" thickTop="1" thickBot="1">
      <c r="A76" s="664" t="s">
        <v>822</v>
      </c>
      <c r="B76" s="664" t="s">
        <v>377</v>
      </c>
      <c r="C76" s="665" t="s">
        <v>823</v>
      </c>
      <c r="D76" s="648">
        <v>1893.0684488188622</v>
      </c>
    </row>
    <row r="77" spans="1:4" ht="16.5" thickTop="1" thickBot="1">
      <c r="A77" s="664" t="s">
        <v>807</v>
      </c>
      <c r="B77" s="664" t="s">
        <v>377</v>
      </c>
      <c r="C77" s="665" t="s">
        <v>2037</v>
      </c>
      <c r="D77" s="648">
        <v>1181.1120718787902</v>
      </c>
    </row>
    <row r="78" spans="1:4" ht="16.5" thickTop="1" thickBot="1">
      <c r="A78" s="664" t="s">
        <v>817</v>
      </c>
      <c r="B78" s="664" t="s">
        <v>377</v>
      </c>
      <c r="C78" s="665" t="s">
        <v>818</v>
      </c>
      <c r="D78" s="648">
        <v>1816.5376398280794</v>
      </c>
    </row>
    <row r="79" spans="1:4" ht="16.5" thickTop="1" thickBot="1">
      <c r="A79" s="664" t="s">
        <v>819</v>
      </c>
      <c r="B79" s="664" t="s">
        <v>377</v>
      </c>
      <c r="C79" s="665" t="s">
        <v>2023</v>
      </c>
      <c r="D79" s="648">
        <v>1841.9939625120462</v>
      </c>
    </row>
    <row r="80" spans="1:4" ht="16.5" thickTop="1" thickBot="1">
      <c r="A80" s="664" t="s">
        <v>820</v>
      </c>
      <c r="B80" s="664" t="s">
        <v>377</v>
      </c>
      <c r="C80" s="665" t="s">
        <v>2024</v>
      </c>
      <c r="D80" s="648">
        <v>1896.7788913511072</v>
      </c>
    </row>
    <row r="81" spans="1:4" ht="16.5" thickTop="1" thickBot="1">
      <c r="A81" s="664" t="s">
        <v>812</v>
      </c>
      <c r="B81" s="664" t="s">
        <v>377</v>
      </c>
      <c r="C81" s="665" t="s">
        <v>2246</v>
      </c>
      <c r="D81" s="648">
        <v>3576.2237541478585</v>
      </c>
    </row>
    <row r="82" spans="1:4" ht="16.5" thickTop="1" thickBot="1">
      <c r="A82" s="664" t="s">
        <v>813</v>
      </c>
      <c r="B82" s="664" t="s">
        <v>377</v>
      </c>
      <c r="C82" s="665" t="s">
        <v>2247</v>
      </c>
      <c r="D82" s="648">
        <v>3743.5251116229433</v>
      </c>
    </row>
    <row r="83" spans="1:4" ht="16.5" thickTop="1" thickBot="1">
      <c r="A83" s="664" t="s">
        <v>814</v>
      </c>
      <c r="B83" s="664" t="s">
        <v>377</v>
      </c>
      <c r="C83" s="665" t="s">
        <v>2248</v>
      </c>
      <c r="D83" s="648">
        <v>2977.5732496149294</v>
      </c>
    </row>
    <row r="84" spans="1:4" ht="16.5" thickTop="1" thickBot="1">
      <c r="A84" s="664" t="s">
        <v>815</v>
      </c>
      <c r="B84" s="664" t="s">
        <v>377</v>
      </c>
      <c r="C84" s="665" t="s">
        <v>2249</v>
      </c>
      <c r="D84" s="648">
        <v>3082.1582776317073</v>
      </c>
    </row>
    <row r="85" spans="1:4" ht="16.5" thickTop="1" thickBot="1">
      <c r="A85" s="664" t="s">
        <v>821</v>
      </c>
      <c r="B85" s="664" t="s">
        <v>377</v>
      </c>
      <c r="C85" s="665" t="s">
        <v>1944</v>
      </c>
      <c r="D85" s="648">
        <v>2277.6558780882228</v>
      </c>
    </row>
    <row r="86" spans="1:4" ht="16.5" thickTop="1" thickBot="1">
      <c r="A86" s="664" t="s">
        <v>816</v>
      </c>
      <c r="B86" s="664" t="s">
        <v>377</v>
      </c>
      <c r="C86" s="665" t="s">
        <v>2250</v>
      </c>
      <c r="D86" s="648">
        <v>2216.5179446415173</v>
      </c>
    </row>
    <row r="87" spans="1:4" ht="16.5" thickTop="1" thickBot="1">
      <c r="A87" s="664" t="s">
        <v>804</v>
      </c>
      <c r="B87" s="664" t="s">
        <v>377</v>
      </c>
      <c r="C87" s="665" t="s">
        <v>2251</v>
      </c>
      <c r="D87" s="648">
        <v>578.79817869373426</v>
      </c>
    </row>
    <row r="88" spans="1:4" ht="16.5" thickTop="1" thickBot="1">
      <c r="A88" s="664" t="s">
        <v>826</v>
      </c>
      <c r="B88" s="664" t="s">
        <v>377</v>
      </c>
      <c r="C88" s="665" t="s">
        <v>1945</v>
      </c>
      <c r="D88" s="648">
        <v>559.07179233836655</v>
      </c>
    </row>
    <row r="89" spans="1:4" ht="16.5" thickTop="1" thickBot="1">
      <c r="A89" s="664" t="s">
        <v>824</v>
      </c>
      <c r="B89" s="664" t="s">
        <v>377</v>
      </c>
      <c r="C89" s="665" t="s">
        <v>825</v>
      </c>
      <c r="D89" s="648">
        <v>486.36250815940207</v>
      </c>
    </row>
    <row r="90" spans="1:4" ht="16.5" thickTop="1" thickBot="1">
      <c r="A90" s="664" t="s">
        <v>915</v>
      </c>
      <c r="B90" s="664" t="s">
        <v>233</v>
      </c>
      <c r="C90" s="665" t="s">
        <v>916</v>
      </c>
      <c r="D90" s="648">
        <v>5328.8815598650972</v>
      </c>
    </row>
    <row r="91" spans="1:4" ht="16.5" thickTop="1" thickBot="1">
      <c r="A91" s="664" t="s">
        <v>412</v>
      </c>
      <c r="B91" s="664" t="s">
        <v>377</v>
      </c>
      <c r="C91" s="665" t="s">
        <v>2252</v>
      </c>
      <c r="D91" s="648">
        <v>14780.854059465708</v>
      </c>
    </row>
    <row r="92" spans="1:4" ht="16.5" thickTop="1" thickBot="1">
      <c r="A92" s="664" t="s">
        <v>413</v>
      </c>
      <c r="B92" s="664" t="s">
        <v>144</v>
      </c>
      <c r="C92" s="665" t="s">
        <v>414</v>
      </c>
      <c r="D92" s="648">
        <v>41468.655562277847</v>
      </c>
    </row>
    <row r="93" spans="1:4" ht="16.5" thickTop="1" thickBot="1">
      <c r="A93" s="664" t="s">
        <v>415</v>
      </c>
      <c r="B93" s="664" t="s">
        <v>144</v>
      </c>
      <c r="C93" s="665" t="s">
        <v>416</v>
      </c>
      <c r="D93" s="648">
        <v>750.1744224119891</v>
      </c>
    </row>
    <row r="94" spans="1:4" ht="16.5" thickTop="1" thickBot="1">
      <c r="A94" s="664" t="s">
        <v>417</v>
      </c>
      <c r="B94" s="664" t="s">
        <v>144</v>
      </c>
      <c r="C94" s="665" t="s">
        <v>418</v>
      </c>
      <c r="D94" s="648">
        <v>760.55666159713837</v>
      </c>
    </row>
    <row r="95" spans="1:4" ht="16.5" thickTop="1" thickBot="1">
      <c r="A95" s="664" t="s">
        <v>419</v>
      </c>
      <c r="B95" s="664" t="s">
        <v>377</v>
      </c>
      <c r="C95" s="665" t="s">
        <v>420</v>
      </c>
      <c r="D95" s="648">
        <v>6056.8123025754276</v>
      </c>
    </row>
    <row r="96" spans="1:4" ht="16.5" thickTop="1" thickBot="1">
      <c r="A96" s="664" t="s">
        <v>436</v>
      </c>
      <c r="B96" s="664" t="s">
        <v>377</v>
      </c>
      <c r="C96" s="665" t="s">
        <v>437</v>
      </c>
      <c r="D96" s="648">
        <v>4208.6280295049628</v>
      </c>
    </row>
    <row r="97" spans="1:4" ht="16.5" thickTop="1" thickBot="1">
      <c r="A97" s="664" t="s">
        <v>434</v>
      </c>
      <c r="B97" s="664" t="s">
        <v>377</v>
      </c>
      <c r="C97" s="665" t="s">
        <v>435</v>
      </c>
      <c r="D97" s="648">
        <v>6285.7510022781735</v>
      </c>
    </row>
    <row r="98" spans="1:4" ht="16.5" thickTop="1" thickBot="1">
      <c r="A98" s="664" t="s">
        <v>421</v>
      </c>
      <c r="B98" s="664" t="s">
        <v>422</v>
      </c>
      <c r="C98" s="665" t="s">
        <v>423</v>
      </c>
      <c r="D98" s="648">
        <v>4137.5220472270094</v>
      </c>
    </row>
    <row r="99" spans="1:4" ht="16.5" thickTop="1" thickBot="1">
      <c r="A99" s="664" t="s">
        <v>835</v>
      </c>
      <c r="B99" s="664" t="s">
        <v>387</v>
      </c>
      <c r="C99" s="665" t="s">
        <v>2253</v>
      </c>
      <c r="D99" s="648">
        <v>291467.38092791924</v>
      </c>
    </row>
    <row r="100" spans="1:4" ht="16.5" thickTop="1" thickBot="1">
      <c r="A100" s="664" t="s">
        <v>836</v>
      </c>
      <c r="B100" s="664" t="s">
        <v>387</v>
      </c>
      <c r="C100" s="665" t="s">
        <v>2254</v>
      </c>
      <c r="D100" s="648">
        <v>324191.69139059715</v>
      </c>
    </row>
    <row r="101" spans="1:4" ht="16.5" thickTop="1" thickBot="1">
      <c r="A101" s="664" t="s">
        <v>837</v>
      </c>
      <c r="B101" s="664" t="s">
        <v>387</v>
      </c>
      <c r="C101" s="665" t="s">
        <v>2255</v>
      </c>
      <c r="D101" s="648">
        <v>437111.85549495381</v>
      </c>
    </row>
    <row r="102" spans="1:4" ht="16.5" thickTop="1" thickBot="1">
      <c r="A102" s="664" t="s">
        <v>838</v>
      </c>
      <c r="B102" s="664" t="s">
        <v>387</v>
      </c>
      <c r="C102" s="665" t="s">
        <v>2256</v>
      </c>
      <c r="D102" s="648">
        <v>377549.28254185786</v>
      </c>
    </row>
    <row r="103" spans="1:4" ht="16.5" thickTop="1" thickBot="1">
      <c r="A103" s="664" t="s">
        <v>839</v>
      </c>
      <c r="B103" s="664" t="s">
        <v>387</v>
      </c>
      <c r="C103" s="665" t="s">
        <v>2257</v>
      </c>
      <c r="D103" s="648">
        <v>384270.15432943945</v>
      </c>
    </row>
    <row r="104" spans="1:4" ht="16.5" thickTop="1" thickBot="1">
      <c r="A104" s="664" t="s">
        <v>833</v>
      </c>
      <c r="B104" s="664" t="s">
        <v>387</v>
      </c>
      <c r="C104" s="665" t="s">
        <v>2006</v>
      </c>
      <c r="D104" s="648">
        <v>425218.88627582096</v>
      </c>
    </row>
    <row r="105" spans="1:4" ht="16.5" thickTop="1" thickBot="1">
      <c r="A105" s="664" t="s">
        <v>832</v>
      </c>
      <c r="B105" s="664" t="s">
        <v>387</v>
      </c>
      <c r="C105" s="665" t="s">
        <v>2007</v>
      </c>
      <c r="D105" s="648">
        <v>465405.09364923171</v>
      </c>
    </row>
    <row r="106" spans="1:4" ht="16.5" thickTop="1" thickBot="1">
      <c r="A106" s="664" t="s">
        <v>1661</v>
      </c>
      <c r="B106" s="664" t="s">
        <v>387</v>
      </c>
      <c r="C106" s="665" t="s">
        <v>2005</v>
      </c>
      <c r="D106" s="648">
        <v>508832.74365999526</v>
      </c>
    </row>
    <row r="107" spans="1:4" ht="16.5" thickTop="1" thickBot="1">
      <c r="A107" s="664" t="s">
        <v>829</v>
      </c>
      <c r="B107" s="664" t="s">
        <v>387</v>
      </c>
      <c r="C107" s="665" t="s">
        <v>2005</v>
      </c>
      <c r="D107" s="648">
        <v>503482.70536905609</v>
      </c>
    </row>
    <row r="108" spans="1:4" ht="16.5" thickTop="1" thickBot="1">
      <c r="A108" s="664" t="s">
        <v>831</v>
      </c>
      <c r="B108" s="664" t="s">
        <v>387</v>
      </c>
      <c r="C108" s="665" t="s">
        <v>2008</v>
      </c>
      <c r="D108" s="648">
        <v>368210.75936417223</v>
      </c>
    </row>
    <row r="109" spans="1:4" ht="16.5" thickTop="1" thickBot="1">
      <c r="A109" s="664" t="s">
        <v>830</v>
      </c>
      <c r="B109" s="664" t="s">
        <v>387</v>
      </c>
      <c r="C109" s="665" t="s">
        <v>2009</v>
      </c>
      <c r="D109" s="648">
        <v>376850.08140905009</v>
      </c>
    </row>
    <row r="110" spans="1:4" ht="16.5" thickTop="1" thickBot="1">
      <c r="A110" s="664" t="s">
        <v>834</v>
      </c>
      <c r="B110" s="664" t="s">
        <v>387</v>
      </c>
      <c r="C110" s="665" t="s">
        <v>2010</v>
      </c>
      <c r="D110" s="648">
        <v>401119.92809083289</v>
      </c>
    </row>
    <row r="111" spans="1:4" ht="16.5" thickTop="1" thickBot="1">
      <c r="A111" s="664" t="s">
        <v>424</v>
      </c>
      <c r="B111" s="664" t="s">
        <v>144</v>
      </c>
      <c r="C111" s="665" t="s">
        <v>425</v>
      </c>
      <c r="D111" s="648">
        <v>1518.9138035212379</v>
      </c>
    </row>
    <row r="112" spans="1:4" ht="16.5" thickTop="1" thickBot="1">
      <c r="A112" s="664" t="s">
        <v>426</v>
      </c>
      <c r="B112" s="664" t="s">
        <v>233</v>
      </c>
      <c r="C112" s="665" t="s">
        <v>427</v>
      </c>
      <c r="D112" s="648">
        <v>832.66556249994494</v>
      </c>
    </row>
    <row r="113" spans="1:4" ht="16.5" thickTop="1" thickBot="1">
      <c r="A113" s="664" t="s">
        <v>428</v>
      </c>
      <c r="B113" s="664" t="s">
        <v>92</v>
      </c>
      <c r="C113" s="665" t="s">
        <v>427</v>
      </c>
      <c r="D113" s="648">
        <v>537.68525804257376</v>
      </c>
    </row>
    <row r="114" spans="1:4" ht="16.5" thickTop="1" thickBot="1">
      <c r="A114" s="664" t="s">
        <v>429</v>
      </c>
      <c r="B114" s="664" t="s">
        <v>144</v>
      </c>
      <c r="C114" s="665" t="s">
        <v>2258</v>
      </c>
      <c r="D114" s="648">
        <v>35754.351101259839</v>
      </c>
    </row>
    <row r="115" spans="1:4" ht="16.5" thickTop="1" thickBot="1">
      <c r="A115" s="664" t="s">
        <v>430</v>
      </c>
      <c r="B115" s="664" t="s">
        <v>92</v>
      </c>
      <c r="C115" s="665" t="s">
        <v>431</v>
      </c>
      <c r="D115" s="648">
        <v>32676.474587712906</v>
      </c>
    </row>
    <row r="116" spans="1:4" ht="16.5" thickTop="1" thickBot="1">
      <c r="A116" s="664" t="s">
        <v>438</v>
      </c>
      <c r="B116" s="664" t="s">
        <v>92</v>
      </c>
      <c r="C116" s="665" t="s">
        <v>1913</v>
      </c>
      <c r="D116" s="648">
        <v>437436.44407489197</v>
      </c>
    </row>
    <row r="117" spans="1:4" ht="16.5" thickTop="1" thickBot="1">
      <c r="A117" s="664" t="s">
        <v>440</v>
      </c>
      <c r="B117" s="664" t="s">
        <v>92</v>
      </c>
      <c r="C117" s="665" t="s">
        <v>441</v>
      </c>
      <c r="D117" s="648">
        <v>28047.368503802099</v>
      </c>
    </row>
    <row r="118" spans="1:4" ht="16.5" thickTop="1" thickBot="1">
      <c r="A118" s="664" t="s">
        <v>439</v>
      </c>
      <c r="B118" s="664" t="s">
        <v>92</v>
      </c>
      <c r="C118" s="665" t="s">
        <v>2259</v>
      </c>
      <c r="D118" s="648">
        <v>26371.300634245963</v>
      </c>
    </row>
    <row r="119" spans="1:4" ht="16.5" thickTop="1" thickBot="1">
      <c r="A119" s="664" t="s">
        <v>443</v>
      </c>
      <c r="B119" s="664" t="s">
        <v>387</v>
      </c>
      <c r="C119" s="665" t="s">
        <v>2260</v>
      </c>
      <c r="D119" s="648">
        <v>3504.256612124017</v>
      </c>
    </row>
    <row r="120" spans="1:4" ht="16.5" thickTop="1" thickBot="1">
      <c r="A120" s="664" t="s">
        <v>442</v>
      </c>
      <c r="B120" s="664" t="s">
        <v>387</v>
      </c>
      <c r="C120" s="665" t="s">
        <v>2261</v>
      </c>
      <c r="D120" s="648">
        <v>3336.302079807157</v>
      </c>
    </row>
    <row r="121" spans="1:4" ht="16.5" thickTop="1" thickBot="1">
      <c r="A121" s="664" t="s">
        <v>840</v>
      </c>
      <c r="B121" s="664" t="s">
        <v>606</v>
      </c>
      <c r="C121" s="665" t="s">
        <v>2262</v>
      </c>
      <c r="D121" s="648">
        <v>21670.727234196671</v>
      </c>
    </row>
    <row r="122" spans="1:4" ht="16.5" thickTop="1" thickBot="1">
      <c r="A122" s="664" t="s">
        <v>841</v>
      </c>
      <c r="B122" s="664" t="s">
        <v>606</v>
      </c>
      <c r="C122" s="665" t="s">
        <v>1946</v>
      </c>
      <c r="D122" s="648">
        <v>24095.185945651683</v>
      </c>
    </row>
    <row r="123" spans="1:4" ht="16.5" thickTop="1" thickBot="1">
      <c r="A123" s="664" t="s">
        <v>444</v>
      </c>
      <c r="B123" s="664" t="s">
        <v>387</v>
      </c>
      <c r="C123" s="665" t="s">
        <v>1914</v>
      </c>
      <c r="D123" s="648">
        <v>2363.2888070244931</v>
      </c>
    </row>
    <row r="124" spans="1:4" ht="16.5" thickTop="1" thickBot="1">
      <c r="A124" s="664" t="s">
        <v>445</v>
      </c>
      <c r="B124" s="664" t="s">
        <v>144</v>
      </c>
      <c r="C124" s="665" t="s">
        <v>446</v>
      </c>
      <c r="D124" s="648">
        <v>16907.388668656306</v>
      </c>
    </row>
    <row r="125" spans="1:4" ht="16.5" thickTop="1" thickBot="1">
      <c r="A125" s="664" t="s">
        <v>865</v>
      </c>
      <c r="B125" s="664" t="s">
        <v>422</v>
      </c>
      <c r="C125" s="665" t="s">
        <v>1947</v>
      </c>
      <c r="D125" s="648">
        <v>2102.2190121894073</v>
      </c>
    </row>
    <row r="126" spans="1:4" ht="16.5" thickTop="1" thickBot="1">
      <c r="A126" s="664" t="s">
        <v>866</v>
      </c>
      <c r="B126" s="664" t="s">
        <v>422</v>
      </c>
      <c r="C126" s="665" t="s">
        <v>1948</v>
      </c>
      <c r="D126" s="648">
        <v>1813.9248184664916</v>
      </c>
    </row>
    <row r="127" spans="1:4" ht="16.5" thickTop="1" thickBot="1">
      <c r="A127" s="664" t="s">
        <v>864</v>
      </c>
      <c r="B127" s="664" t="s">
        <v>422</v>
      </c>
      <c r="C127" s="665" t="s">
        <v>2263</v>
      </c>
      <c r="D127" s="648">
        <v>1763.3235932077421</v>
      </c>
    </row>
    <row r="128" spans="1:4" ht="16.5" thickTop="1" thickBot="1">
      <c r="A128" s="664" t="s">
        <v>846</v>
      </c>
      <c r="B128" s="664" t="s">
        <v>422</v>
      </c>
      <c r="C128" s="665" t="s">
        <v>847</v>
      </c>
      <c r="D128" s="648">
        <v>2015.1743628118895</v>
      </c>
    </row>
    <row r="129" spans="1:4" ht="16.5" thickTop="1" thickBot="1">
      <c r="A129" s="664" t="s">
        <v>848</v>
      </c>
      <c r="B129" s="664" t="s">
        <v>422</v>
      </c>
      <c r="C129" s="665" t="s">
        <v>849</v>
      </c>
      <c r="D129" s="648">
        <v>2014.1937649864969</v>
      </c>
    </row>
    <row r="130" spans="1:4" ht="16.5" thickTop="1" thickBot="1">
      <c r="A130" s="664" t="s">
        <v>850</v>
      </c>
      <c r="B130" s="664" t="s">
        <v>422</v>
      </c>
      <c r="C130" s="665" t="s">
        <v>851</v>
      </c>
      <c r="D130" s="648">
        <v>2012.6267223996372</v>
      </c>
    </row>
    <row r="131" spans="1:4" ht="16.5" thickTop="1" thickBot="1">
      <c r="A131" s="664" t="s">
        <v>852</v>
      </c>
      <c r="B131" s="664" t="s">
        <v>422</v>
      </c>
      <c r="C131" s="665" t="s">
        <v>853</v>
      </c>
      <c r="D131" s="648">
        <v>2474.5810973759162</v>
      </c>
    </row>
    <row r="132" spans="1:4" ht="16.5" thickTop="1" thickBot="1">
      <c r="A132" s="664" t="s">
        <v>854</v>
      </c>
      <c r="B132" s="664" t="s">
        <v>422</v>
      </c>
      <c r="C132" s="665" t="s">
        <v>855</v>
      </c>
      <c r="D132" s="648">
        <v>2030.3737023297176</v>
      </c>
    </row>
    <row r="133" spans="1:4" ht="16.5" thickTop="1" thickBot="1">
      <c r="A133" s="664" t="s">
        <v>858</v>
      </c>
      <c r="B133" s="664" t="s">
        <v>422</v>
      </c>
      <c r="C133" s="665" t="s">
        <v>859</v>
      </c>
      <c r="D133" s="648">
        <v>2027.2856754687059</v>
      </c>
    </row>
    <row r="134" spans="1:4" ht="16.5" thickTop="1" thickBot="1">
      <c r="A134" s="664" t="s">
        <v>856</v>
      </c>
      <c r="B134" s="664" t="s">
        <v>422</v>
      </c>
      <c r="C134" s="665" t="s">
        <v>857</v>
      </c>
      <c r="D134" s="648">
        <v>2161.4449138628265</v>
      </c>
    </row>
    <row r="135" spans="1:4" ht="16.5" thickTop="1" thickBot="1">
      <c r="A135" s="664" t="s">
        <v>860</v>
      </c>
      <c r="B135" s="664" t="s">
        <v>422</v>
      </c>
      <c r="C135" s="665" t="s">
        <v>861</v>
      </c>
      <c r="D135" s="648">
        <v>2105.3369603556844</v>
      </c>
    </row>
    <row r="136" spans="1:4" ht="16.5" thickTop="1" thickBot="1">
      <c r="A136" s="664" t="s">
        <v>862</v>
      </c>
      <c r="B136" s="664" t="s">
        <v>422</v>
      </c>
      <c r="C136" s="665" t="s">
        <v>863</v>
      </c>
      <c r="D136" s="648">
        <v>2242.2527545828548</v>
      </c>
    </row>
    <row r="137" spans="1:4" ht="16.5" thickTop="1" thickBot="1">
      <c r="A137" s="664" t="s">
        <v>845</v>
      </c>
      <c r="B137" s="664" t="s">
        <v>377</v>
      </c>
      <c r="C137" s="665" t="s">
        <v>2264</v>
      </c>
      <c r="D137" s="648">
        <v>5697.5342011595703</v>
      </c>
    </row>
    <row r="138" spans="1:4" ht="31.5" thickTop="1" thickBot="1">
      <c r="A138" s="664" t="s">
        <v>842</v>
      </c>
      <c r="B138" s="664" t="s">
        <v>843</v>
      </c>
      <c r="C138" s="665" t="s">
        <v>844</v>
      </c>
      <c r="D138" s="648">
        <v>2.3344063959908887E-2</v>
      </c>
    </row>
    <row r="139" spans="1:4" ht="16.5" thickTop="1" thickBot="1">
      <c r="A139" s="664" t="s">
        <v>447</v>
      </c>
      <c r="B139" s="664" t="s">
        <v>377</v>
      </c>
      <c r="C139" s="665" t="s">
        <v>448</v>
      </c>
      <c r="D139" s="648">
        <v>5153.8908352470944</v>
      </c>
    </row>
    <row r="140" spans="1:4" ht="16.5" thickTop="1" thickBot="1">
      <c r="A140" s="664" t="s">
        <v>449</v>
      </c>
      <c r="B140" s="664" t="s">
        <v>450</v>
      </c>
      <c r="C140" s="665" t="s">
        <v>2265</v>
      </c>
      <c r="D140" s="648">
        <v>604.06110387015553</v>
      </c>
    </row>
    <row r="141" spans="1:4" ht="16.5" thickTop="1" thickBot="1">
      <c r="A141" s="664" t="s">
        <v>451</v>
      </c>
      <c r="B141" s="664" t="s">
        <v>144</v>
      </c>
      <c r="C141" s="665" t="s">
        <v>2266</v>
      </c>
      <c r="D141" s="648">
        <v>6729.79144730603</v>
      </c>
    </row>
    <row r="142" spans="1:4" ht="16.5" thickTop="1" thickBot="1">
      <c r="A142" s="664" t="s">
        <v>452</v>
      </c>
      <c r="B142" s="664" t="s">
        <v>92</v>
      </c>
      <c r="C142" s="665" t="s">
        <v>2267</v>
      </c>
      <c r="D142" s="648">
        <v>2300.349615459028</v>
      </c>
    </row>
    <row r="143" spans="1:4" ht="16.5" thickTop="1" thickBot="1">
      <c r="A143" s="664" t="s">
        <v>453</v>
      </c>
      <c r="B143" s="664" t="s">
        <v>454</v>
      </c>
      <c r="C143" s="665" t="s">
        <v>455</v>
      </c>
      <c r="D143" s="648">
        <v>7608.123449239989</v>
      </c>
    </row>
    <row r="144" spans="1:4" ht="16.5" thickTop="1" thickBot="1">
      <c r="A144" s="664" t="s">
        <v>456</v>
      </c>
      <c r="B144" s="664" t="s">
        <v>422</v>
      </c>
      <c r="C144" s="665" t="s">
        <v>457</v>
      </c>
      <c r="D144" s="648">
        <v>19302.686044463953</v>
      </c>
    </row>
    <row r="145" spans="1:4" ht="16.5" thickTop="1" thickBot="1">
      <c r="A145" s="664" t="s">
        <v>873</v>
      </c>
      <c r="B145" s="664" t="s">
        <v>233</v>
      </c>
      <c r="C145" s="665" t="s">
        <v>875</v>
      </c>
      <c r="D145" s="648">
        <v>11747.646786158568</v>
      </c>
    </row>
    <row r="146" spans="1:4" ht="31.5" thickTop="1" thickBot="1">
      <c r="A146" s="664" t="s">
        <v>867</v>
      </c>
      <c r="B146" s="664" t="s">
        <v>233</v>
      </c>
      <c r="C146" s="665" t="s">
        <v>2268</v>
      </c>
      <c r="D146" s="648">
        <v>5111.9049867615968</v>
      </c>
    </row>
    <row r="147" spans="1:4" ht="16.5" thickTop="1" thickBot="1">
      <c r="A147" s="664" t="s">
        <v>868</v>
      </c>
      <c r="B147" s="664" t="s">
        <v>233</v>
      </c>
      <c r="C147" s="665" t="s">
        <v>2269</v>
      </c>
      <c r="D147" s="648">
        <v>16882.980248312881</v>
      </c>
    </row>
    <row r="148" spans="1:4" ht="16.5" thickTop="1" thickBot="1">
      <c r="A148" s="664" t="s">
        <v>1691</v>
      </c>
      <c r="B148" s="664" t="s">
        <v>233</v>
      </c>
      <c r="C148" s="665" t="s">
        <v>1949</v>
      </c>
      <c r="D148" s="648">
        <v>9814.5151895240415</v>
      </c>
    </row>
    <row r="149" spans="1:4" ht="16.5" thickTop="1" thickBot="1">
      <c r="A149" s="664" t="s">
        <v>869</v>
      </c>
      <c r="B149" s="664" t="s">
        <v>144</v>
      </c>
      <c r="C149" s="665" t="s">
        <v>2270</v>
      </c>
      <c r="D149" s="648">
        <v>29014.833151578605</v>
      </c>
    </row>
    <row r="150" spans="1:4" ht="16.5" thickTop="1" thickBot="1">
      <c r="A150" s="664" t="s">
        <v>870</v>
      </c>
      <c r="B150" s="664" t="s">
        <v>233</v>
      </c>
      <c r="C150" s="665" t="s">
        <v>871</v>
      </c>
      <c r="D150" s="648">
        <v>6228.5253312096247</v>
      </c>
    </row>
    <row r="151" spans="1:4" ht="16.5" thickTop="1" thickBot="1">
      <c r="A151" s="664" t="s">
        <v>872</v>
      </c>
      <c r="B151" s="664" t="s">
        <v>450</v>
      </c>
      <c r="C151" s="665" t="s">
        <v>2271</v>
      </c>
      <c r="D151" s="648">
        <v>131539.18597800742</v>
      </c>
    </row>
    <row r="152" spans="1:4" ht="16.5" thickTop="1" thickBot="1">
      <c r="A152" s="664" t="s">
        <v>458</v>
      </c>
      <c r="B152" s="664" t="s">
        <v>92</v>
      </c>
      <c r="C152" s="665" t="s">
        <v>459</v>
      </c>
      <c r="D152" s="648">
        <v>1418.9167761796641</v>
      </c>
    </row>
    <row r="153" spans="1:4" ht="16.5" thickTop="1" thickBot="1">
      <c r="A153" s="664" t="s">
        <v>460</v>
      </c>
      <c r="B153" s="664" t="s">
        <v>377</v>
      </c>
      <c r="C153" s="665" t="s">
        <v>461</v>
      </c>
      <c r="D153" s="648">
        <v>24630.066066212221</v>
      </c>
    </row>
    <row r="154" spans="1:4" ht="16.5" thickTop="1" thickBot="1">
      <c r="A154" s="664" t="s">
        <v>462</v>
      </c>
      <c r="B154" s="664" t="s">
        <v>377</v>
      </c>
      <c r="C154" s="665" t="s">
        <v>463</v>
      </c>
      <c r="D154" s="648">
        <v>3986.2594606317339</v>
      </c>
    </row>
    <row r="155" spans="1:4" ht="16.5" thickTop="1" thickBot="1">
      <c r="A155" s="664" t="s">
        <v>909</v>
      </c>
      <c r="B155" s="664" t="s">
        <v>144</v>
      </c>
      <c r="C155" s="665" t="s">
        <v>2272</v>
      </c>
      <c r="D155" s="648">
        <v>72371.045109879982</v>
      </c>
    </row>
    <row r="156" spans="1:4" ht="16.5" thickTop="1" thickBot="1">
      <c r="A156" s="664" t="s">
        <v>910</v>
      </c>
      <c r="B156" s="664" t="s">
        <v>144</v>
      </c>
      <c r="C156" s="665" t="s">
        <v>2273</v>
      </c>
      <c r="D156" s="648">
        <v>13999.155094792875</v>
      </c>
    </row>
    <row r="157" spans="1:4" ht="16.5" thickTop="1" thickBot="1">
      <c r="A157" s="664" t="s">
        <v>911</v>
      </c>
      <c r="B157" s="664" t="s">
        <v>144</v>
      </c>
      <c r="C157" s="665" t="s">
        <v>2274</v>
      </c>
      <c r="D157" s="648">
        <v>25864.478122864712</v>
      </c>
    </row>
    <row r="158" spans="1:4" ht="16.5" thickTop="1" thickBot="1">
      <c r="A158" s="664" t="s">
        <v>912</v>
      </c>
      <c r="B158" s="664" t="s">
        <v>144</v>
      </c>
      <c r="C158" s="665" t="s">
        <v>2275</v>
      </c>
      <c r="D158" s="648">
        <v>47295.750241315574</v>
      </c>
    </row>
    <row r="159" spans="1:4" ht="16.5" thickTop="1" thickBot="1">
      <c r="A159" s="664" t="s">
        <v>466</v>
      </c>
      <c r="B159" s="664" t="s">
        <v>233</v>
      </c>
      <c r="C159" s="665" t="s">
        <v>467</v>
      </c>
      <c r="D159" s="648">
        <v>6356.5763502378877</v>
      </c>
    </row>
    <row r="160" spans="1:4" ht="16.5" thickTop="1" thickBot="1">
      <c r="A160" s="664" t="s">
        <v>902</v>
      </c>
      <c r="B160" s="664" t="s">
        <v>233</v>
      </c>
      <c r="C160" s="665" t="s">
        <v>467</v>
      </c>
      <c r="D160" s="648">
        <v>5899.6241193955502</v>
      </c>
    </row>
    <row r="161" spans="1:4" ht="16.5" thickTop="1" thickBot="1">
      <c r="A161" s="664" t="s">
        <v>468</v>
      </c>
      <c r="B161" s="664" t="s">
        <v>233</v>
      </c>
      <c r="C161" s="665" t="s">
        <v>469</v>
      </c>
      <c r="D161" s="648">
        <v>7974.2492627899519</v>
      </c>
    </row>
    <row r="162" spans="1:4" ht="16.5" thickTop="1" thickBot="1">
      <c r="A162" s="664" t="s">
        <v>903</v>
      </c>
      <c r="B162" s="664" t="s">
        <v>233</v>
      </c>
      <c r="C162" s="665" t="s">
        <v>469</v>
      </c>
      <c r="D162" s="648">
        <v>7469.9142125328954</v>
      </c>
    </row>
    <row r="163" spans="1:4" ht="16.5" thickTop="1" thickBot="1">
      <c r="A163" s="664" t="s">
        <v>894</v>
      </c>
      <c r="B163" s="664" t="s">
        <v>233</v>
      </c>
      <c r="C163" s="665" t="s">
        <v>895</v>
      </c>
      <c r="D163" s="648">
        <v>7101.5420230766422</v>
      </c>
    </row>
    <row r="164" spans="1:4" ht="16.5" thickTop="1" thickBot="1">
      <c r="A164" s="664" t="s">
        <v>900</v>
      </c>
      <c r="B164" s="664" t="s">
        <v>233</v>
      </c>
      <c r="C164" s="665" t="s">
        <v>895</v>
      </c>
      <c r="D164" s="648">
        <v>6914.9229148744171</v>
      </c>
    </row>
    <row r="165" spans="1:4" ht="16.5" thickTop="1" thickBot="1">
      <c r="A165" s="664" t="s">
        <v>907</v>
      </c>
      <c r="B165" s="664" t="s">
        <v>874</v>
      </c>
      <c r="C165" s="665" t="s">
        <v>908</v>
      </c>
      <c r="D165" s="648">
        <v>9669.3228929797278</v>
      </c>
    </row>
    <row r="166" spans="1:4" ht="16.5" thickTop="1" thickBot="1">
      <c r="A166" s="664" t="s">
        <v>905</v>
      </c>
      <c r="B166" s="664" t="s">
        <v>233</v>
      </c>
      <c r="C166" s="665" t="s">
        <v>906</v>
      </c>
      <c r="D166" s="648">
        <v>6386.8450550482003</v>
      </c>
    </row>
    <row r="167" spans="1:4" ht="16.5" thickTop="1" thickBot="1">
      <c r="A167" s="664" t="s">
        <v>470</v>
      </c>
      <c r="B167" s="664" t="s">
        <v>233</v>
      </c>
      <c r="C167" s="665" t="s">
        <v>471</v>
      </c>
      <c r="D167" s="648">
        <v>7048.1564617477434</v>
      </c>
    </row>
    <row r="168" spans="1:4" ht="16.5" thickTop="1" thickBot="1">
      <c r="A168" s="664" t="s">
        <v>904</v>
      </c>
      <c r="B168" s="664" t="s">
        <v>233</v>
      </c>
      <c r="C168" s="665" t="s">
        <v>471</v>
      </c>
      <c r="D168" s="648">
        <v>7193.2841776308333</v>
      </c>
    </row>
    <row r="169" spans="1:4" ht="16.5" thickTop="1" thickBot="1">
      <c r="A169" s="664" t="s">
        <v>464</v>
      </c>
      <c r="B169" s="664" t="s">
        <v>233</v>
      </c>
      <c r="C169" s="665" t="s">
        <v>465</v>
      </c>
      <c r="D169" s="648">
        <v>9500.7435046442915</v>
      </c>
    </row>
    <row r="170" spans="1:4" ht="16.5" thickTop="1" thickBot="1">
      <c r="A170" s="664" t="s">
        <v>901</v>
      </c>
      <c r="B170" s="664" t="s">
        <v>233</v>
      </c>
      <c r="C170" s="665" t="s">
        <v>465</v>
      </c>
      <c r="D170" s="648">
        <v>8950.2309428218032</v>
      </c>
    </row>
    <row r="171" spans="1:4" ht="16.5" thickTop="1" thickBot="1">
      <c r="A171" s="664" t="s">
        <v>877</v>
      </c>
      <c r="B171" s="664" t="s">
        <v>233</v>
      </c>
      <c r="C171" s="665" t="s">
        <v>878</v>
      </c>
      <c r="D171" s="648">
        <v>7919.7349486499579</v>
      </c>
    </row>
    <row r="172" spans="1:4" ht="16.5" thickTop="1" thickBot="1">
      <c r="A172" s="664" t="s">
        <v>890</v>
      </c>
      <c r="B172" s="664" t="s">
        <v>874</v>
      </c>
      <c r="C172" s="665" t="s">
        <v>891</v>
      </c>
      <c r="D172" s="648">
        <v>13417.50729528537</v>
      </c>
    </row>
    <row r="173" spans="1:4" ht="16.5" thickTop="1" thickBot="1">
      <c r="A173" s="664" t="s">
        <v>892</v>
      </c>
      <c r="B173" s="664" t="s">
        <v>874</v>
      </c>
      <c r="C173" s="665" t="s">
        <v>893</v>
      </c>
      <c r="D173" s="648">
        <v>4253.3347289689318</v>
      </c>
    </row>
    <row r="174" spans="1:4" ht="16.5" thickTop="1" thickBot="1">
      <c r="A174" s="664" t="s">
        <v>879</v>
      </c>
      <c r="B174" s="664" t="s">
        <v>233</v>
      </c>
      <c r="C174" s="665" t="s">
        <v>880</v>
      </c>
      <c r="D174" s="648">
        <v>5529.1548442372978</v>
      </c>
    </row>
    <row r="175" spans="1:4" ht="16.5" thickTop="1" thickBot="1">
      <c r="A175" s="664" t="s">
        <v>881</v>
      </c>
      <c r="B175" s="664" t="s">
        <v>233</v>
      </c>
      <c r="C175" s="665" t="s">
        <v>882</v>
      </c>
      <c r="D175" s="648">
        <v>5350.1525769430191</v>
      </c>
    </row>
    <row r="176" spans="1:4" ht="31.5" thickTop="1" thickBot="1">
      <c r="A176" s="664" t="s">
        <v>887</v>
      </c>
      <c r="B176" s="664" t="s">
        <v>233</v>
      </c>
      <c r="C176" s="665" t="s">
        <v>1952</v>
      </c>
      <c r="D176" s="648">
        <v>6729.79144730603</v>
      </c>
    </row>
    <row r="177" spans="1:4" ht="31.5" thickTop="1" thickBot="1">
      <c r="A177" s="664" t="s">
        <v>883</v>
      </c>
      <c r="B177" s="664" t="s">
        <v>233</v>
      </c>
      <c r="C177" s="665" t="s">
        <v>1951</v>
      </c>
      <c r="D177" s="648">
        <v>7201.5058010891635</v>
      </c>
    </row>
    <row r="178" spans="1:4" ht="16.5" thickTop="1" thickBot="1">
      <c r="A178" s="664" t="s">
        <v>884</v>
      </c>
      <c r="B178" s="664" t="s">
        <v>233</v>
      </c>
      <c r="C178" s="665" t="s">
        <v>2276</v>
      </c>
      <c r="D178" s="648">
        <v>7806.5580788749949</v>
      </c>
    </row>
    <row r="179" spans="1:4" ht="31.5" thickTop="1" thickBot="1">
      <c r="A179" s="664" t="s">
        <v>889</v>
      </c>
      <c r="B179" s="664" t="s">
        <v>233</v>
      </c>
      <c r="C179" s="665" t="s">
        <v>1953</v>
      </c>
      <c r="D179" s="648">
        <v>5999.8821998216645</v>
      </c>
    </row>
    <row r="180" spans="1:4" ht="31.5" thickTop="1" thickBot="1">
      <c r="A180" s="664" t="s">
        <v>876</v>
      </c>
      <c r="B180" s="664" t="s">
        <v>233</v>
      </c>
      <c r="C180" s="665" t="s">
        <v>1950</v>
      </c>
      <c r="D180" s="648">
        <v>8748.7288814978401</v>
      </c>
    </row>
    <row r="181" spans="1:4" ht="16.5" thickTop="1" thickBot="1">
      <c r="A181" s="664" t="s">
        <v>885</v>
      </c>
      <c r="B181" s="664" t="s">
        <v>233</v>
      </c>
      <c r="C181" s="665" t="s">
        <v>886</v>
      </c>
      <c r="D181" s="648">
        <v>6024.3257762488029</v>
      </c>
    </row>
    <row r="182" spans="1:4" ht="16.5" thickTop="1" thickBot="1">
      <c r="A182" s="664" t="s">
        <v>888</v>
      </c>
      <c r="B182" s="664" t="s">
        <v>233</v>
      </c>
      <c r="C182" s="665" t="s">
        <v>886</v>
      </c>
      <c r="D182" s="648">
        <v>6080.031884576927</v>
      </c>
    </row>
    <row r="183" spans="1:4" ht="16.5" thickTop="1" thickBot="1">
      <c r="A183" s="664" t="s">
        <v>472</v>
      </c>
      <c r="B183" s="664" t="s">
        <v>377</v>
      </c>
      <c r="C183" s="665" t="s">
        <v>473</v>
      </c>
      <c r="D183" s="648">
        <v>6056.8123025754276</v>
      </c>
    </row>
    <row r="184" spans="1:4" ht="16.5" thickTop="1" thickBot="1">
      <c r="A184" s="664" t="s">
        <v>476</v>
      </c>
      <c r="B184" s="664" t="s">
        <v>92</v>
      </c>
      <c r="C184" s="665" t="s">
        <v>477</v>
      </c>
      <c r="D184" s="648">
        <v>4798.6492339639508</v>
      </c>
    </row>
    <row r="185" spans="1:4" ht="16.5" thickTop="1" thickBot="1">
      <c r="A185" s="664" t="s">
        <v>474</v>
      </c>
      <c r="B185" s="664" t="s">
        <v>387</v>
      </c>
      <c r="C185" s="665" t="s">
        <v>475</v>
      </c>
      <c r="D185" s="648">
        <v>45724.214651063223</v>
      </c>
    </row>
    <row r="186" spans="1:4" ht="16.5" thickTop="1" thickBot="1">
      <c r="A186" s="664" t="s">
        <v>478</v>
      </c>
      <c r="B186" s="664" t="s">
        <v>144</v>
      </c>
      <c r="C186" s="665" t="s">
        <v>1915</v>
      </c>
      <c r="D186" s="648">
        <v>1558.6669354212752</v>
      </c>
    </row>
    <row r="187" spans="1:4" ht="16.5" thickTop="1" thickBot="1">
      <c r="A187" s="664" t="s">
        <v>1455</v>
      </c>
      <c r="B187" s="664" t="s">
        <v>377</v>
      </c>
      <c r="C187" s="665" t="s">
        <v>1454</v>
      </c>
      <c r="D187" s="648">
        <v>7885.0314857718186</v>
      </c>
    </row>
    <row r="188" spans="1:4" ht="16.5" thickTop="1" thickBot="1">
      <c r="A188" s="664" t="s">
        <v>1709</v>
      </c>
      <c r="B188" s="664" t="s">
        <v>377</v>
      </c>
      <c r="C188" s="665" t="s">
        <v>1708</v>
      </c>
      <c r="D188" s="648">
        <v>7889.2856363437004</v>
      </c>
    </row>
    <row r="189" spans="1:4" ht="16.5" thickTop="1" thickBot="1">
      <c r="A189" s="664" t="s">
        <v>479</v>
      </c>
      <c r="B189" s="664" t="s">
        <v>377</v>
      </c>
      <c r="C189" s="665" t="s">
        <v>480</v>
      </c>
      <c r="D189" s="648">
        <v>34818.255349223997</v>
      </c>
    </row>
    <row r="190" spans="1:4" ht="16.5" thickTop="1" thickBot="1">
      <c r="A190" s="664" t="s">
        <v>1666</v>
      </c>
      <c r="B190" s="664" t="s">
        <v>144</v>
      </c>
      <c r="C190" s="665" t="s">
        <v>1665</v>
      </c>
      <c r="D190" s="648">
        <v>574339.08181485569</v>
      </c>
    </row>
    <row r="191" spans="1:4" ht="16.5" thickTop="1" thickBot="1">
      <c r="A191" s="664" t="s">
        <v>488</v>
      </c>
      <c r="B191" s="664" t="s">
        <v>92</v>
      </c>
      <c r="C191" s="665" t="s">
        <v>489</v>
      </c>
      <c r="D191" s="648">
        <v>554472.52095740288</v>
      </c>
    </row>
    <row r="192" spans="1:4" ht="16.5" thickTop="1" thickBot="1">
      <c r="A192" s="664" t="s">
        <v>490</v>
      </c>
      <c r="B192" s="664" t="s">
        <v>92</v>
      </c>
      <c r="C192" s="665" t="s">
        <v>491</v>
      </c>
      <c r="D192" s="648">
        <v>294308.49518021324</v>
      </c>
    </row>
    <row r="193" spans="1:4" ht="16.5" thickTop="1" thickBot="1">
      <c r="A193" s="664" t="s">
        <v>481</v>
      </c>
      <c r="B193" s="664" t="s">
        <v>233</v>
      </c>
      <c r="C193" s="665" t="s">
        <v>482</v>
      </c>
      <c r="D193" s="648">
        <v>1819.7134427833462</v>
      </c>
    </row>
    <row r="194" spans="1:4" ht="16.5" thickTop="1" thickBot="1">
      <c r="A194" s="664" t="s">
        <v>492</v>
      </c>
      <c r="B194" s="664" t="s">
        <v>92</v>
      </c>
      <c r="C194" s="665" t="s">
        <v>493</v>
      </c>
      <c r="D194" s="648">
        <v>824.3483590409254</v>
      </c>
    </row>
    <row r="195" spans="1:4" ht="16.5" thickTop="1" thickBot="1">
      <c r="A195" s="664" t="s">
        <v>483</v>
      </c>
      <c r="B195" s="664" t="s">
        <v>422</v>
      </c>
      <c r="C195" s="665" t="s">
        <v>2277</v>
      </c>
      <c r="D195" s="648">
        <v>843.87258723545392</v>
      </c>
    </row>
    <row r="196" spans="1:4" ht="16.5" thickTop="1" thickBot="1">
      <c r="A196" s="664" t="s">
        <v>484</v>
      </c>
      <c r="B196" s="664" t="s">
        <v>92</v>
      </c>
      <c r="C196" s="665" t="s">
        <v>485</v>
      </c>
      <c r="D196" s="648">
        <v>36215.280530391283</v>
      </c>
    </row>
    <row r="197" spans="1:4" ht="16.5" thickTop="1" thickBot="1">
      <c r="A197" s="664" t="s">
        <v>486</v>
      </c>
      <c r="B197" s="664" t="s">
        <v>144</v>
      </c>
      <c r="C197" s="665" t="s">
        <v>487</v>
      </c>
      <c r="D197" s="648">
        <v>1292.4579406102498</v>
      </c>
    </row>
    <row r="198" spans="1:4" ht="16.5" thickTop="1" thickBot="1">
      <c r="A198" s="664" t="s">
        <v>494</v>
      </c>
      <c r="B198" s="664" t="s">
        <v>92</v>
      </c>
      <c r="C198" s="665" t="s">
        <v>495</v>
      </c>
      <c r="D198" s="648">
        <v>24900.228355032312</v>
      </c>
    </row>
    <row r="199" spans="1:4" ht="16.5" thickTop="1" thickBot="1">
      <c r="A199" s="664" t="s">
        <v>925</v>
      </c>
      <c r="B199" s="664" t="s">
        <v>92</v>
      </c>
      <c r="C199" s="665" t="s">
        <v>926</v>
      </c>
      <c r="D199" s="648">
        <v>100759.17320215324</v>
      </c>
    </row>
    <row r="200" spans="1:4" ht="31.5" thickTop="1" thickBot="1">
      <c r="A200" s="664" t="s">
        <v>929</v>
      </c>
      <c r="B200" s="664" t="s">
        <v>92</v>
      </c>
      <c r="C200" s="665" t="s">
        <v>930</v>
      </c>
      <c r="D200" s="648">
        <v>114648.76719544698</v>
      </c>
    </row>
    <row r="201" spans="1:4" ht="16.5" thickTop="1" thickBot="1">
      <c r="A201" s="664" t="s">
        <v>927</v>
      </c>
      <c r="B201" s="664" t="s">
        <v>92</v>
      </c>
      <c r="C201" s="665" t="s">
        <v>928</v>
      </c>
      <c r="D201" s="648">
        <v>112946.93440632812</v>
      </c>
    </row>
    <row r="202" spans="1:4" ht="16.5" thickTop="1" thickBot="1">
      <c r="A202" s="664" t="s">
        <v>931</v>
      </c>
      <c r="B202" s="664" t="s">
        <v>233</v>
      </c>
      <c r="C202" s="665" t="s">
        <v>932</v>
      </c>
      <c r="D202" s="648">
        <v>5632.3890307213669</v>
      </c>
    </row>
    <row r="203" spans="1:4" ht="16.5" thickTop="1" thickBot="1">
      <c r="A203" s="664" t="s">
        <v>920</v>
      </c>
      <c r="B203" s="664" t="s">
        <v>233</v>
      </c>
      <c r="C203" s="665" t="s">
        <v>2278</v>
      </c>
      <c r="D203" s="648">
        <v>22611.712939663706</v>
      </c>
    </row>
    <row r="204" spans="1:4" ht="16.5" thickTop="1" thickBot="1">
      <c r="A204" s="664" t="s">
        <v>923</v>
      </c>
      <c r="B204" s="664" t="s">
        <v>92</v>
      </c>
      <c r="C204" s="665" t="s">
        <v>924</v>
      </c>
      <c r="D204" s="648">
        <v>80100.148404803986</v>
      </c>
    </row>
    <row r="205" spans="1:4" ht="16.5" thickTop="1" thickBot="1">
      <c r="A205" s="664" t="s">
        <v>921</v>
      </c>
      <c r="B205" s="664" t="s">
        <v>92</v>
      </c>
      <c r="C205" s="665" t="s">
        <v>922</v>
      </c>
      <c r="D205" s="648">
        <v>72471.297374013302</v>
      </c>
    </row>
    <row r="206" spans="1:4" ht="16.5" thickTop="1" thickBot="1">
      <c r="A206" s="664" t="s">
        <v>496</v>
      </c>
      <c r="B206" s="664" t="s">
        <v>144</v>
      </c>
      <c r="C206" s="665" t="s">
        <v>1916</v>
      </c>
      <c r="D206" s="648">
        <v>85236.696072771665</v>
      </c>
    </row>
    <row r="207" spans="1:4" ht="16.5" thickTop="1" thickBot="1">
      <c r="A207" s="664" t="s">
        <v>505</v>
      </c>
      <c r="B207" s="664" t="s">
        <v>144</v>
      </c>
      <c r="C207" s="665" t="s">
        <v>506</v>
      </c>
      <c r="D207" s="648">
        <v>83140.987150054541</v>
      </c>
    </row>
    <row r="208" spans="1:4" ht="16.5" thickTop="1" thickBot="1">
      <c r="A208" s="664" t="s">
        <v>507</v>
      </c>
      <c r="B208" s="664" t="s">
        <v>144</v>
      </c>
      <c r="C208" s="665" t="s">
        <v>508</v>
      </c>
      <c r="D208" s="648">
        <v>7500.8213912915908</v>
      </c>
    </row>
    <row r="209" spans="1:4" ht="16.5" thickTop="1" thickBot="1">
      <c r="A209" s="664" t="s">
        <v>509</v>
      </c>
      <c r="B209" s="664" t="s">
        <v>233</v>
      </c>
      <c r="C209" s="665" t="s">
        <v>510</v>
      </c>
      <c r="D209" s="648">
        <v>9456.0234322530159</v>
      </c>
    </row>
    <row r="210" spans="1:4" ht="16.5" thickTop="1" thickBot="1">
      <c r="A210" s="664" t="s">
        <v>512</v>
      </c>
      <c r="B210" s="664" t="s">
        <v>233</v>
      </c>
      <c r="C210" s="665" t="s">
        <v>1918</v>
      </c>
      <c r="D210" s="648">
        <v>8327.7351205229315</v>
      </c>
    </row>
    <row r="211" spans="1:4" ht="16.5" thickTop="1" thickBot="1">
      <c r="A211" s="664" t="s">
        <v>511</v>
      </c>
      <c r="B211" s="664" t="s">
        <v>233</v>
      </c>
      <c r="C211" s="665" t="s">
        <v>1917</v>
      </c>
      <c r="D211" s="648">
        <v>4308.6687665505051</v>
      </c>
    </row>
    <row r="212" spans="1:4" ht="16.5" thickTop="1" thickBot="1">
      <c r="A212" s="664" t="s">
        <v>519</v>
      </c>
      <c r="B212" s="664" t="s">
        <v>387</v>
      </c>
      <c r="C212" s="665" t="s">
        <v>520</v>
      </c>
      <c r="D212" s="648">
        <v>24900.228355032312</v>
      </c>
    </row>
    <row r="213" spans="1:4" ht="16.5" thickTop="1" thickBot="1">
      <c r="A213" s="664" t="s">
        <v>515</v>
      </c>
      <c r="B213" s="664" t="s">
        <v>387</v>
      </c>
      <c r="C213" s="665" t="s">
        <v>516</v>
      </c>
      <c r="D213" s="648">
        <v>33966.137895714652</v>
      </c>
    </row>
    <row r="214" spans="1:4" ht="16.5" thickTop="1" thickBot="1">
      <c r="A214" s="664" t="s">
        <v>513</v>
      </c>
      <c r="B214" s="664" t="s">
        <v>387</v>
      </c>
      <c r="C214" s="665" t="s">
        <v>514</v>
      </c>
      <c r="D214" s="648">
        <v>24900.228355032312</v>
      </c>
    </row>
    <row r="215" spans="1:4" ht="16.5" thickTop="1" thickBot="1">
      <c r="A215" s="664" t="s">
        <v>521</v>
      </c>
      <c r="B215" s="664" t="s">
        <v>387</v>
      </c>
      <c r="C215" s="665" t="s">
        <v>522</v>
      </c>
      <c r="D215" s="648">
        <v>37292.502887847731</v>
      </c>
    </row>
    <row r="216" spans="1:4" ht="16.5" thickTop="1" thickBot="1">
      <c r="A216" s="664" t="s">
        <v>525</v>
      </c>
      <c r="B216" s="664" t="s">
        <v>387</v>
      </c>
      <c r="C216" s="665" t="s">
        <v>526</v>
      </c>
      <c r="D216" s="648">
        <v>42268.782798602122</v>
      </c>
    </row>
    <row r="217" spans="1:4" ht="16.5" thickTop="1" thickBot="1">
      <c r="A217" s="664" t="s">
        <v>527</v>
      </c>
      <c r="B217" s="664" t="s">
        <v>387</v>
      </c>
      <c r="C217" s="665" t="s">
        <v>528</v>
      </c>
      <c r="D217" s="648">
        <v>39579.274760627166</v>
      </c>
    </row>
    <row r="218" spans="1:4" ht="16.5" thickTop="1" thickBot="1">
      <c r="A218" s="664" t="s">
        <v>529</v>
      </c>
      <c r="B218" s="664" t="s">
        <v>387</v>
      </c>
      <c r="C218" s="665" t="s">
        <v>530</v>
      </c>
      <c r="D218" s="648">
        <v>38500.749512683615</v>
      </c>
    </row>
    <row r="219" spans="1:4" ht="16.5" thickTop="1" thickBot="1">
      <c r="A219" s="664" t="s">
        <v>531</v>
      </c>
      <c r="B219" s="664" t="s">
        <v>387</v>
      </c>
      <c r="C219" s="665" t="s">
        <v>532</v>
      </c>
      <c r="D219" s="648">
        <v>33953.541930467392</v>
      </c>
    </row>
    <row r="220" spans="1:4" ht="16.5" thickTop="1" thickBot="1">
      <c r="A220" s="664" t="s">
        <v>523</v>
      </c>
      <c r="B220" s="664" t="s">
        <v>387</v>
      </c>
      <c r="C220" s="665" t="s">
        <v>524</v>
      </c>
      <c r="D220" s="648">
        <v>7185.2259665377796</v>
      </c>
    </row>
    <row r="221" spans="1:4" ht="16.5" thickTop="1" thickBot="1">
      <c r="A221" s="664" t="s">
        <v>533</v>
      </c>
      <c r="B221" s="664" t="s">
        <v>387</v>
      </c>
      <c r="C221" s="665" t="s">
        <v>534</v>
      </c>
      <c r="D221" s="648">
        <v>24900.228355032312</v>
      </c>
    </row>
    <row r="222" spans="1:4" ht="16.5" thickTop="1" thickBot="1">
      <c r="A222" s="664" t="s">
        <v>540</v>
      </c>
      <c r="B222" s="664" t="s">
        <v>387</v>
      </c>
      <c r="C222" s="665" t="s">
        <v>541</v>
      </c>
      <c r="D222" s="648">
        <v>16904.557931993782</v>
      </c>
    </row>
    <row r="223" spans="1:4" ht="16.5" thickTop="1" thickBot="1">
      <c r="A223" s="664" t="s">
        <v>551</v>
      </c>
      <c r="B223" s="664" t="s">
        <v>387</v>
      </c>
      <c r="C223" s="665" t="s">
        <v>1856</v>
      </c>
      <c r="D223" s="648">
        <v>4368.0249276721479</v>
      </c>
    </row>
    <row r="224" spans="1:4" ht="16.5" thickTop="1" thickBot="1">
      <c r="A224" s="664" t="s">
        <v>535</v>
      </c>
      <c r="B224" s="664" t="s">
        <v>387</v>
      </c>
      <c r="C224" s="665" t="s">
        <v>2279</v>
      </c>
      <c r="D224" s="648">
        <v>32715.57216267175</v>
      </c>
    </row>
    <row r="225" spans="1:4" ht="16.5" thickTop="1" thickBot="1">
      <c r="A225" s="664" t="s">
        <v>536</v>
      </c>
      <c r="B225" s="664" t="s">
        <v>387</v>
      </c>
      <c r="C225" s="665" t="s">
        <v>2280</v>
      </c>
      <c r="D225" s="648">
        <v>32565.362730681962</v>
      </c>
    </row>
    <row r="226" spans="1:4" ht="16.5" thickTop="1" thickBot="1">
      <c r="A226" s="664" t="s">
        <v>537</v>
      </c>
      <c r="B226" s="664" t="s">
        <v>387</v>
      </c>
      <c r="C226" s="665" t="s">
        <v>1919</v>
      </c>
      <c r="D226" s="648">
        <v>32091.332692325042</v>
      </c>
    </row>
    <row r="227" spans="1:4" ht="16.5" thickTop="1" thickBot="1">
      <c r="A227" s="664" t="s">
        <v>538</v>
      </c>
      <c r="B227" s="664" t="s">
        <v>387</v>
      </c>
      <c r="C227" s="665" t="s">
        <v>2281</v>
      </c>
      <c r="D227" s="648">
        <v>33753.086119576888</v>
      </c>
    </row>
    <row r="228" spans="1:4" ht="16.5" thickTop="1" thickBot="1">
      <c r="A228" s="664" t="s">
        <v>539</v>
      </c>
      <c r="B228" s="664" t="s">
        <v>387</v>
      </c>
      <c r="C228" s="665" t="s">
        <v>2282</v>
      </c>
      <c r="D228" s="648">
        <v>33550.999384219605</v>
      </c>
    </row>
    <row r="229" spans="1:4" ht="16.5" thickTop="1" thickBot="1">
      <c r="A229" s="664" t="s">
        <v>542</v>
      </c>
      <c r="B229" s="664" t="s">
        <v>387</v>
      </c>
      <c r="C229" s="665" t="s">
        <v>543</v>
      </c>
      <c r="D229" s="648">
        <v>37596.696103355091</v>
      </c>
    </row>
    <row r="230" spans="1:4" ht="16.5" thickTop="1" thickBot="1">
      <c r="A230" s="664" t="s">
        <v>544</v>
      </c>
      <c r="B230" s="664" t="s">
        <v>387</v>
      </c>
      <c r="C230" s="665" t="s">
        <v>545</v>
      </c>
      <c r="D230" s="648">
        <v>37359.443389437736</v>
      </c>
    </row>
    <row r="231" spans="1:4" ht="16.5" thickTop="1" thickBot="1">
      <c r="A231" s="664" t="s">
        <v>517</v>
      </c>
      <c r="B231" s="664" t="s">
        <v>387</v>
      </c>
      <c r="C231" s="665" t="s">
        <v>518</v>
      </c>
      <c r="D231" s="648">
        <v>35968.234020444332</v>
      </c>
    </row>
    <row r="232" spans="1:4" ht="16.5" thickTop="1" thickBot="1">
      <c r="A232" s="664" t="s">
        <v>546</v>
      </c>
      <c r="B232" s="664" t="s">
        <v>387</v>
      </c>
      <c r="C232" s="665" t="s">
        <v>547</v>
      </c>
      <c r="D232" s="648">
        <v>34222.075400212081</v>
      </c>
    </row>
    <row r="233" spans="1:4" ht="16.5" thickTop="1" thickBot="1">
      <c r="A233" s="664" t="s">
        <v>548</v>
      </c>
      <c r="B233" s="664" t="s">
        <v>387</v>
      </c>
      <c r="C233" s="665" t="s">
        <v>549</v>
      </c>
      <c r="D233" s="648">
        <v>25752.278510798496</v>
      </c>
    </row>
    <row r="234" spans="1:4" ht="16.5" thickTop="1" thickBot="1">
      <c r="A234" s="664" t="s">
        <v>550</v>
      </c>
      <c r="B234" s="664" t="s">
        <v>387</v>
      </c>
      <c r="C234" s="665" t="s">
        <v>2283</v>
      </c>
      <c r="D234" s="648">
        <v>24900.228355032312</v>
      </c>
    </row>
    <row r="235" spans="1:4" ht="16.5" thickTop="1" thickBot="1">
      <c r="A235" s="664" t="s">
        <v>552</v>
      </c>
      <c r="B235" s="664" t="s">
        <v>144</v>
      </c>
      <c r="C235" s="665" t="s">
        <v>553</v>
      </c>
      <c r="D235" s="648">
        <v>774.86932053336113</v>
      </c>
    </row>
    <row r="236" spans="1:4" ht="16.5" thickTop="1" thickBot="1">
      <c r="A236" s="664" t="s">
        <v>556</v>
      </c>
      <c r="B236" s="664" t="s">
        <v>387</v>
      </c>
      <c r="C236" s="665" t="s">
        <v>2284</v>
      </c>
      <c r="D236" s="648">
        <v>283281.58968053386</v>
      </c>
    </row>
    <row r="237" spans="1:4" ht="16.5" thickTop="1" thickBot="1">
      <c r="A237" s="664" t="s">
        <v>557</v>
      </c>
      <c r="B237" s="664" t="s">
        <v>387</v>
      </c>
      <c r="C237" s="665" t="s">
        <v>2285</v>
      </c>
      <c r="D237" s="648">
        <v>288119.1636075353</v>
      </c>
    </row>
    <row r="238" spans="1:4" ht="16.5" thickTop="1" thickBot="1">
      <c r="A238" s="664" t="s">
        <v>558</v>
      </c>
      <c r="B238" s="664" t="s">
        <v>387</v>
      </c>
      <c r="C238" s="665" t="s">
        <v>2286</v>
      </c>
      <c r="D238" s="648">
        <v>298263.45715604426</v>
      </c>
    </row>
    <row r="239" spans="1:4" ht="16.5" thickTop="1" thickBot="1">
      <c r="A239" s="664" t="s">
        <v>570</v>
      </c>
      <c r="B239" s="664" t="s">
        <v>571</v>
      </c>
      <c r="C239" s="665" t="s">
        <v>572</v>
      </c>
      <c r="D239" s="648">
        <v>351304.74739160744</v>
      </c>
    </row>
    <row r="240" spans="1:4" ht="16.5" thickTop="1" thickBot="1">
      <c r="A240" s="664" t="s">
        <v>559</v>
      </c>
      <c r="B240" s="664" t="s">
        <v>387</v>
      </c>
      <c r="C240" s="665" t="s">
        <v>1920</v>
      </c>
      <c r="D240" s="648">
        <v>357475.40350338037</v>
      </c>
    </row>
    <row r="241" spans="1:4" ht="16.5" thickTop="1" thickBot="1">
      <c r="A241" s="664" t="s">
        <v>560</v>
      </c>
      <c r="B241" s="664" t="s">
        <v>387</v>
      </c>
      <c r="C241" s="665" t="s">
        <v>2011</v>
      </c>
      <c r="D241" s="648">
        <v>423976.86118027981</v>
      </c>
    </row>
    <row r="242" spans="1:4" ht="16.5" thickTop="1" thickBot="1">
      <c r="A242" s="666" t="s">
        <v>2013</v>
      </c>
      <c r="B242" s="664" t="s">
        <v>387</v>
      </c>
      <c r="C242" s="665" t="s">
        <v>2012</v>
      </c>
      <c r="D242" s="648">
        <v>278753.96098375879</v>
      </c>
    </row>
    <row r="243" spans="1:4" ht="16.5" thickTop="1" thickBot="1">
      <c r="A243" s="664" t="s">
        <v>561</v>
      </c>
      <c r="B243" s="664" t="s">
        <v>387</v>
      </c>
      <c r="C243" s="665" t="s">
        <v>562</v>
      </c>
      <c r="D243" s="648">
        <v>327953.92504926457</v>
      </c>
    </row>
    <row r="244" spans="1:4" ht="16.5" thickTop="1" thickBot="1">
      <c r="A244" s="664" t="s">
        <v>563</v>
      </c>
      <c r="B244" s="664" t="s">
        <v>387</v>
      </c>
      <c r="C244" s="665" t="s">
        <v>564</v>
      </c>
      <c r="D244" s="648">
        <v>324688.99392142124</v>
      </c>
    </row>
    <row r="245" spans="1:4" ht="16.5" thickTop="1" thickBot="1">
      <c r="A245" s="664" t="s">
        <v>565</v>
      </c>
      <c r="B245" s="664" t="s">
        <v>387</v>
      </c>
      <c r="C245" s="665" t="s">
        <v>566</v>
      </c>
      <c r="D245" s="648">
        <v>320451.8148138898</v>
      </c>
    </row>
    <row r="246" spans="1:4" ht="16.5" thickTop="1" thickBot="1">
      <c r="A246" s="664" t="s">
        <v>567</v>
      </c>
      <c r="B246" s="664" t="s">
        <v>387</v>
      </c>
      <c r="C246" s="665" t="s">
        <v>2014</v>
      </c>
      <c r="D246" s="648">
        <v>255726.78989499185</v>
      </c>
    </row>
    <row r="247" spans="1:4" ht="16.5" thickTop="1" thickBot="1">
      <c r="A247" s="664" t="s">
        <v>568</v>
      </c>
      <c r="B247" s="664" t="s">
        <v>387</v>
      </c>
      <c r="C247" s="665" t="s">
        <v>569</v>
      </c>
      <c r="D247" s="648">
        <v>256726.86698550181</v>
      </c>
    </row>
    <row r="248" spans="1:4" ht="16.5" thickTop="1" thickBot="1">
      <c r="A248" s="664" t="s">
        <v>573</v>
      </c>
      <c r="B248" s="664" t="s">
        <v>387</v>
      </c>
      <c r="C248" s="665" t="s">
        <v>574</v>
      </c>
      <c r="D248" s="648">
        <v>257176.77465327139</v>
      </c>
    </row>
    <row r="249" spans="1:4" ht="16.5" thickTop="1" thickBot="1">
      <c r="A249" s="664" t="s">
        <v>575</v>
      </c>
      <c r="B249" s="664" t="s">
        <v>387</v>
      </c>
      <c r="C249" s="665" t="s">
        <v>576</v>
      </c>
      <c r="D249" s="648">
        <v>243612.15235976904</v>
      </c>
    </row>
    <row r="250" spans="1:4" ht="16.5" thickTop="1" thickBot="1">
      <c r="A250" s="664" t="s">
        <v>577</v>
      </c>
      <c r="B250" s="664" t="s">
        <v>387</v>
      </c>
      <c r="C250" s="665" t="s">
        <v>578</v>
      </c>
      <c r="D250" s="648">
        <v>185382.0989050132</v>
      </c>
    </row>
    <row r="251" spans="1:4" ht="16.5" thickTop="1" thickBot="1">
      <c r="A251" s="664" t="s">
        <v>579</v>
      </c>
      <c r="B251" s="664" t="s">
        <v>387</v>
      </c>
      <c r="C251" s="665" t="s">
        <v>580</v>
      </c>
      <c r="D251" s="648">
        <v>190537.21430743948</v>
      </c>
    </row>
    <row r="252" spans="1:4" ht="16.5" thickTop="1" thickBot="1">
      <c r="A252" s="664" t="s">
        <v>581</v>
      </c>
      <c r="B252" s="664" t="s">
        <v>387</v>
      </c>
      <c r="C252" s="665" t="s">
        <v>2287</v>
      </c>
      <c r="D252" s="648">
        <v>203362.47777895859</v>
      </c>
    </row>
    <row r="253" spans="1:4" ht="16.5" thickTop="1" thickBot="1">
      <c r="A253" s="664" t="s">
        <v>582</v>
      </c>
      <c r="B253" s="664" t="s">
        <v>387</v>
      </c>
      <c r="C253" s="665" t="s">
        <v>2288</v>
      </c>
      <c r="D253" s="648">
        <v>163000.75887068885</v>
      </c>
    </row>
    <row r="254" spans="1:4" ht="16.5" thickTop="1" thickBot="1">
      <c r="A254" s="664" t="s">
        <v>584</v>
      </c>
      <c r="B254" s="664" t="s">
        <v>233</v>
      </c>
      <c r="C254" s="665" t="s">
        <v>1921</v>
      </c>
      <c r="D254" s="648">
        <v>13965.007904615097</v>
      </c>
    </row>
    <row r="255" spans="1:4" ht="16.5" thickTop="1" thickBot="1">
      <c r="A255" s="664" t="s">
        <v>583</v>
      </c>
      <c r="B255" s="664" t="s">
        <v>387</v>
      </c>
      <c r="C255" s="665" t="s">
        <v>2289</v>
      </c>
      <c r="D255" s="648">
        <v>262942.8611315093</v>
      </c>
    </row>
    <row r="256" spans="1:4" ht="16.5" thickTop="1" thickBot="1">
      <c r="A256" s="664" t="s">
        <v>554</v>
      </c>
      <c r="B256" s="664" t="s">
        <v>387</v>
      </c>
      <c r="C256" s="665" t="s">
        <v>555</v>
      </c>
      <c r="D256" s="648">
        <v>261326.51979183662</v>
      </c>
    </row>
    <row r="257" spans="1:4" ht="16.5" thickTop="1" thickBot="1">
      <c r="A257" s="664" t="s">
        <v>585</v>
      </c>
      <c r="B257" s="664" t="s">
        <v>387</v>
      </c>
      <c r="C257" s="665" t="s">
        <v>586</v>
      </c>
      <c r="D257" s="648">
        <v>299193.37736751442</v>
      </c>
    </row>
    <row r="258" spans="1:4" ht="16.5" thickTop="1" thickBot="1">
      <c r="A258" s="664" t="s">
        <v>587</v>
      </c>
      <c r="B258" s="664" t="s">
        <v>387</v>
      </c>
      <c r="C258" s="665" t="s">
        <v>588</v>
      </c>
      <c r="D258" s="648">
        <v>280772.25664471294</v>
      </c>
    </row>
    <row r="259" spans="1:4" ht="16.5" thickTop="1" thickBot="1">
      <c r="A259" s="664" t="s">
        <v>497</v>
      </c>
      <c r="B259" s="664" t="s">
        <v>387</v>
      </c>
      <c r="C259" s="665" t="s">
        <v>498</v>
      </c>
      <c r="D259" s="648">
        <v>286310.26295289584</v>
      </c>
    </row>
    <row r="260" spans="1:4" ht="16.5" thickTop="1" thickBot="1">
      <c r="A260" s="664" t="s">
        <v>1669</v>
      </c>
      <c r="B260" s="664" t="s">
        <v>387</v>
      </c>
      <c r="C260" s="665" t="s">
        <v>1670</v>
      </c>
      <c r="D260" s="648">
        <v>320807.27099162969</v>
      </c>
    </row>
    <row r="261" spans="1:4" ht="16.5" thickTop="1" thickBot="1">
      <c r="A261" s="664" t="s">
        <v>499</v>
      </c>
      <c r="B261" s="664" t="s">
        <v>377</v>
      </c>
      <c r="C261" s="665" t="s">
        <v>500</v>
      </c>
      <c r="D261" s="648">
        <v>2023.7619491687765</v>
      </c>
    </row>
    <row r="262" spans="1:4" ht="31.5" thickTop="1" thickBot="1">
      <c r="A262" s="664" t="s">
        <v>589</v>
      </c>
      <c r="B262" s="664" t="s">
        <v>377</v>
      </c>
      <c r="C262" s="665" t="s">
        <v>2290</v>
      </c>
      <c r="D262" s="648">
        <v>1772.7391865372167</v>
      </c>
    </row>
    <row r="263" spans="1:4" ht="16.5" thickTop="1" thickBot="1">
      <c r="A263" s="664" t="s">
        <v>590</v>
      </c>
      <c r="B263" s="664" t="s">
        <v>233</v>
      </c>
      <c r="C263" s="665" t="s">
        <v>2291</v>
      </c>
      <c r="D263" s="648">
        <v>64875.189552030119</v>
      </c>
    </row>
    <row r="264" spans="1:4" ht="16.5" thickTop="1" thickBot="1">
      <c r="A264" s="664" t="s">
        <v>591</v>
      </c>
      <c r="B264" s="664" t="s">
        <v>377</v>
      </c>
      <c r="C264" s="665" t="s">
        <v>2292</v>
      </c>
      <c r="D264" s="648">
        <v>10962.41310873606</v>
      </c>
    </row>
    <row r="265" spans="1:4" ht="16.5" thickTop="1" thickBot="1">
      <c r="A265" s="664" t="s">
        <v>592</v>
      </c>
      <c r="B265" s="664" t="s">
        <v>144</v>
      </c>
      <c r="C265" s="665" t="s">
        <v>2293</v>
      </c>
      <c r="D265" s="648">
        <v>7745.61303589006</v>
      </c>
    </row>
    <row r="266" spans="1:4" ht="16.5" thickTop="1" thickBot="1">
      <c r="A266" s="664" t="s">
        <v>593</v>
      </c>
      <c r="B266" s="664" t="s">
        <v>92</v>
      </c>
      <c r="C266" s="665" t="s">
        <v>2294</v>
      </c>
      <c r="D266" s="648">
        <v>43070.665262758594</v>
      </c>
    </row>
    <row r="267" spans="1:4" ht="16.5" thickTop="1" thickBot="1">
      <c r="A267" s="664" t="s">
        <v>594</v>
      </c>
      <c r="B267" s="664" t="s">
        <v>92</v>
      </c>
      <c r="C267" s="665" t="s">
        <v>2295</v>
      </c>
      <c r="D267" s="648">
        <v>53838.33157844824</v>
      </c>
    </row>
    <row r="268" spans="1:4" ht="16.5" thickTop="1" thickBot="1">
      <c r="A268" s="664" t="s">
        <v>595</v>
      </c>
      <c r="B268" s="664" t="s">
        <v>92</v>
      </c>
      <c r="C268" s="665" t="s">
        <v>2296</v>
      </c>
      <c r="D268" s="648">
        <v>64095.297972796929</v>
      </c>
    </row>
    <row r="269" spans="1:4" ht="16.5" thickTop="1" thickBot="1">
      <c r="A269" s="664" t="s">
        <v>596</v>
      </c>
      <c r="B269" s="664" t="s">
        <v>377</v>
      </c>
      <c r="C269" s="665" t="s">
        <v>597</v>
      </c>
      <c r="D269" s="648">
        <v>37451.414756104678</v>
      </c>
    </row>
    <row r="270" spans="1:4" ht="16.5" thickTop="1" thickBot="1">
      <c r="A270" s="664" t="s">
        <v>599</v>
      </c>
      <c r="B270" s="664" t="s">
        <v>144</v>
      </c>
      <c r="C270" s="665" t="s">
        <v>600</v>
      </c>
      <c r="D270" s="648">
        <v>148182.70091638996</v>
      </c>
    </row>
    <row r="271" spans="1:4" ht="16.5" thickTop="1" thickBot="1">
      <c r="A271" s="664" t="s">
        <v>601</v>
      </c>
      <c r="B271" s="664" t="s">
        <v>387</v>
      </c>
      <c r="C271" s="665" t="s">
        <v>1922</v>
      </c>
      <c r="D271" s="648">
        <v>35619.166610363274</v>
      </c>
    </row>
    <row r="272" spans="1:4" ht="16.5" thickTop="1" thickBot="1">
      <c r="A272" s="664" t="s">
        <v>598</v>
      </c>
      <c r="B272" s="664" t="s">
        <v>387</v>
      </c>
      <c r="C272" s="665" t="s">
        <v>2297</v>
      </c>
      <c r="D272" s="648">
        <v>33286.819163784436</v>
      </c>
    </row>
    <row r="273" spans="1:4" ht="16.5" thickTop="1" thickBot="1">
      <c r="A273" s="664" t="s">
        <v>602</v>
      </c>
      <c r="B273" s="664" t="s">
        <v>387</v>
      </c>
      <c r="C273" s="665" t="s">
        <v>2298</v>
      </c>
      <c r="D273" s="648">
        <v>34052.022694067724</v>
      </c>
    </row>
    <row r="274" spans="1:4" ht="16.5" thickTop="1" thickBot="1">
      <c r="A274" s="664" t="s">
        <v>603</v>
      </c>
      <c r="B274" s="664" t="s">
        <v>144</v>
      </c>
      <c r="C274" s="665" t="s">
        <v>2299</v>
      </c>
      <c r="D274" s="648">
        <v>60886.839863954912</v>
      </c>
    </row>
    <row r="275" spans="1:4" ht="16.5" thickTop="1" thickBot="1">
      <c r="A275" s="664" t="s">
        <v>604</v>
      </c>
      <c r="B275" s="664" t="s">
        <v>144</v>
      </c>
      <c r="C275" s="665" t="s">
        <v>2300</v>
      </c>
      <c r="D275" s="648">
        <v>74027.705920366338</v>
      </c>
    </row>
    <row r="276" spans="1:4" ht="16.5" thickTop="1" thickBot="1">
      <c r="A276" s="664" t="s">
        <v>605</v>
      </c>
      <c r="B276" s="664" t="s">
        <v>606</v>
      </c>
      <c r="C276" s="665" t="s">
        <v>2301</v>
      </c>
      <c r="D276" s="648">
        <v>87938.922471360667</v>
      </c>
    </row>
    <row r="277" spans="1:4" ht="16.5" thickTop="1" thickBot="1">
      <c r="A277" s="664" t="s">
        <v>607</v>
      </c>
      <c r="B277" s="664" t="s">
        <v>606</v>
      </c>
      <c r="C277" s="665" t="s">
        <v>1923</v>
      </c>
      <c r="D277" s="648">
        <v>78065.58078874994</v>
      </c>
    </row>
    <row r="278" spans="1:4" ht="16.5" thickTop="1" thickBot="1">
      <c r="A278" s="664" t="s">
        <v>608</v>
      </c>
      <c r="B278" s="664" t="s">
        <v>606</v>
      </c>
      <c r="C278" s="665" t="s">
        <v>609</v>
      </c>
      <c r="D278" s="648">
        <v>60568.12302575427</v>
      </c>
    </row>
    <row r="279" spans="1:4" ht="16.5" thickTop="1" thickBot="1">
      <c r="A279" s="664" t="s">
        <v>501</v>
      </c>
      <c r="B279" s="664" t="s">
        <v>141</v>
      </c>
      <c r="C279" s="665" t="s">
        <v>502</v>
      </c>
      <c r="D279" s="648">
        <v>41374.975047519096</v>
      </c>
    </row>
    <row r="280" spans="1:4" ht="16.5" thickTop="1" thickBot="1">
      <c r="A280" s="664" t="s">
        <v>503</v>
      </c>
      <c r="B280" s="664" t="s">
        <v>141</v>
      </c>
      <c r="C280" s="665" t="s">
        <v>504</v>
      </c>
      <c r="D280" s="648">
        <v>41732.201068688548</v>
      </c>
    </row>
    <row r="281" spans="1:4" ht="16.5" thickTop="1" thickBot="1">
      <c r="A281" s="664" t="s">
        <v>610</v>
      </c>
      <c r="B281" s="664" t="s">
        <v>92</v>
      </c>
      <c r="C281" s="665" t="s">
        <v>2302</v>
      </c>
      <c r="D281" s="648">
        <v>55361.209917930864</v>
      </c>
    </row>
    <row r="282" spans="1:4" ht="16.5" thickTop="1" thickBot="1">
      <c r="A282" s="664" t="s">
        <v>611</v>
      </c>
      <c r="B282" s="664" t="s">
        <v>377</v>
      </c>
      <c r="C282" s="665" t="s">
        <v>2303</v>
      </c>
      <c r="D282" s="648">
        <v>6186.4652953798404</v>
      </c>
    </row>
    <row r="283" spans="1:4" ht="16.5" thickTop="1" thickBot="1">
      <c r="A283" s="664" t="s">
        <v>612</v>
      </c>
      <c r="B283" s="664" t="s">
        <v>144</v>
      </c>
      <c r="C283" s="665" t="s">
        <v>2304</v>
      </c>
      <c r="D283" s="648">
        <v>5435.619493710632</v>
      </c>
    </row>
    <row r="284" spans="1:4" ht="16.5" thickTop="1" thickBot="1">
      <c r="A284" s="664" t="s">
        <v>613</v>
      </c>
      <c r="B284" s="664" t="s">
        <v>92</v>
      </c>
      <c r="C284" s="665" t="s">
        <v>614</v>
      </c>
      <c r="D284" s="648">
        <v>11064.230979546272</v>
      </c>
    </row>
    <row r="285" spans="1:4" ht="16.5" thickTop="1" thickBot="1">
      <c r="A285" s="664" t="s">
        <v>615</v>
      </c>
      <c r="B285" s="664" t="s">
        <v>92</v>
      </c>
      <c r="C285" s="665" t="s">
        <v>2305</v>
      </c>
      <c r="D285" s="648">
        <v>73899.549573850934</v>
      </c>
    </row>
    <row r="286" spans="1:4" ht="16.5" thickTop="1" thickBot="1">
      <c r="A286" s="664" t="s">
        <v>616</v>
      </c>
      <c r="B286" s="664" t="s">
        <v>92</v>
      </c>
      <c r="C286" s="665" t="s">
        <v>617</v>
      </c>
      <c r="D286" s="648">
        <v>156092.16652425384</v>
      </c>
    </row>
    <row r="287" spans="1:4" ht="16.5" thickTop="1" thickBot="1">
      <c r="A287" s="664" t="s">
        <v>620</v>
      </c>
      <c r="B287" s="664" t="s">
        <v>92</v>
      </c>
      <c r="C287" s="665" t="s">
        <v>621</v>
      </c>
      <c r="D287" s="648">
        <v>22492.2563943553</v>
      </c>
    </row>
    <row r="288" spans="1:4" ht="16.5" thickTop="1" thickBot="1">
      <c r="A288" s="664" t="s">
        <v>618</v>
      </c>
      <c r="B288" s="664" t="s">
        <v>92</v>
      </c>
      <c r="C288" s="665" t="s">
        <v>2306</v>
      </c>
      <c r="D288" s="648">
        <v>30284.061512877135</v>
      </c>
    </row>
    <row r="289" spans="1:4" ht="16.5" thickTop="1" thickBot="1">
      <c r="A289" s="664" t="s">
        <v>619</v>
      </c>
      <c r="B289" s="664" t="s">
        <v>92</v>
      </c>
      <c r="C289" s="665" t="s">
        <v>2307</v>
      </c>
      <c r="D289" s="648">
        <v>164206.91131426714</v>
      </c>
    </row>
    <row r="290" spans="1:4" ht="16.5" thickTop="1" thickBot="1">
      <c r="A290" s="664" t="s">
        <v>622</v>
      </c>
      <c r="B290" s="664" t="s">
        <v>454</v>
      </c>
      <c r="C290" s="665" t="s">
        <v>623</v>
      </c>
      <c r="D290" s="648">
        <v>3329.2757265060927</v>
      </c>
    </row>
    <row r="291" spans="1:4" ht="16.5" thickTop="1" thickBot="1">
      <c r="A291" s="664" t="s">
        <v>624</v>
      </c>
      <c r="B291" s="664" t="s">
        <v>422</v>
      </c>
      <c r="C291" s="665" t="s">
        <v>1924</v>
      </c>
      <c r="D291" s="648">
        <v>50373.621336619748</v>
      </c>
    </row>
    <row r="292" spans="1:4" ht="16.5" thickTop="1" thickBot="1">
      <c r="A292" s="664" t="s">
        <v>625</v>
      </c>
      <c r="B292" s="664" t="s">
        <v>377</v>
      </c>
      <c r="C292" s="665" t="s">
        <v>2308</v>
      </c>
      <c r="D292" s="648">
        <v>3171.5673617890779</v>
      </c>
    </row>
    <row r="293" spans="1:4" ht="16.5" thickTop="1" thickBot="1">
      <c r="A293" s="664" t="s">
        <v>626</v>
      </c>
      <c r="B293" s="664" t="s">
        <v>377</v>
      </c>
      <c r="C293" s="665" t="s">
        <v>1925</v>
      </c>
      <c r="D293" s="648">
        <v>8494.816327188586</v>
      </c>
    </row>
    <row r="294" spans="1:4" ht="16.5" thickTop="1" thickBot="1">
      <c r="A294" s="664" t="s">
        <v>627</v>
      </c>
      <c r="B294" s="664" t="s">
        <v>92</v>
      </c>
      <c r="C294" s="665" t="s">
        <v>628</v>
      </c>
      <c r="D294" s="648">
        <v>1606.6318409423029</v>
      </c>
    </row>
    <row r="295" spans="1:4" ht="16.5" thickTop="1" thickBot="1">
      <c r="A295" s="664" t="s">
        <v>633</v>
      </c>
      <c r="B295" s="664" t="s">
        <v>92</v>
      </c>
      <c r="C295" s="665" t="s">
        <v>1926</v>
      </c>
      <c r="D295" s="648">
        <v>41389.794075727426</v>
      </c>
    </row>
    <row r="296" spans="1:4" ht="16.5" thickTop="1" thickBot="1">
      <c r="A296" s="664" t="s">
        <v>629</v>
      </c>
      <c r="B296" s="664" t="s">
        <v>92</v>
      </c>
      <c r="C296" s="665" t="s">
        <v>630</v>
      </c>
      <c r="D296" s="648">
        <v>49855.610338007406</v>
      </c>
    </row>
    <row r="297" spans="1:4" ht="16.5" thickTop="1" thickBot="1">
      <c r="A297" s="664" t="s">
        <v>631</v>
      </c>
      <c r="B297" s="664" t="s">
        <v>92</v>
      </c>
      <c r="C297" s="665" t="s">
        <v>632</v>
      </c>
      <c r="D297" s="648">
        <v>42288.506687623005</v>
      </c>
    </row>
    <row r="298" spans="1:4" ht="16.5" thickTop="1" thickBot="1">
      <c r="A298" s="664" t="s">
        <v>646</v>
      </c>
      <c r="B298" s="664" t="s">
        <v>144</v>
      </c>
      <c r="C298" s="665" t="s">
        <v>647</v>
      </c>
      <c r="D298" s="648">
        <v>4090.2012099032336</v>
      </c>
    </row>
    <row r="299" spans="1:4" ht="16.5" thickTop="1" thickBot="1">
      <c r="A299" s="664" t="s">
        <v>634</v>
      </c>
      <c r="B299" s="664" t="s">
        <v>377</v>
      </c>
      <c r="C299" s="665" t="s">
        <v>635</v>
      </c>
      <c r="D299" s="648">
        <v>25150.2412001515</v>
      </c>
    </row>
    <row r="300" spans="1:4" ht="16.5" thickTop="1" thickBot="1">
      <c r="A300" s="664" t="s">
        <v>650</v>
      </c>
      <c r="B300" s="664" t="s">
        <v>377</v>
      </c>
      <c r="C300" s="665" t="s">
        <v>651</v>
      </c>
      <c r="D300" s="648">
        <v>34094.711067498924</v>
      </c>
    </row>
    <row r="301" spans="1:4" ht="31.5" thickTop="1" thickBot="1">
      <c r="A301" s="664" t="s">
        <v>652</v>
      </c>
      <c r="B301" s="664" t="s">
        <v>92</v>
      </c>
      <c r="C301" s="665" t="s">
        <v>2309</v>
      </c>
      <c r="D301" s="648">
        <v>350314.11910205591</v>
      </c>
    </row>
    <row r="302" spans="1:4" ht="31.5" thickTop="1" thickBot="1">
      <c r="A302" s="664" t="s">
        <v>653</v>
      </c>
      <c r="B302" s="664" t="s">
        <v>92</v>
      </c>
      <c r="C302" s="665" t="s">
        <v>2310</v>
      </c>
      <c r="D302" s="648">
        <v>311833.45797206694</v>
      </c>
    </row>
    <row r="303" spans="1:4" ht="31.5" thickTop="1" thickBot="1">
      <c r="A303" s="664" t="s">
        <v>654</v>
      </c>
      <c r="B303" s="664" t="s">
        <v>92</v>
      </c>
      <c r="C303" s="665" t="s">
        <v>2311</v>
      </c>
      <c r="D303" s="648">
        <v>303077.60798286751</v>
      </c>
    </row>
    <row r="304" spans="1:4" ht="31.5" thickTop="1" thickBot="1">
      <c r="A304" s="664" t="s">
        <v>655</v>
      </c>
      <c r="B304" s="664" t="s">
        <v>92</v>
      </c>
      <c r="C304" s="665" t="s">
        <v>2312</v>
      </c>
      <c r="D304" s="648">
        <v>255916.45460629772</v>
      </c>
    </row>
    <row r="305" spans="1:4" ht="31.5" thickTop="1" thickBot="1">
      <c r="A305" s="664" t="s">
        <v>656</v>
      </c>
      <c r="B305" s="664" t="s">
        <v>92</v>
      </c>
      <c r="C305" s="665" t="s">
        <v>2313</v>
      </c>
      <c r="D305" s="648">
        <v>267542.78362331068</v>
      </c>
    </row>
    <row r="306" spans="1:4" ht="31.5" thickTop="1" thickBot="1">
      <c r="A306" s="664" t="s">
        <v>657</v>
      </c>
      <c r="B306" s="664" t="s">
        <v>233</v>
      </c>
      <c r="C306" s="665" t="s">
        <v>2314</v>
      </c>
      <c r="D306" s="648">
        <v>394843.78269063367</v>
      </c>
    </row>
    <row r="307" spans="1:4" ht="16.5" thickTop="1" thickBot="1">
      <c r="A307" s="664" t="s">
        <v>658</v>
      </c>
      <c r="B307" s="664" t="s">
        <v>92</v>
      </c>
      <c r="C307" s="665" t="s">
        <v>659</v>
      </c>
      <c r="D307" s="648">
        <v>209662.66397338087</v>
      </c>
    </row>
    <row r="308" spans="1:4" ht="16.5" thickTop="1" thickBot="1">
      <c r="A308" s="664" t="s">
        <v>636</v>
      </c>
      <c r="B308" s="664" t="s">
        <v>377</v>
      </c>
      <c r="C308" s="665" t="s">
        <v>637</v>
      </c>
      <c r="D308" s="648">
        <v>18033.110226841505</v>
      </c>
    </row>
    <row r="309" spans="1:4" ht="16.5" thickTop="1" thickBot="1">
      <c r="A309" s="664" t="s">
        <v>642</v>
      </c>
      <c r="B309" s="664" t="s">
        <v>377</v>
      </c>
      <c r="C309" s="665" t="s">
        <v>643</v>
      </c>
      <c r="D309" s="648">
        <v>4133.0925041609898</v>
      </c>
    </row>
    <row r="310" spans="1:4" ht="16.5" thickTop="1" thickBot="1">
      <c r="A310" s="664" t="s">
        <v>640</v>
      </c>
      <c r="B310" s="664" t="s">
        <v>377</v>
      </c>
      <c r="C310" s="665" t="s">
        <v>641</v>
      </c>
      <c r="D310" s="648">
        <v>11200.532810631496</v>
      </c>
    </row>
    <row r="311" spans="1:4" ht="16.5" thickTop="1" thickBot="1">
      <c r="A311" s="664" t="s">
        <v>638</v>
      </c>
      <c r="B311" s="664" t="s">
        <v>377</v>
      </c>
      <c r="C311" s="665" t="s">
        <v>639</v>
      </c>
      <c r="D311" s="648">
        <v>51830.439495976367</v>
      </c>
    </row>
    <row r="312" spans="1:4" ht="16.5" thickTop="1" thickBot="1">
      <c r="A312" s="664" t="s">
        <v>644</v>
      </c>
      <c r="B312" s="664" t="s">
        <v>377</v>
      </c>
      <c r="C312" s="665" t="s">
        <v>645</v>
      </c>
      <c r="D312" s="648">
        <v>8905.9145745553087</v>
      </c>
    </row>
    <row r="313" spans="1:4" ht="16.5" thickTop="1" thickBot="1">
      <c r="A313" s="664" t="s">
        <v>660</v>
      </c>
      <c r="B313" s="664" t="s">
        <v>377</v>
      </c>
      <c r="C313" s="665" t="s">
        <v>661</v>
      </c>
      <c r="D313" s="648">
        <v>13190.391236719815</v>
      </c>
    </row>
    <row r="314" spans="1:4" ht="16.5" thickTop="1" thickBot="1">
      <c r="A314" s="664" t="s">
        <v>662</v>
      </c>
      <c r="B314" s="664" t="s">
        <v>377</v>
      </c>
      <c r="C314" s="665" t="s">
        <v>663</v>
      </c>
      <c r="D314" s="648">
        <v>10132.700707793992</v>
      </c>
    </row>
    <row r="315" spans="1:4" ht="16.5" thickTop="1" thickBot="1">
      <c r="A315" s="664" t="s">
        <v>667</v>
      </c>
      <c r="B315" s="664" t="s">
        <v>377</v>
      </c>
      <c r="C315" s="665" t="s">
        <v>2315</v>
      </c>
      <c r="D315" s="648">
        <v>8244.4415592362511</v>
      </c>
    </row>
    <row r="316" spans="1:4" ht="16.5" thickTop="1" thickBot="1">
      <c r="A316" s="664" t="s">
        <v>664</v>
      </c>
      <c r="B316" s="664" t="s">
        <v>92</v>
      </c>
      <c r="C316" s="665" t="s">
        <v>2316</v>
      </c>
      <c r="D316" s="648">
        <v>27520.444652596158</v>
      </c>
    </row>
    <row r="317" spans="1:4" ht="16.5" thickTop="1" thickBot="1">
      <c r="A317" s="664" t="s">
        <v>665</v>
      </c>
      <c r="B317" s="664" t="s">
        <v>377</v>
      </c>
      <c r="C317" s="665" t="s">
        <v>666</v>
      </c>
      <c r="D317" s="648">
        <v>13893.255811906889</v>
      </c>
    </row>
    <row r="318" spans="1:4" ht="16.5" thickTop="1" thickBot="1">
      <c r="A318" s="664" t="s">
        <v>668</v>
      </c>
      <c r="B318" s="664" t="s">
        <v>606</v>
      </c>
      <c r="C318" s="665" t="s">
        <v>2317</v>
      </c>
      <c r="D318" s="648">
        <v>32667.471853341653</v>
      </c>
    </row>
    <row r="319" spans="1:4" ht="16.5" thickTop="1" thickBot="1">
      <c r="A319" s="664" t="s">
        <v>669</v>
      </c>
      <c r="B319" s="664" t="s">
        <v>92</v>
      </c>
      <c r="C319" s="665" t="s">
        <v>2318</v>
      </c>
      <c r="D319" s="648">
        <v>18289.958644404487</v>
      </c>
    </row>
    <row r="320" spans="1:4" ht="16.5" thickTop="1" thickBot="1">
      <c r="A320" s="664" t="s">
        <v>673</v>
      </c>
      <c r="B320" s="664" t="s">
        <v>92</v>
      </c>
      <c r="C320" s="665" t="s">
        <v>2319</v>
      </c>
      <c r="D320" s="648">
        <v>135752.0567561762</v>
      </c>
    </row>
    <row r="321" spans="1:4" ht="16.5" thickTop="1" thickBot="1">
      <c r="A321" s="664" t="s">
        <v>674</v>
      </c>
      <c r="B321" s="664" t="s">
        <v>92</v>
      </c>
      <c r="C321" s="665" t="s">
        <v>2320</v>
      </c>
      <c r="D321" s="648">
        <v>216596.30012879777</v>
      </c>
    </row>
    <row r="322" spans="1:4" ht="16.5" thickTop="1" thickBot="1">
      <c r="A322" s="664" t="s">
        <v>672</v>
      </c>
      <c r="B322" s="664" t="s">
        <v>92</v>
      </c>
      <c r="C322" s="665" t="s">
        <v>2321</v>
      </c>
      <c r="D322" s="648">
        <v>146462.77235417673</v>
      </c>
    </row>
    <row r="323" spans="1:4" ht="31.5" thickTop="1" thickBot="1">
      <c r="A323" s="664" t="s">
        <v>671</v>
      </c>
      <c r="B323" s="664" t="s">
        <v>92</v>
      </c>
      <c r="C323" s="665" t="s">
        <v>2322</v>
      </c>
      <c r="D323" s="648">
        <v>147331.5725853547</v>
      </c>
    </row>
    <row r="324" spans="1:4" ht="16.5" thickTop="1" thickBot="1">
      <c r="A324" s="664" t="s">
        <v>675</v>
      </c>
      <c r="B324" s="664" t="s">
        <v>92</v>
      </c>
      <c r="C324" s="665" t="s">
        <v>676</v>
      </c>
      <c r="D324" s="648">
        <v>185462.75307939143</v>
      </c>
    </row>
    <row r="325" spans="1:4" ht="16.5" thickTop="1" thickBot="1">
      <c r="A325" s="664" t="s">
        <v>678</v>
      </c>
      <c r="B325" s="664" t="s">
        <v>92</v>
      </c>
      <c r="C325" s="665" t="s">
        <v>679</v>
      </c>
      <c r="D325" s="648">
        <v>18869.917591142159</v>
      </c>
    </row>
    <row r="326" spans="1:4" ht="16.5" thickTop="1" thickBot="1">
      <c r="A326" s="664" t="s">
        <v>670</v>
      </c>
      <c r="B326" s="664" t="s">
        <v>92</v>
      </c>
      <c r="C326" s="665" t="s">
        <v>2323</v>
      </c>
      <c r="D326" s="648">
        <v>25541.75987617737</v>
      </c>
    </row>
    <row r="327" spans="1:4" ht="16.5" thickTop="1" thickBot="1">
      <c r="A327" s="664" t="s">
        <v>677</v>
      </c>
      <c r="B327" s="664" t="s">
        <v>92</v>
      </c>
      <c r="C327" s="665" t="s">
        <v>2324</v>
      </c>
      <c r="D327" s="648">
        <v>20991.678942191182</v>
      </c>
    </row>
    <row r="328" spans="1:4" ht="16.5" thickTop="1" thickBot="1">
      <c r="A328" s="664" t="s">
        <v>680</v>
      </c>
      <c r="B328" s="664" t="s">
        <v>92</v>
      </c>
      <c r="C328" s="665" t="s">
        <v>2325</v>
      </c>
      <c r="D328" s="648">
        <v>100844.47590840625</v>
      </c>
    </row>
    <row r="329" spans="1:4" ht="16.5" thickTop="1" thickBot="1">
      <c r="A329" s="664" t="s">
        <v>681</v>
      </c>
      <c r="B329" s="664" t="s">
        <v>92</v>
      </c>
      <c r="C329" s="665" t="s">
        <v>682</v>
      </c>
      <c r="D329" s="648">
        <v>6473.5831200036291</v>
      </c>
    </row>
    <row r="330" spans="1:4" ht="16.5" thickTop="1" thickBot="1">
      <c r="A330" s="664" t="s">
        <v>683</v>
      </c>
      <c r="B330" s="664" t="s">
        <v>92</v>
      </c>
      <c r="C330" s="665" t="s">
        <v>2326</v>
      </c>
      <c r="D330" s="648">
        <v>38359.811249644372</v>
      </c>
    </row>
    <row r="331" spans="1:4" ht="16.5" thickTop="1" thickBot="1">
      <c r="A331" s="664" t="s">
        <v>684</v>
      </c>
      <c r="B331" s="664" t="s">
        <v>92</v>
      </c>
      <c r="C331" s="665" t="s">
        <v>2327</v>
      </c>
      <c r="D331" s="648">
        <v>1942.205232643086</v>
      </c>
    </row>
    <row r="332" spans="1:4" ht="16.5" thickTop="1" thickBot="1">
      <c r="A332" s="664" t="s">
        <v>686</v>
      </c>
      <c r="B332" s="664" t="s">
        <v>387</v>
      </c>
      <c r="C332" s="665" t="s">
        <v>687</v>
      </c>
      <c r="D332" s="648">
        <v>48623.456160743728</v>
      </c>
    </row>
    <row r="333" spans="1:4" ht="16.5" thickTop="1" thickBot="1">
      <c r="A333" s="664" t="s">
        <v>685</v>
      </c>
      <c r="B333" s="664" t="s">
        <v>387</v>
      </c>
      <c r="C333" s="665" t="s">
        <v>2328</v>
      </c>
      <c r="D333" s="648">
        <v>16999.166213671975</v>
      </c>
    </row>
    <row r="334" spans="1:4" ht="16.5" thickTop="1" thickBot="1">
      <c r="A334" s="664" t="s">
        <v>690</v>
      </c>
      <c r="B334" s="664" t="s">
        <v>92</v>
      </c>
      <c r="C334" s="665" t="s">
        <v>1929</v>
      </c>
      <c r="D334" s="648">
        <v>647.52136731683959</v>
      </c>
    </row>
    <row r="335" spans="1:4" ht="16.5" thickTop="1" thickBot="1">
      <c r="A335" s="664" t="s">
        <v>688</v>
      </c>
      <c r="B335" s="664" t="s">
        <v>92</v>
      </c>
      <c r="C335" s="665" t="s">
        <v>689</v>
      </c>
      <c r="D335" s="648">
        <v>2894.8903442337064</v>
      </c>
    </row>
    <row r="336" spans="1:4" ht="16.5" thickTop="1" thickBot="1">
      <c r="A336" s="664" t="s">
        <v>691</v>
      </c>
      <c r="B336" s="664" t="s">
        <v>377</v>
      </c>
      <c r="C336" s="665" t="s">
        <v>692</v>
      </c>
      <c r="D336" s="648">
        <v>4585.3520938258425</v>
      </c>
    </row>
    <row r="337" spans="1:4" ht="16.5" thickTop="1" thickBot="1">
      <c r="A337" s="664" t="s">
        <v>696</v>
      </c>
      <c r="B337" s="664" t="s">
        <v>92</v>
      </c>
      <c r="C337" s="665" t="s">
        <v>697</v>
      </c>
      <c r="D337" s="648">
        <v>250274.14657595346</v>
      </c>
    </row>
    <row r="338" spans="1:4" ht="16.5" thickTop="1" thickBot="1">
      <c r="A338" s="664" t="s">
        <v>694</v>
      </c>
      <c r="B338" s="664" t="s">
        <v>92</v>
      </c>
      <c r="C338" s="665" t="s">
        <v>695</v>
      </c>
      <c r="D338" s="648">
        <v>53409.178901438034</v>
      </c>
    </row>
    <row r="339" spans="1:4" ht="16.5" thickTop="1" thickBot="1">
      <c r="A339" s="664" t="s">
        <v>693</v>
      </c>
      <c r="B339" s="664" t="s">
        <v>144</v>
      </c>
      <c r="C339" s="665" t="s">
        <v>2329</v>
      </c>
      <c r="D339" s="648">
        <v>86095.238263452979</v>
      </c>
    </row>
    <row r="340" spans="1:4" ht="31.5" thickTop="1" thickBot="1">
      <c r="A340" s="664" t="s">
        <v>648</v>
      </c>
      <c r="B340" s="664" t="s">
        <v>92</v>
      </c>
      <c r="C340" s="665" t="s">
        <v>1927</v>
      </c>
      <c r="D340" s="648">
        <v>1337438.6981845766</v>
      </c>
    </row>
    <row r="341" spans="1:4" ht="31.5" thickTop="1" thickBot="1">
      <c r="A341" s="664" t="s">
        <v>698</v>
      </c>
      <c r="B341" s="664" t="s">
        <v>92</v>
      </c>
      <c r="C341" s="665" t="s">
        <v>699</v>
      </c>
      <c r="D341" s="648">
        <v>1362472.7061319659</v>
      </c>
    </row>
    <row r="342" spans="1:4" ht="31.5" thickTop="1" thickBot="1">
      <c r="A342" s="664" t="s">
        <v>649</v>
      </c>
      <c r="B342" s="664" t="s">
        <v>92</v>
      </c>
      <c r="C342" s="665" t="s">
        <v>1928</v>
      </c>
      <c r="D342" s="648">
        <v>868164.10674054001</v>
      </c>
    </row>
    <row r="343" spans="1:4" ht="31.5" thickTop="1" thickBot="1">
      <c r="A343" s="664" t="s">
        <v>700</v>
      </c>
      <c r="B343" s="664" t="s">
        <v>92</v>
      </c>
      <c r="C343" s="665" t="s">
        <v>701</v>
      </c>
      <c r="D343" s="648">
        <v>835531.8164165843</v>
      </c>
    </row>
    <row r="344" spans="1:4" ht="16.5" thickTop="1" thickBot="1">
      <c r="A344" s="664" t="s">
        <v>737</v>
      </c>
      <c r="B344" s="664" t="s">
        <v>387</v>
      </c>
      <c r="C344" s="665" t="s">
        <v>2330</v>
      </c>
      <c r="D344" s="648">
        <v>53359.540789296021</v>
      </c>
    </row>
    <row r="345" spans="1:4" ht="16.5" thickTop="1" thickBot="1">
      <c r="A345" s="664" t="s">
        <v>702</v>
      </c>
      <c r="B345" s="664" t="s">
        <v>377</v>
      </c>
      <c r="C345" s="665" t="s">
        <v>2331</v>
      </c>
      <c r="D345" s="648">
        <v>52582.249146186034</v>
      </c>
    </row>
    <row r="346" spans="1:4" ht="16.5" thickTop="1" thickBot="1">
      <c r="A346" s="664" t="s">
        <v>703</v>
      </c>
      <c r="B346" s="664" t="s">
        <v>144</v>
      </c>
      <c r="C346" s="665" t="s">
        <v>2332</v>
      </c>
      <c r="D346" s="648">
        <v>62587.060459946078</v>
      </c>
    </row>
    <row r="347" spans="1:4" ht="16.5" thickTop="1" thickBot="1">
      <c r="A347" s="664" t="s">
        <v>708</v>
      </c>
      <c r="B347" s="664" t="s">
        <v>92</v>
      </c>
      <c r="C347" s="665" t="s">
        <v>2333</v>
      </c>
      <c r="D347" s="648">
        <v>60974.03254565227</v>
      </c>
    </row>
    <row r="348" spans="1:4" ht="16.5" thickTop="1" thickBot="1">
      <c r="A348" s="664" t="s">
        <v>713</v>
      </c>
      <c r="B348" s="664" t="s">
        <v>144</v>
      </c>
      <c r="C348" s="665" t="s">
        <v>1931</v>
      </c>
      <c r="D348" s="648">
        <v>11541.283630962655</v>
      </c>
    </row>
    <row r="349" spans="1:4" ht="16.5" thickTop="1" thickBot="1">
      <c r="A349" s="664" t="s">
        <v>704</v>
      </c>
      <c r="B349" s="664" t="s">
        <v>144</v>
      </c>
      <c r="C349" s="665" t="s">
        <v>2334</v>
      </c>
      <c r="D349" s="648">
        <v>43145.303571823737</v>
      </c>
    </row>
    <row r="350" spans="1:4" ht="16.5" thickTop="1" thickBot="1">
      <c r="A350" s="664" t="s">
        <v>705</v>
      </c>
      <c r="B350" s="664" t="s">
        <v>144</v>
      </c>
      <c r="C350" s="665" t="s">
        <v>2335</v>
      </c>
      <c r="D350" s="648">
        <v>21589.128851156336</v>
      </c>
    </row>
    <row r="351" spans="1:4" ht="16.5" thickTop="1" thickBot="1">
      <c r="A351" s="664" t="s">
        <v>736</v>
      </c>
      <c r="B351" s="664" t="s">
        <v>144</v>
      </c>
      <c r="C351" s="665" t="s">
        <v>1933</v>
      </c>
      <c r="D351" s="648">
        <v>119114.14235148524</v>
      </c>
    </row>
    <row r="352" spans="1:4" ht="16.5" thickTop="1" thickBot="1">
      <c r="A352" s="664" t="s">
        <v>709</v>
      </c>
      <c r="B352" s="664" t="s">
        <v>144</v>
      </c>
      <c r="C352" s="665" t="s">
        <v>710</v>
      </c>
      <c r="D352" s="648">
        <v>264928.98341368505</v>
      </c>
    </row>
    <row r="353" spans="1:4" ht="16.5" thickTop="1" thickBot="1">
      <c r="A353" s="664" t="s">
        <v>711</v>
      </c>
      <c r="B353" s="664" t="s">
        <v>144</v>
      </c>
      <c r="C353" s="665" t="s">
        <v>712</v>
      </c>
      <c r="D353" s="648">
        <v>679315.43762657011</v>
      </c>
    </row>
    <row r="354" spans="1:4" ht="16.5" thickTop="1" thickBot="1">
      <c r="A354" s="664" t="s">
        <v>707</v>
      </c>
      <c r="B354" s="664" t="s">
        <v>144</v>
      </c>
      <c r="C354" s="665" t="s">
        <v>2336</v>
      </c>
      <c r="D354" s="648">
        <v>4080.7871220369025</v>
      </c>
    </row>
    <row r="355" spans="1:4" ht="16.5" thickTop="1" thickBot="1">
      <c r="A355" s="664" t="s">
        <v>706</v>
      </c>
      <c r="B355" s="664" t="s">
        <v>144</v>
      </c>
      <c r="C355" s="665" t="s">
        <v>1930</v>
      </c>
      <c r="D355" s="648">
        <v>3839.7282340208662</v>
      </c>
    </row>
    <row r="356" spans="1:4" ht="16.5" thickTop="1" thickBot="1">
      <c r="A356" s="664" t="s">
        <v>716</v>
      </c>
      <c r="B356" s="664" t="s">
        <v>144</v>
      </c>
      <c r="C356" s="665" t="s">
        <v>717</v>
      </c>
      <c r="D356" s="648">
        <v>32027.998770116563</v>
      </c>
    </row>
    <row r="357" spans="1:4" ht="16.5" thickTop="1" thickBot="1">
      <c r="A357" s="664" t="s">
        <v>714</v>
      </c>
      <c r="B357" s="664" t="s">
        <v>144</v>
      </c>
      <c r="C357" s="665" t="s">
        <v>2337</v>
      </c>
      <c r="D357" s="648">
        <v>286202.08414044621</v>
      </c>
    </row>
    <row r="358" spans="1:4" ht="16.5" thickTop="1" thickBot="1">
      <c r="A358" s="664" t="s">
        <v>715</v>
      </c>
      <c r="B358" s="664" t="s">
        <v>144</v>
      </c>
      <c r="C358" s="665" t="s">
        <v>2338</v>
      </c>
      <c r="D358" s="648">
        <v>299287.99905609671</v>
      </c>
    </row>
    <row r="359" spans="1:4" ht="16.5" thickTop="1" thickBot="1">
      <c r="A359" s="664" t="s">
        <v>718</v>
      </c>
      <c r="B359" s="664" t="s">
        <v>144</v>
      </c>
      <c r="C359" s="665" t="s">
        <v>719</v>
      </c>
      <c r="D359" s="648">
        <v>90545.227262648608</v>
      </c>
    </row>
    <row r="360" spans="1:4" ht="16.5" thickTop="1" thickBot="1">
      <c r="A360" s="664" t="s">
        <v>720</v>
      </c>
      <c r="B360" s="664" t="s">
        <v>144</v>
      </c>
      <c r="C360" s="665" t="s">
        <v>721</v>
      </c>
      <c r="D360" s="648">
        <v>108109.55426509099</v>
      </c>
    </row>
    <row r="361" spans="1:4" ht="16.5" thickTop="1" thickBot="1">
      <c r="A361" s="664" t="s">
        <v>722</v>
      </c>
      <c r="B361" s="664" t="s">
        <v>144</v>
      </c>
      <c r="C361" s="665" t="s">
        <v>723</v>
      </c>
      <c r="D361" s="648">
        <v>135398.71590762044</v>
      </c>
    </row>
    <row r="362" spans="1:4" ht="16.5" thickTop="1" thickBot="1">
      <c r="A362" s="664" t="s">
        <v>724</v>
      </c>
      <c r="B362" s="664" t="s">
        <v>144</v>
      </c>
      <c r="C362" s="665" t="s">
        <v>725</v>
      </c>
      <c r="D362" s="648">
        <v>161386.0966284879</v>
      </c>
    </row>
    <row r="363" spans="1:4" ht="16.5" thickTop="1" thickBot="1">
      <c r="A363" s="664" t="s">
        <v>726</v>
      </c>
      <c r="B363" s="664" t="s">
        <v>144</v>
      </c>
      <c r="C363" s="665" t="s">
        <v>2339</v>
      </c>
      <c r="D363" s="648">
        <v>132660.33931693234</v>
      </c>
    </row>
    <row r="364" spans="1:4" ht="16.5" thickTop="1" thickBot="1">
      <c r="A364" s="664" t="s">
        <v>738</v>
      </c>
      <c r="B364" s="664" t="s">
        <v>144</v>
      </c>
      <c r="C364" s="665" t="s">
        <v>2340</v>
      </c>
      <c r="D364" s="648">
        <v>121695.69016951403</v>
      </c>
    </row>
    <row r="365" spans="1:4" ht="16.5" thickTop="1" thickBot="1">
      <c r="A365" s="664" t="s">
        <v>727</v>
      </c>
      <c r="B365" s="664" t="s">
        <v>144</v>
      </c>
      <c r="C365" s="665" t="s">
        <v>728</v>
      </c>
      <c r="D365" s="648">
        <v>55984.990305623782</v>
      </c>
    </row>
    <row r="366" spans="1:4" ht="16.5" thickTop="1" thickBot="1">
      <c r="A366" s="664" t="s">
        <v>729</v>
      </c>
      <c r="B366" s="664" t="s">
        <v>144</v>
      </c>
      <c r="C366" s="665" t="s">
        <v>1932</v>
      </c>
      <c r="D366" s="648">
        <v>54141.464977762276</v>
      </c>
    </row>
    <row r="367" spans="1:4" ht="16.5" thickTop="1" thickBot="1">
      <c r="A367" s="664" t="s">
        <v>730</v>
      </c>
      <c r="B367" s="664" t="s">
        <v>92</v>
      </c>
      <c r="C367" s="665" t="s">
        <v>2341</v>
      </c>
      <c r="D367" s="648">
        <v>56530.248157370661</v>
      </c>
    </row>
    <row r="368" spans="1:4" ht="16.5" thickTop="1" thickBot="1">
      <c r="A368" s="664" t="s">
        <v>732</v>
      </c>
      <c r="B368" s="664" t="s">
        <v>92</v>
      </c>
      <c r="C368" s="665" t="s">
        <v>733</v>
      </c>
      <c r="D368" s="648">
        <v>3564.7320162433225</v>
      </c>
    </row>
    <row r="369" spans="1:4" ht="16.5" thickTop="1" thickBot="1">
      <c r="A369" s="664" t="s">
        <v>731</v>
      </c>
      <c r="B369" s="664" t="s">
        <v>92</v>
      </c>
      <c r="C369" s="665" t="s">
        <v>2342</v>
      </c>
      <c r="D369" s="648">
        <v>1319.5422856493508</v>
      </c>
    </row>
    <row r="370" spans="1:4" ht="16.5" thickTop="1" thickBot="1">
      <c r="A370" s="664" t="s">
        <v>734</v>
      </c>
      <c r="B370" s="664" t="s">
        <v>92</v>
      </c>
      <c r="C370" s="665" t="s">
        <v>735</v>
      </c>
      <c r="D370" s="648">
        <v>34720.567069653727</v>
      </c>
    </row>
    <row r="371" spans="1:4" ht="16.5" thickTop="1" thickBot="1">
      <c r="A371" s="664" t="s">
        <v>741</v>
      </c>
      <c r="B371" s="664" t="s">
        <v>92</v>
      </c>
      <c r="C371" s="665" t="s">
        <v>1934</v>
      </c>
      <c r="D371" s="648">
        <v>32124.650571470465</v>
      </c>
    </row>
    <row r="372" spans="1:4" ht="16.5" thickTop="1" thickBot="1">
      <c r="A372" s="664" t="s">
        <v>739</v>
      </c>
      <c r="B372" s="664" t="s">
        <v>377</v>
      </c>
      <c r="C372" s="665" t="s">
        <v>740</v>
      </c>
      <c r="D372" s="648">
        <v>3745.7260638052576</v>
      </c>
    </row>
    <row r="373" spans="1:4" ht="16.5" thickTop="1" thickBot="1">
      <c r="A373" s="192"/>
      <c r="B373" s="192"/>
      <c r="C373" s="197"/>
      <c r="D373" s="647"/>
    </row>
    <row r="374" spans="1:4" ht="15.75" thickTop="1">
      <c r="D374"/>
    </row>
  </sheetData>
  <sortState xmlns:xlrd2="http://schemas.microsoft.com/office/spreadsheetml/2017/richdata2" ref="A6:C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57" customWidth="1"/>
    <col min="2" max="2" width="9.140625" customWidth="1"/>
    <col min="3" max="3" width="101.5703125" customWidth="1"/>
    <col min="4" max="4" width="18.28515625" style="183" customWidth="1"/>
  </cols>
  <sheetData>
    <row r="1" spans="1:5" ht="99.75" customHeight="1" thickTop="1" thickBot="1">
      <c r="A1" s="688" t="s">
        <v>1850</v>
      </c>
      <c r="B1" s="689"/>
      <c r="C1" s="689"/>
      <c r="D1" s="690"/>
    </row>
    <row r="2" spans="1:5" ht="16.5" thickTop="1" thickBot="1">
      <c r="A2" s="687" t="s">
        <v>1409</v>
      </c>
      <c r="B2" s="687"/>
      <c r="C2" s="687"/>
      <c r="D2" s="687"/>
    </row>
    <row r="3" spans="1:5" ht="16.5" thickTop="1" thickBot="1">
      <c r="A3" s="691"/>
      <c r="B3" s="691"/>
      <c r="C3" s="691"/>
      <c r="D3" s="691"/>
    </row>
    <row r="4" spans="1:5" ht="16.5" thickTop="1" thickBot="1">
      <c r="A4" s="692"/>
      <c r="B4" s="692"/>
      <c r="C4" s="692"/>
      <c r="D4" s="692"/>
    </row>
    <row r="5" spans="1:5" ht="30" customHeight="1" thickTop="1" thickBot="1">
      <c r="A5" s="199"/>
      <c r="B5" s="100"/>
      <c r="C5" s="101"/>
      <c r="D5" s="187"/>
    </row>
    <row r="6" spans="1:5" ht="30" customHeight="1" thickTop="1" thickBot="1">
      <c r="A6" s="200" t="s">
        <v>1266</v>
      </c>
      <c r="B6" s="100" t="s">
        <v>339</v>
      </c>
      <c r="C6" s="102" t="s">
        <v>2026</v>
      </c>
      <c r="D6" s="650">
        <v>743.61014192746063</v>
      </c>
    </row>
    <row r="7" spans="1:5" ht="30" customHeight="1" thickTop="1" thickBot="1">
      <c r="A7" s="200" t="s">
        <v>1352</v>
      </c>
      <c r="B7" s="100" t="s">
        <v>339</v>
      </c>
      <c r="C7" s="102" t="s">
        <v>2025</v>
      </c>
      <c r="D7" s="650">
        <v>743.61014192746063</v>
      </c>
      <c r="E7" s="103"/>
    </row>
    <row r="8" spans="1:5" ht="30" customHeight="1" thickTop="1" thickBot="1">
      <c r="A8" s="200" t="s">
        <v>1364</v>
      </c>
      <c r="B8" s="100" t="s">
        <v>339</v>
      </c>
      <c r="C8" s="102" t="s">
        <v>2027</v>
      </c>
      <c r="D8" s="650">
        <v>743.61014192746063</v>
      </c>
    </row>
    <row r="9" spans="1:5" ht="30" customHeight="1" thickTop="1" thickBot="1">
      <c r="A9" s="200" t="s">
        <v>1225</v>
      </c>
      <c r="B9" s="100" t="s">
        <v>1223</v>
      </c>
      <c r="C9" s="102" t="s">
        <v>1226</v>
      </c>
      <c r="D9" s="650">
        <v>743.61014192746063</v>
      </c>
    </row>
    <row r="10" spans="1:5" ht="30" customHeight="1" thickTop="1" thickBot="1">
      <c r="A10" s="200" t="s">
        <v>1388</v>
      </c>
      <c r="B10" s="100" t="s">
        <v>339</v>
      </c>
      <c r="C10" s="102" t="s">
        <v>1389</v>
      </c>
      <c r="D10" s="650">
        <v>743.61014192746063</v>
      </c>
    </row>
    <row r="11" spans="1:5" ht="30" customHeight="1" thickTop="1" thickBot="1">
      <c r="A11" s="200" t="s">
        <v>1329</v>
      </c>
      <c r="B11" s="100" t="s">
        <v>339</v>
      </c>
      <c r="C11" s="102" t="s">
        <v>1330</v>
      </c>
      <c r="D11" s="650">
        <v>743.61014192746063</v>
      </c>
    </row>
    <row r="12" spans="1:5" ht="30" customHeight="1" thickTop="1" thickBot="1">
      <c r="A12" s="200" t="s">
        <v>1331</v>
      </c>
      <c r="B12" s="100" t="s">
        <v>339</v>
      </c>
      <c r="C12" s="102" t="s">
        <v>1332</v>
      </c>
      <c r="D12" s="650">
        <v>743.61014192746063</v>
      </c>
    </row>
    <row r="13" spans="1:5" ht="30" customHeight="1" thickTop="1" thickBot="1">
      <c r="A13" s="200" t="s">
        <v>1333</v>
      </c>
      <c r="B13" s="100" t="s">
        <v>339</v>
      </c>
      <c r="C13" s="102" t="s">
        <v>1334</v>
      </c>
      <c r="D13" s="650">
        <v>743.61014192746063</v>
      </c>
    </row>
    <row r="14" spans="1:5" ht="30" customHeight="1" thickTop="1" thickBot="1">
      <c r="A14" s="200" t="s">
        <v>1335</v>
      </c>
      <c r="B14" s="100" t="s">
        <v>339</v>
      </c>
      <c r="C14" s="102" t="s">
        <v>1336</v>
      </c>
      <c r="D14" s="650">
        <v>743.61014192746063</v>
      </c>
    </row>
    <row r="15" spans="1:5" ht="30" customHeight="1" thickTop="1" thickBot="1">
      <c r="A15" s="200" t="s">
        <v>1317</v>
      </c>
      <c r="B15" s="100" t="s">
        <v>339</v>
      </c>
      <c r="C15" s="102" t="s">
        <v>1860</v>
      </c>
      <c r="D15" s="650">
        <v>743.61014192746063</v>
      </c>
    </row>
    <row r="16" spans="1:5" ht="30" customHeight="1" thickTop="1" thickBot="1">
      <c r="A16" s="200" t="s">
        <v>1227</v>
      </c>
      <c r="B16" s="100" t="s">
        <v>339</v>
      </c>
      <c r="C16" s="102" t="s">
        <v>1228</v>
      </c>
      <c r="D16" s="650">
        <v>743.61014192746063</v>
      </c>
    </row>
    <row r="17" spans="1:4" ht="30" customHeight="1" thickTop="1" thickBot="1">
      <c r="A17" s="200" t="s">
        <v>1229</v>
      </c>
      <c r="B17" s="100" t="s">
        <v>339</v>
      </c>
      <c r="C17" s="102" t="s">
        <v>1230</v>
      </c>
      <c r="D17" s="650">
        <v>743.61014192746063</v>
      </c>
    </row>
    <row r="18" spans="1:4" ht="30" customHeight="1" thickTop="1" thickBot="1">
      <c r="A18" s="200" t="s">
        <v>1231</v>
      </c>
      <c r="B18" s="100" t="s">
        <v>339</v>
      </c>
      <c r="C18" s="102" t="s">
        <v>1232</v>
      </c>
      <c r="D18" s="650">
        <v>743.61014192746063</v>
      </c>
    </row>
    <row r="19" spans="1:4" ht="30" customHeight="1" thickTop="1" thickBot="1">
      <c r="A19" s="200" t="s">
        <v>1235</v>
      </c>
      <c r="B19" s="100" t="s">
        <v>339</v>
      </c>
      <c r="C19" s="102" t="s">
        <v>1236</v>
      </c>
      <c r="D19" s="650">
        <v>743.61014192746063</v>
      </c>
    </row>
    <row r="20" spans="1:4" ht="30" customHeight="1" thickTop="1" thickBot="1">
      <c r="A20" s="200" t="s">
        <v>1407</v>
      </c>
      <c r="B20" s="100" t="s">
        <v>339</v>
      </c>
      <c r="C20" s="102" t="s">
        <v>1869</v>
      </c>
      <c r="D20" s="650">
        <v>743.61014192746063</v>
      </c>
    </row>
    <row r="21" spans="1:4" ht="30" customHeight="1" thickTop="1" thickBot="1">
      <c r="A21" s="200" t="s">
        <v>1239</v>
      </c>
      <c r="B21" s="100" t="s">
        <v>339</v>
      </c>
      <c r="C21" s="102" t="s">
        <v>1240</v>
      </c>
      <c r="D21" s="650">
        <v>743.61014192746063</v>
      </c>
    </row>
    <row r="22" spans="1:4" ht="30" customHeight="1" thickTop="1" thickBot="1">
      <c r="A22" s="200" t="s">
        <v>1390</v>
      </c>
      <c r="B22" s="100" t="s">
        <v>339</v>
      </c>
      <c r="C22" s="102" t="s">
        <v>1391</v>
      </c>
      <c r="D22" s="650">
        <v>743.61014192746063</v>
      </c>
    </row>
    <row r="23" spans="1:4" ht="30" customHeight="1" thickTop="1" thickBot="1">
      <c r="A23" s="200" t="s">
        <v>1247</v>
      </c>
      <c r="B23" s="100" t="s">
        <v>339</v>
      </c>
      <c r="C23" s="102" t="s">
        <v>1248</v>
      </c>
      <c r="D23" s="650">
        <v>743.61014192746063</v>
      </c>
    </row>
    <row r="24" spans="1:4" ht="30" customHeight="1" thickTop="1" thickBot="1">
      <c r="A24" s="200" t="s">
        <v>1269</v>
      </c>
      <c r="B24" s="100" t="s">
        <v>339</v>
      </c>
      <c r="C24" s="102" t="s">
        <v>1270</v>
      </c>
      <c r="D24" s="650">
        <v>743.61014192746063</v>
      </c>
    </row>
    <row r="25" spans="1:4" ht="30" customHeight="1" thickTop="1" thickBot="1">
      <c r="A25" s="200" t="s">
        <v>1241</v>
      </c>
      <c r="B25" s="100" t="s">
        <v>339</v>
      </c>
      <c r="C25" s="102" t="s">
        <v>1242</v>
      </c>
      <c r="D25" s="650">
        <v>743.61014192746063</v>
      </c>
    </row>
    <row r="26" spans="1:4" ht="30" customHeight="1" thickTop="1" thickBot="1">
      <c r="A26" s="200" t="s">
        <v>1246</v>
      </c>
      <c r="B26" s="100" t="s">
        <v>339</v>
      </c>
      <c r="C26" s="102" t="s">
        <v>1242</v>
      </c>
      <c r="D26" s="650">
        <v>743.61014192746063</v>
      </c>
    </row>
    <row r="27" spans="1:4" ht="30" customHeight="1" thickTop="1" thickBot="1">
      <c r="A27" s="200" t="s">
        <v>1303</v>
      </c>
      <c r="B27" s="100" t="s">
        <v>339</v>
      </c>
      <c r="C27" s="102" t="s">
        <v>1304</v>
      </c>
      <c r="D27" s="650">
        <v>743.61014192746063</v>
      </c>
    </row>
    <row r="28" spans="1:4" ht="30" customHeight="1" thickTop="1" thickBot="1">
      <c r="A28" s="200" t="s">
        <v>1249</v>
      </c>
      <c r="B28" s="100" t="s">
        <v>339</v>
      </c>
      <c r="C28" s="102" t="s">
        <v>1250</v>
      </c>
      <c r="D28" s="650">
        <v>743.61014192746063</v>
      </c>
    </row>
    <row r="29" spans="1:4" ht="30" customHeight="1" thickTop="1" thickBot="1">
      <c r="A29" s="200" t="s">
        <v>1254</v>
      </c>
      <c r="B29" s="100" t="s">
        <v>339</v>
      </c>
      <c r="C29" s="102" t="s">
        <v>1255</v>
      </c>
      <c r="D29" s="650">
        <v>743.61014192746063</v>
      </c>
    </row>
    <row r="30" spans="1:4" ht="30" customHeight="1" thickTop="1" thickBot="1">
      <c r="A30" s="200" t="s">
        <v>1252</v>
      </c>
      <c r="B30" s="100" t="s">
        <v>339</v>
      </c>
      <c r="C30" s="102" t="s">
        <v>1253</v>
      </c>
      <c r="D30" s="650">
        <v>743.61014192746063</v>
      </c>
    </row>
    <row r="31" spans="1:4" ht="30" customHeight="1" thickTop="1" thickBot="1">
      <c r="A31" s="200" t="s">
        <v>1267</v>
      </c>
      <c r="B31" s="100" t="s">
        <v>339</v>
      </c>
      <c r="C31" s="102" t="s">
        <v>1268</v>
      </c>
      <c r="D31" s="650">
        <v>743.61014192746063</v>
      </c>
    </row>
    <row r="32" spans="1:4" ht="30" customHeight="1" thickTop="1" thickBot="1">
      <c r="A32" s="200" t="s">
        <v>1256</v>
      </c>
      <c r="B32" s="100" t="s">
        <v>339</v>
      </c>
      <c r="C32" s="102" t="s">
        <v>1257</v>
      </c>
      <c r="D32" s="650">
        <v>743.61014192746063</v>
      </c>
    </row>
    <row r="33" spans="1:4" ht="30" customHeight="1" thickTop="1" thickBot="1">
      <c r="A33" s="200" t="s">
        <v>1272</v>
      </c>
      <c r="B33" s="100" t="s">
        <v>339</v>
      </c>
      <c r="C33" s="102" t="s">
        <v>1257</v>
      </c>
      <c r="D33" s="650">
        <v>743.61014192746063</v>
      </c>
    </row>
    <row r="34" spans="1:4" ht="30" customHeight="1" thickTop="1" thickBot="1">
      <c r="A34" s="200" t="s">
        <v>1273</v>
      </c>
      <c r="B34" s="100" t="s">
        <v>339</v>
      </c>
      <c r="C34" s="102" t="s">
        <v>1274</v>
      </c>
      <c r="D34" s="650">
        <v>743.61014192746063</v>
      </c>
    </row>
    <row r="35" spans="1:4" ht="30" customHeight="1" thickTop="1" thickBot="1">
      <c r="A35" s="200" t="s">
        <v>1323</v>
      </c>
      <c r="B35" s="100" t="s">
        <v>339</v>
      </c>
      <c r="C35" s="102" t="s">
        <v>1864</v>
      </c>
      <c r="D35" s="650">
        <v>743.61014192746063</v>
      </c>
    </row>
    <row r="36" spans="1:4" ht="30" customHeight="1" thickTop="1" thickBot="1">
      <c r="A36" s="200" t="s">
        <v>1404</v>
      </c>
      <c r="B36" s="100" t="s">
        <v>339</v>
      </c>
      <c r="C36" s="102" t="s">
        <v>1405</v>
      </c>
      <c r="D36" s="650">
        <v>743.61014192746063</v>
      </c>
    </row>
    <row r="37" spans="1:4" ht="30" customHeight="1" thickTop="1" thickBot="1">
      <c r="A37" s="200" t="s">
        <v>1385</v>
      </c>
      <c r="B37" s="100" t="s">
        <v>339</v>
      </c>
      <c r="C37" s="102" t="s">
        <v>1386</v>
      </c>
      <c r="D37" s="650">
        <v>743.61014192746063</v>
      </c>
    </row>
    <row r="38" spans="1:4" ht="30" customHeight="1" thickTop="1" thickBot="1">
      <c r="A38" s="200" t="s">
        <v>1264</v>
      </c>
      <c r="B38" s="100" t="s">
        <v>339</v>
      </c>
      <c r="C38" s="102" t="s">
        <v>1265</v>
      </c>
      <c r="D38" s="650">
        <v>743.61014192746063</v>
      </c>
    </row>
    <row r="39" spans="1:4" ht="30" customHeight="1" thickTop="1" thickBot="1">
      <c r="A39" s="200" t="s">
        <v>1221</v>
      </c>
      <c r="B39" s="100" t="s">
        <v>1223</v>
      </c>
      <c r="C39" s="102" t="s">
        <v>1280</v>
      </c>
      <c r="D39" s="650">
        <v>743.61014192746063</v>
      </c>
    </row>
    <row r="40" spans="1:4" ht="30" customHeight="1" thickTop="1" thickBot="1">
      <c r="A40" s="200" t="s">
        <v>1261</v>
      </c>
      <c r="B40" s="100" t="s">
        <v>339</v>
      </c>
      <c r="C40" s="102" t="s">
        <v>1262</v>
      </c>
      <c r="D40" s="650">
        <v>743.61014192746063</v>
      </c>
    </row>
    <row r="41" spans="1:4" ht="30" customHeight="1" thickTop="1" thickBot="1">
      <c r="A41" s="200" t="s">
        <v>1259</v>
      </c>
      <c r="B41" s="100" t="s">
        <v>339</v>
      </c>
      <c r="C41" s="102" t="s">
        <v>1260</v>
      </c>
      <c r="D41" s="650">
        <v>743.61014192746063</v>
      </c>
    </row>
    <row r="42" spans="1:4" ht="30" customHeight="1" thickTop="1" thickBot="1">
      <c r="A42" s="200" t="s">
        <v>1392</v>
      </c>
      <c r="B42" s="100" t="s">
        <v>339</v>
      </c>
      <c r="C42" s="102" t="s">
        <v>1260</v>
      </c>
      <c r="D42" s="650">
        <v>743.61014192746063</v>
      </c>
    </row>
    <row r="43" spans="1:4" ht="30" customHeight="1" thickTop="1" thickBot="1">
      <c r="A43" s="200" t="s">
        <v>1233</v>
      </c>
      <c r="B43" s="100" t="s">
        <v>339</v>
      </c>
      <c r="C43" s="102" t="s">
        <v>1234</v>
      </c>
      <c r="D43" s="650">
        <v>743.61014192746063</v>
      </c>
    </row>
    <row r="44" spans="1:4" ht="30" customHeight="1" thickTop="1" thickBot="1">
      <c r="A44" s="200" t="s">
        <v>1387</v>
      </c>
      <c r="B44" s="100" t="s">
        <v>339</v>
      </c>
      <c r="C44" s="102" t="s">
        <v>1234</v>
      </c>
      <c r="D44" s="650">
        <v>743.61014192746063</v>
      </c>
    </row>
    <row r="45" spans="1:4" ht="30" customHeight="1" thickTop="1" thickBot="1">
      <c r="A45" s="200" t="s">
        <v>1278</v>
      </c>
      <c r="B45" s="100" t="s">
        <v>339</v>
      </c>
      <c r="C45" s="102" t="s">
        <v>1279</v>
      </c>
      <c r="D45" s="650">
        <v>743.61014192746063</v>
      </c>
    </row>
    <row r="46" spans="1:4" ht="30" customHeight="1" thickTop="1" thickBot="1">
      <c r="A46" s="200" t="s">
        <v>1287</v>
      </c>
      <c r="B46" s="100" t="s">
        <v>339</v>
      </c>
      <c r="C46" s="102" t="s">
        <v>1288</v>
      </c>
      <c r="D46" s="650">
        <v>743.61014192746063</v>
      </c>
    </row>
    <row r="47" spans="1:4" ht="30" customHeight="1" thickTop="1" thickBot="1">
      <c r="A47" s="200" t="s">
        <v>1291</v>
      </c>
      <c r="B47" s="100" t="s">
        <v>339</v>
      </c>
      <c r="C47" s="102" t="s">
        <v>1292</v>
      </c>
      <c r="D47" s="650">
        <v>743.61014192746063</v>
      </c>
    </row>
    <row r="48" spans="1:4" ht="30" customHeight="1" thickTop="1" thickBot="1">
      <c r="A48" s="200" t="s">
        <v>1283</v>
      </c>
      <c r="B48" s="100" t="s">
        <v>1223</v>
      </c>
      <c r="C48" s="102" t="s">
        <v>1284</v>
      </c>
      <c r="D48" s="650">
        <v>743.61014192746063</v>
      </c>
    </row>
    <row r="49" spans="1:4" ht="30" customHeight="1" thickTop="1" thickBot="1">
      <c r="A49" s="200" t="s">
        <v>1281</v>
      </c>
      <c r="B49" s="100" t="s">
        <v>339</v>
      </c>
      <c r="C49" s="102" t="s">
        <v>1282</v>
      </c>
      <c r="D49" s="650">
        <v>743.61014192746063</v>
      </c>
    </row>
    <row r="50" spans="1:4" ht="30" customHeight="1" thickTop="1" thickBot="1">
      <c r="A50" s="200" t="s">
        <v>1285</v>
      </c>
      <c r="B50" s="100" t="s">
        <v>339</v>
      </c>
      <c r="C50" s="102" t="s">
        <v>1286</v>
      </c>
      <c r="D50" s="650">
        <v>743.61014192746063</v>
      </c>
    </row>
    <row r="51" spans="1:4" ht="30" customHeight="1" thickTop="1" thickBot="1">
      <c r="A51" s="200" t="s">
        <v>1314</v>
      </c>
      <c r="B51" s="100" t="s">
        <v>1306</v>
      </c>
      <c r="C51" s="102" t="s">
        <v>1315</v>
      </c>
      <c r="D51" s="650">
        <v>743.61014192746063</v>
      </c>
    </row>
    <row r="52" spans="1:4" ht="30" customHeight="1" thickTop="1" thickBot="1">
      <c r="A52" s="200" t="s">
        <v>1316</v>
      </c>
      <c r="B52" s="100" t="s">
        <v>1306</v>
      </c>
      <c r="C52" s="102" t="s">
        <v>1315</v>
      </c>
      <c r="D52" s="650">
        <v>743.61014192746063</v>
      </c>
    </row>
    <row r="53" spans="1:4" ht="30" customHeight="1" thickTop="1" thickBot="1">
      <c r="A53" s="200" t="s">
        <v>1289</v>
      </c>
      <c r="B53" s="100" t="s">
        <v>339</v>
      </c>
      <c r="C53" s="102" t="s">
        <v>1290</v>
      </c>
      <c r="D53" s="650">
        <v>743.61014192746063</v>
      </c>
    </row>
    <row r="54" spans="1:4" ht="30" customHeight="1" thickTop="1" thickBot="1">
      <c r="A54" s="200" t="s">
        <v>1293</v>
      </c>
      <c r="B54" s="100" t="s">
        <v>339</v>
      </c>
      <c r="C54" s="102" t="s">
        <v>1294</v>
      </c>
      <c r="D54" s="650">
        <v>743.61014192746063</v>
      </c>
    </row>
    <row r="55" spans="1:4" ht="30" customHeight="1" thickTop="1" thickBot="1">
      <c r="A55" s="200" t="s">
        <v>1378</v>
      </c>
      <c r="B55" s="100" t="s">
        <v>339</v>
      </c>
      <c r="C55" s="102" t="s">
        <v>2029</v>
      </c>
      <c r="D55" s="650">
        <v>743.61014192746063</v>
      </c>
    </row>
    <row r="56" spans="1:4" ht="30" customHeight="1" thickTop="1" thickBot="1">
      <c r="A56" s="200" t="s">
        <v>1379</v>
      </c>
      <c r="B56" s="100" t="s">
        <v>339</v>
      </c>
      <c r="C56" s="102" t="s">
        <v>2030</v>
      </c>
      <c r="D56" s="650">
        <v>743.61014192746063</v>
      </c>
    </row>
    <row r="57" spans="1:4" ht="30" customHeight="1" thickTop="1" thickBot="1">
      <c r="A57" s="200" t="s">
        <v>1380</v>
      </c>
      <c r="B57" s="100" t="s">
        <v>339</v>
      </c>
      <c r="C57" s="102" t="s">
        <v>2031</v>
      </c>
      <c r="D57" s="650">
        <v>743.61014192746063</v>
      </c>
    </row>
    <row r="58" spans="1:4" ht="30" customHeight="1" thickTop="1" thickBot="1">
      <c r="A58" s="200" t="s">
        <v>1357</v>
      </c>
      <c r="B58" s="100" t="s">
        <v>339</v>
      </c>
      <c r="C58" s="102" t="s">
        <v>1867</v>
      </c>
      <c r="D58" s="650">
        <v>743.61014192746063</v>
      </c>
    </row>
    <row r="59" spans="1:4" ht="30" customHeight="1" thickTop="1" thickBot="1">
      <c r="A59" s="200" t="s">
        <v>1295</v>
      </c>
      <c r="B59" s="100" t="s">
        <v>339</v>
      </c>
      <c r="C59" s="102" t="s">
        <v>1296</v>
      </c>
      <c r="D59" s="650">
        <v>743.61014192746063</v>
      </c>
    </row>
    <row r="60" spans="1:4" ht="30" customHeight="1" thickTop="1" thickBot="1">
      <c r="A60" s="200" t="s">
        <v>1376</v>
      </c>
      <c r="B60" s="100" t="s">
        <v>339</v>
      </c>
      <c r="C60" s="102" t="s">
        <v>1377</v>
      </c>
      <c r="D60" s="650">
        <v>743.61014192746063</v>
      </c>
    </row>
    <row r="61" spans="1:4" ht="30" customHeight="1" thickTop="1" thickBot="1">
      <c r="A61" s="200" t="s">
        <v>1362</v>
      </c>
      <c r="B61" s="100" t="s">
        <v>339</v>
      </c>
      <c r="C61" s="102" t="s">
        <v>1363</v>
      </c>
      <c r="D61" s="650">
        <v>743.61014192746063</v>
      </c>
    </row>
    <row r="62" spans="1:4" ht="30" customHeight="1" thickTop="1" thickBot="1">
      <c r="A62" s="200" t="s">
        <v>1369</v>
      </c>
      <c r="B62" s="100" t="s">
        <v>339</v>
      </c>
      <c r="C62" s="102" t="s">
        <v>1370</v>
      </c>
      <c r="D62" s="650">
        <v>743.61014192746063</v>
      </c>
    </row>
    <row r="63" spans="1:4" ht="30" customHeight="1" thickTop="1" thickBot="1">
      <c r="A63" s="200" t="s">
        <v>1373</v>
      </c>
      <c r="B63" s="100" t="s">
        <v>339</v>
      </c>
      <c r="C63" s="102" t="s">
        <v>1374</v>
      </c>
      <c r="D63" s="650">
        <v>743.61014192746063</v>
      </c>
    </row>
    <row r="64" spans="1:4" ht="30" customHeight="1" thickTop="1" thickBot="1">
      <c r="A64" s="200" t="s">
        <v>1360</v>
      </c>
      <c r="B64" s="100" t="s">
        <v>339</v>
      </c>
      <c r="C64" s="102" t="s">
        <v>1361</v>
      </c>
      <c r="D64" s="650">
        <v>743.61014192746063</v>
      </c>
    </row>
    <row r="65" spans="1:4" ht="30" customHeight="1" thickTop="1" thickBot="1">
      <c r="A65" s="200" t="s">
        <v>1297</v>
      </c>
      <c r="B65" s="100" t="s">
        <v>339</v>
      </c>
      <c r="C65" s="102" t="s">
        <v>1298</v>
      </c>
      <c r="D65" s="650">
        <v>743.61014192746063</v>
      </c>
    </row>
    <row r="66" spans="1:4" ht="30" customHeight="1" thickTop="1" thickBot="1">
      <c r="A66" s="200" t="s">
        <v>1367</v>
      </c>
      <c r="B66" s="100" t="s">
        <v>339</v>
      </c>
      <c r="C66" s="102" t="s">
        <v>1368</v>
      </c>
      <c r="D66" s="650">
        <v>743.61014192746063</v>
      </c>
    </row>
    <row r="67" spans="1:4" ht="30" customHeight="1" thickTop="1" thickBot="1">
      <c r="A67" s="200" t="s">
        <v>1371</v>
      </c>
      <c r="B67" s="100" t="s">
        <v>339</v>
      </c>
      <c r="C67" s="102" t="s">
        <v>1372</v>
      </c>
      <c r="D67" s="650">
        <v>743.61014192746063</v>
      </c>
    </row>
    <row r="68" spans="1:4" ht="30" customHeight="1" thickTop="1" thickBot="1">
      <c r="A68" s="200" t="s">
        <v>1343</v>
      </c>
      <c r="B68" s="100" t="s">
        <v>339</v>
      </c>
      <c r="C68" s="102" t="s">
        <v>1344</v>
      </c>
      <c r="D68" s="650">
        <v>743.61014192746063</v>
      </c>
    </row>
    <row r="69" spans="1:4" ht="30" customHeight="1" thickTop="1" thickBot="1">
      <c r="A69" s="200" t="s">
        <v>1383</v>
      </c>
      <c r="B69" s="100" t="s">
        <v>339</v>
      </c>
      <c r="C69" s="102" t="s">
        <v>2033</v>
      </c>
      <c r="D69" s="650">
        <v>743.61014192746063</v>
      </c>
    </row>
    <row r="70" spans="1:4" ht="30" customHeight="1" thickTop="1" thickBot="1">
      <c r="A70" s="200" t="s">
        <v>1384</v>
      </c>
      <c r="B70" s="100" t="s">
        <v>339</v>
      </c>
      <c r="C70" s="102" t="s">
        <v>2034</v>
      </c>
      <c r="D70" s="650">
        <v>743.61014192746063</v>
      </c>
    </row>
    <row r="71" spans="1:4" ht="30" customHeight="1" thickTop="1" thickBot="1">
      <c r="A71" s="200" t="s">
        <v>1381</v>
      </c>
      <c r="B71" s="100" t="s">
        <v>339</v>
      </c>
      <c r="C71" s="102" t="s">
        <v>2035</v>
      </c>
      <c r="D71" s="650">
        <v>743.61014192746063</v>
      </c>
    </row>
    <row r="72" spans="1:4" ht="30" customHeight="1" thickTop="1" thickBot="1">
      <c r="A72" s="200" t="s">
        <v>1382</v>
      </c>
      <c r="B72" s="100" t="s">
        <v>339</v>
      </c>
      <c r="C72" s="102" t="s">
        <v>2036</v>
      </c>
      <c r="D72" s="650">
        <v>743.61014192746063</v>
      </c>
    </row>
    <row r="73" spans="1:4" ht="30" customHeight="1" thickTop="1" thickBot="1">
      <c r="A73" s="200" t="s">
        <v>1350</v>
      </c>
      <c r="B73" s="100" t="s">
        <v>339</v>
      </c>
      <c r="C73" s="102" t="s">
        <v>1351</v>
      </c>
      <c r="D73" s="650">
        <v>743.61014192746063</v>
      </c>
    </row>
    <row r="74" spans="1:4" ht="30" customHeight="1" thickTop="1" thickBot="1">
      <c r="A74" s="200" t="s">
        <v>1349</v>
      </c>
      <c r="B74" s="100" t="s">
        <v>339</v>
      </c>
      <c r="C74" s="102" t="s">
        <v>1866</v>
      </c>
      <c r="D74" s="650">
        <v>743.61014192746063</v>
      </c>
    </row>
    <row r="75" spans="1:4" ht="30" customHeight="1" thickTop="1" thickBot="1">
      <c r="A75" s="200" t="s">
        <v>1347</v>
      </c>
      <c r="B75" s="100" t="s">
        <v>339</v>
      </c>
      <c r="C75" s="102" t="s">
        <v>1348</v>
      </c>
      <c r="D75" s="650">
        <v>743.61014192746063</v>
      </c>
    </row>
    <row r="76" spans="1:4" ht="30" customHeight="1" thickTop="1" thickBot="1">
      <c r="A76" s="200" t="s">
        <v>1375</v>
      </c>
      <c r="B76" s="100" t="s">
        <v>339</v>
      </c>
      <c r="C76" s="102" t="s">
        <v>2028</v>
      </c>
      <c r="D76" s="650">
        <v>743.61014192746063</v>
      </c>
    </row>
    <row r="77" spans="1:4" ht="30" customHeight="1" thickTop="1" thickBot="1">
      <c r="A77" s="200" t="s">
        <v>1353</v>
      </c>
      <c r="B77" s="100" t="s">
        <v>339</v>
      </c>
      <c r="C77" s="102" t="s">
        <v>1354</v>
      </c>
      <c r="D77" s="650">
        <v>743.61014192746063</v>
      </c>
    </row>
    <row r="78" spans="1:4" ht="30" customHeight="1" thickTop="1" thickBot="1">
      <c r="A78" s="200" t="s">
        <v>1355</v>
      </c>
      <c r="B78" s="100" t="s">
        <v>339</v>
      </c>
      <c r="C78" s="102" t="s">
        <v>1356</v>
      </c>
      <c r="D78" s="650">
        <v>743.61014192746063</v>
      </c>
    </row>
    <row r="79" spans="1:4" ht="30" customHeight="1" thickTop="1" thickBot="1">
      <c r="A79" s="200" t="s">
        <v>1358</v>
      </c>
      <c r="B79" s="100" t="s">
        <v>339</v>
      </c>
      <c r="C79" s="102" t="s">
        <v>1359</v>
      </c>
      <c r="D79" s="650">
        <v>743.61014192746063</v>
      </c>
    </row>
    <row r="80" spans="1:4" ht="30" customHeight="1" thickTop="1" thickBot="1">
      <c r="A80" s="200" t="s">
        <v>1337</v>
      </c>
      <c r="B80" s="100" t="s">
        <v>339</v>
      </c>
      <c r="C80" s="102" t="s">
        <v>1338</v>
      </c>
      <c r="D80" s="650">
        <v>743.61014192746063</v>
      </c>
    </row>
    <row r="81" spans="1:4" ht="30" customHeight="1" thickTop="1" thickBot="1">
      <c r="A81" s="200" t="s">
        <v>1341</v>
      </c>
      <c r="B81" s="100" t="s">
        <v>339</v>
      </c>
      <c r="C81" s="102" t="s">
        <v>1342</v>
      </c>
      <c r="D81" s="650">
        <v>743.61014192746063</v>
      </c>
    </row>
    <row r="82" spans="1:4" ht="30" customHeight="1" thickTop="1" thickBot="1">
      <c r="A82" s="200" t="s">
        <v>1345</v>
      </c>
      <c r="B82" s="100" t="s">
        <v>339</v>
      </c>
      <c r="C82" s="102" t="s">
        <v>1346</v>
      </c>
      <c r="D82" s="650">
        <v>743.61014192746063</v>
      </c>
    </row>
    <row r="83" spans="1:4" ht="30" customHeight="1" thickTop="1" thickBot="1">
      <c r="A83" s="200" t="s">
        <v>1339</v>
      </c>
      <c r="B83" s="100" t="s">
        <v>339</v>
      </c>
      <c r="C83" s="102" t="s">
        <v>1340</v>
      </c>
      <c r="D83" s="650">
        <v>743.61014192746063</v>
      </c>
    </row>
    <row r="84" spans="1:4" ht="30" customHeight="1" thickTop="1" thickBot="1">
      <c r="A84" s="200" t="s">
        <v>1305</v>
      </c>
      <c r="B84" s="100" t="s">
        <v>339</v>
      </c>
      <c r="C84" s="102" t="s">
        <v>1307</v>
      </c>
      <c r="D84" s="650">
        <v>743.61014192746063</v>
      </c>
    </row>
    <row r="85" spans="1:4" ht="30" customHeight="1" thickTop="1" thickBot="1">
      <c r="A85" s="200" t="s">
        <v>1308</v>
      </c>
      <c r="B85" s="100" t="s">
        <v>339</v>
      </c>
      <c r="C85" s="102" t="s">
        <v>1859</v>
      </c>
      <c r="D85" s="650">
        <v>743.61014192746063</v>
      </c>
    </row>
    <row r="86" spans="1:4" ht="30" customHeight="1" thickTop="1" thickBot="1">
      <c r="A86" s="200" t="s">
        <v>1309</v>
      </c>
      <c r="B86" s="100" t="s">
        <v>1306</v>
      </c>
      <c r="C86" s="102" t="s">
        <v>1310</v>
      </c>
      <c r="D86" s="650">
        <v>743.61014192746063</v>
      </c>
    </row>
    <row r="87" spans="1:4" ht="30" customHeight="1" thickTop="1" thickBot="1">
      <c r="A87" s="200" t="s">
        <v>1311</v>
      </c>
      <c r="B87" s="100" t="s">
        <v>339</v>
      </c>
      <c r="C87" s="102" t="s">
        <v>1312</v>
      </c>
      <c r="D87" s="650">
        <v>743.61014192746063</v>
      </c>
    </row>
    <row r="88" spans="1:4" ht="30" customHeight="1" thickTop="1" thickBot="1">
      <c r="A88" s="200" t="s">
        <v>1313</v>
      </c>
      <c r="B88" s="100" t="s">
        <v>339</v>
      </c>
      <c r="C88" s="102" t="s">
        <v>1312</v>
      </c>
      <c r="D88" s="650">
        <v>743.61014192746063</v>
      </c>
    </row>
    <row r="89" spans="1:4" ht="30" customHeight="1" thickTop="1" thickBot="1">
      <c r="A89" s="200" t="s">
        <v>1243</v>
      </c>
      <c r="B89" s="100" t="s">
        <v>339</v>
      </c>
      <c r="C89" s="102" t="s">
        <v>1852</v>
      </c>
      <c r="D89" s="650">
        <v>743.61014192746063</v>
      </c>
    </row>
    <row r="90" spans="1:4" ht="30" customHeight="1" thickTop="1" thickBot="1">
      <c r="A90" s="200" t="s">
        <v>1365</v>
      </c>
      <c r="B90" s="100" t="s">
        <v>339</v>
      </c>
      <c r="C90" s="102" t="s">
        <v>1366</v>
      </c>
      <c r="D90" s="650">
        <v>743.61014192746063</v>
      </c>
    </row>
    <row r="91" spans="1:4" ht="30" customHeight="1" thickTop="1" thickBot="1">
      <c r="A91" s="200" t="s">
        <v>1244</v>
      </c>
      <c r="B91" s="100" t="s">
        <v>339</v>
      </c>
      <c r="C91" s="102" t="s">
        <v>1245</v>
      </c>
      <c r="D91" s="650">
        <v>743.61014192746063</v>
      </c>
    </row>
    <row r="92" spans="1:4" ht="30" customHeight="1" thickTop="1" thickBot="1">
      <c r="A92" s="200" t="s">
        <v>1277</v>
      </c>
      <c r="B92" s="100" t="s">
        <v>339</v>
      </c>
      <c r="C92" s="102" t="s">
        <v>1858</v>
      </c>
      <c r="D92" s="650">
        <v>743.61014192746063</v>
      </c>
    </row>
    <row r="93" spans="1:4" ht="30" customHeight="1" thickTop="1" thickBot="1">
      <c r="A93" s="200" t="s">
        <v>1408</v>
      </c>
      <c r="B93" s="100" t="s">
        <v>1406</v>
      </c>
      <c r="C93" s="102" t="s">
        <v>1870</v>
      </c>
      <c r="D93" s="650">
        <v>57.256241344088231</v>
      </c>
    </row>
    <row r="94" spans="1:4" ht="30" customHeight="1" thickTop="1" thickBot="1">
      <c r="A94" s="200" t="s">
        <v>1399</v>
      </c>
      <c r="B94" s="100" t="s">
        <v>92</v>
      </c>
      <c r="C94" s="102" t="s">
        <v>1868</v>
      </c>
      <c r="D94" s="650">
        <v>313801.26646475552</v>
      </c>
    </row>
    <row r="95" spans="1:4" ht="30" customHeight="1" thickTop="1" thickBot="1">
      <c r="A95" s="200" t="s">
        <v>1222</v>
      </c>
      <c r="B95" s="100" t="s">
        <v>1223</v>
      </c>
      <c r="C95" s="102" t="s">
        <v>1224</v>
      </c>
      <c r="D95" s="650">
        <v>0.44371735203681989</v>
      </c>
    </row>
    <row r="96" spans="1:4" ht="30" customHeight="1" thickTop="1" thickBot="1">
      <c r="A96" s="200" t="s">
        <v>1631</v>
      </c>
      <c r="B96" s="100" t="s">
        <v>339</v>
      </c>
      <c r="C96" s="102" t="s">
        <v>1851</v>
      </c>
      <c r="D96" s="650">
        <v>1026.1137741269893</v>
      </c>
    </row>
    <row r="97" spans="1:4" ht="30" customHeight="1" thickTop="1" thickBot="1">
      <c r="A97" s="200" t="s">
        <v>1412</v>
      </c>
      <c r="B97" s="100" t="s">
        <v>339</v>
      </c>
      <c r="C97" s="102" t="s">
        <v>1411</v>
      </c>
      <c r="D97" s="650">
        <v>841.66048582323901</v>
      </c>
    </row>
    <row r="98" spans="1:4" ht="30" customHeight="1" thickTop="1" thickBot="1">
      <c r="A98" s="200" t="s">
        <v>1237</v>
      </c>
      <c r="B98" s="100" t="s">
        <v>92</v>
      </c>
      <c r="C98" s="102" t="s">
        <v>1238</v>
      </c>
      <c r="D98" s="650">
        <v>23708.623421933753</v>
      </c>
    </row>
    <row r="99" spans="1:4" ht="30" customHeight="1" thickTop="1" thickBot="1">
      <c r="A99" s="200" t="s">
        <v>1251</v>
      </c>
      <c r="B99" s="100" t="s">
        <v>339</v>
      </c>
      <c r="C99" s="102" t="s">
        <v>1853</v>
      </c>
      <c r="D99" s="650">
        <v>1087.8607016084752</v>
      </c>
    </row>
    <row r="100" spans="1:4" ht="30" customHeight="1" thickTop="1" thickBot="1">
      <c r="A100" s="200" t="s">
        <v>1320</v>
      </c>
      <c r="B100" s="100" t="s">
        <v>1306</v>
      </c>
      <c r="C100" s="102" t="s">
        <v>1863</v>
      </c>
      <c r="D100" s="650">
        <v>1119.8647892451133</v>
      </c>
    </row>
    <row r="101" spans="1:4" ht="30" customHeight="1" thickTop="1" thickBot="1">
      <c r="A101" s="200" t="s">
        <v>1393</v>
      </c>
      <c r="B101" s="100" t="s">
        <v>339</v>
      </c>
      <c r="C101" s="102" t="s">
        <v>1394</v>
      </c>
      <c r="D101" s="650">
        <v>5673.4378738097857</v>
      </c>
    </row>
    <row r="102" spans="1:4" ht="30" customHeight="1" thickTop="1" thickBot="1">
      <c r="A102" s="200" t="s">
        <v>1395</v>
      </c>
      <c r="B102" s="100" t="s">
        <v>141</v>
      </c>
      <c r="C102" s="102" t="s">
        <v>1396</v>
      </c>
      <c r="D102" s="650">
        <v>138799.86758526688</v>
      </c>
    </row>
    <row r="103" spans="1:4" ht="30" customHeight="1" thickTop="1" thickBot="1">
      <c r="A103" s="200" t="s">
        <v>1327</v>
      </c>
      <c r="B103" s="100" t="s">
        <v>344</v>
      </c>
      <c r="C103" s="102" t="s">
        <v>1328</v>
      </c>
      <c r="D103" s="650">
        <v>0.66944270179147836</v>
      </c>
    </row>
    <row r="104" spans="1:4" ht="30" customHeight="1" thickTop="1" thickBot="1">
      <c r="A104" s="200" t="s">
        <v>1325</v>
      </c>
      <c r="B104" s="100" t="s">
        <v>344</v>
      </c>
      <c r="C104" s="102" t="s">
        <v>1326</v>
      </c>
      <c r="D104" s="650">
        <v>0.44371735203681989</v>
      </c>
    </row>
    <row r="105" spans="1:4" ht="30" customHeight="1" thickTop="1" thickBot="1">
      <c r="A105" s="200" t="s">
        <v>1275</v>
      </c>
      <c r="B105" s="100" t="s">
        <v>339</v>
      </c>
      <c r="C105" s="102" t="s">
        <v>1276</v>
      </c>
      <c r="D105" s="650">
        <v>2669.7938600213765</v>
      </c>
    </row>
    <row r="106" spans="1:4" ht="30" customHeight="1" thickTop="1" thickBot="1">
      <c r="A106" s="200" t="s">
        <v>1402</v>
      </c>
      <c r="B106" s="100" t="s">
        <v>92</v>
      </c>
      <c r="C106" s="102" t="s">
        <v>1403</v>
      </c>
      <c r="D106" s="650">
        <v>136189.74964570391</v>
      </c>
    </row>
    <row r="107" spans="1:4" ht="30" customHeight="1" thickTop="1" thickBot="1">
      <c r="A107" s="200" t="s">
        <v>1301</v>
      </c>
      <c r="B107" s="100" t="s">
        <v>339</v>
      </c>
      <c r="C107" s="102" t="s">
        <v>1302</v>
      </c>
      <c r="D107" s="650">
        <v>1284.7233049911401</v>
      </c>
    </row>
    <row r="108" spans="1:4" ht="30" customHeight="1" thickTop="1" thickBot="1">
      <c r="A108" s="200" t="s">
        <v>1263</v>
      </c>
      <c r="B108" s="100" t="s">
        <v>339</v>
      </c>
      <c r="C108" s="102" t="s">
        <v>1855</v>
      </c>
      <c r="D108" s="650">
        <v>1089.5179971656312</v>
      </c>
    </row>
    <row r="109" spans="1:4" ht="30" customHeight="1" thickTop="1" thickBot="1">
      <c r="A109" s="200" t="s">
        <v>1258</v>
      </c>
      <c r="B109" s="100" t="s">
        <v>339</v>
      </c>
      <c r="C109" s="102" t="s">
        <v>1854</v>
      </c>
      <c r="D109" s="650">
        <v>907.79609150168403</v>
      </c>
    </row>
    <row r="110" spans="1:4" ht="30" customHeight="1" thickTop="1" thickBot="1">
      <c r="A110" s="200" t="s">
        <v>1397</v>
      </c>
      <c r="B110" s="100" t="s">
        <v>339</v>
      </c>
      <c r="C110" s="102" t="s">
        <v>1398</v>
      </c>
      <c r="D110" s="650">
        <v>909.00130225262365</v>
      </c>
    </row>
    <row r="111" spans="1:4" ht="30" customHeight="1" thickTop="1" thickBot="1">
      <c r="A111" s="200" t="s">
        <v>1318</v>
      </c>
      <c r="B111" s="100" t="s">
        <v>1306</v>
      </c>
      <c r="C111" s="102" t="s">
        <v>1861</v>
      </c>
      <c r="D111" s="650">
        <v>893.23352652409756</v>
      </c>
    </row>
    <row r="112" spans="1:4" ht="30" customHeight="1" thickTop="1" thickBot="1">
      <c r="A112" s="200" t="s">
        <v>1319</v>
      </c>
      <c r="B112" s="100" t="s">
        <v>344</v>
      </c>
      <c r="C112" s="102" t="s">
        <v>1862</v>
      </c>
      <c r="D112" s="650">
        <v>2.9981915822835261</v>
      </c>
    </row>
    <row r="113" spans="1:4" ht="30" customHeight="1" thickTop="1" thickBot="1">
      <c r="A113" s="200" t="s">
        <v>1324</v>
      </c>
      <c r="B113" s="100" t="s">
        <v>1306</v>
      </c>
      <c r="C113" s="102" t="s">
        <v>1865</v>
      </c>
      <c r="D113" s="650">
        <v>763.81135989527866</v>
      </c>
    </row>
    <row r="114" spans="1:4" ht="30" customHeight="1" thickTop="1" thickBot="1">
      <c r="A114" s="200" t="s">
        <v>1400</v>
      </c>
      <c r="B114" s="100" t="s">
        <v>92</v>
      </c>
      <c r="C114" s="102" t="s">
        <v>1401</v>
      </c>
      <c r="D114" s="650">
        <v>1148774.1187873767</v>
      </c>
    </row>
    <row r="115" spans="1:4" ht="30" customHeight="1" thickTop="1" thickBot="1">
      <c r="A115" s="200" t="s">
        <v>1321</v>
      </c>
      <c r="B115" s="100" t="s">
        <v>92</v>
      </c>
      <c r="C115" s="102" t="s">
        <v>1322</v>
      </c>
      <c r="D115" s="650">
        <v>964.67739332373594</v>
      </c>
    </row>
    <row r="116" spans="1:4" ht="30" customHeight="1" thickTop="1" thickBot="1">
      <c r="A116" s="200" t="s">
        <v>1271</v>
      </c>
      <c r="B116" s="100" t="s">
        <v>339</v>
      </c>
      <c r="C116" s="102" t="s">
        <v>1857</v>
      </c>
      <c r="D116" s="650">
        <v>20.815221192038575</v>
      </c>
    </row>
    <row r="117" spans="1:4" ht="30" customHeight="1" thickTop="1" thickBot="1">
      <c r="A117" s="200" t="s">
        <v>1299</v>
      </c>
      <c r="B117" s="100" t="s">
        <v>92</v>
      </c>
      <c r="C117" s="102" t="s">
        <v>1300</v>
      </c>
      <c r="D117" s="650">
        <v>540219.34026129206</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2" customWidth="1"/>
    <col min="2" max="2" width="15.42578125" style="532" customWidth="1"/>
    <col min="3" max="3" width="7.28515625" style="532" customWidth="1"/>
    <col min="4" max="4" width="11.42578125" style="532"/>
    <col min="5" max="5" width="5.7109375" style="532" customWidth="1"/>
    <col min="6" max="6" width="5.7109375" style="532" hidden="1" customWidth="1"/>
    <col min="7" max="7" width="9.5703125" style="532" customWidth="1"/>
    <col min="8" max="8" width="14" style="532" customWidth="1"/>
    <col min="9" max="9" width="16.28515625" style="532" customWidth="1"/>
    <col min="10" max="10" width="15.85546875" style="532" customWidth="1"/>
    <col min="11" max="11" width="11.7109375" style="532" customWidth="1"/>
    <col min="12" max="12" width="8.28515625" style="532" customWidth="1"/>
    <col min="13" max="13" width="16.5703125" style="532" customWidth="1"/>
    <col min="14" max="256" width="11.42578125" style="532"/>
    <col min="257" max="257" width="22.7109375" style="532" customWidth="1"/>
    <col min="258" max="258" width="15.42578125" style="532" customWidth="1"/>
    <col min="259" max="259" width="7.28515625" style="532" customWidth="1"/>
    <col min="260" max="260" width="11.42578125" style="532"/>
    <col min="261" max="261" width="5.7109375" style="532" customWidth="1"/>
    <col min="262" max="262" width="0" style="532" hidden="1" customWidth="1"/>
    <col min="263" max="263" width="9.5703125" style="532" customWidth="1"/>
    <col min="264" max="264" width="14" style="532" customWidth="1"/>
    <col min="265" max="265" width="16.28515625" style="532" customWidth="1"/>
    <col min="266" max="266" width="15.85546875" style="532" customWidth="1"/>
    <col min="267" max="267" width="11.7109375" style="532" customWidth="1"/>
    <col min="268" max="268" width="8.28515625" style="532" customWidth="1"/>
    <col min="269" max="269" width="16.5703125" style="532" customWidth="1"/>
    <col min="270" max="512" width="11.42578125" style="532"/>
    <col min="513" max="513" width="22.7109375" style="532" customWidth="1"/>
    <col min="514" max="514" width="15.42578125" style="532" customWidth="1"/>
    <col min="515" max="515" width="7.28515625" style="532" customWidth="1"/>
    <col min="516" max="516" width="11.42578125" style="532"/>
    <col min="517" max="517" width="5.7109375" style="532" customWidth="1"/>
    <col min="518" max="518" width="0" style="532" hidden="1" customWidth="1"/>
    <col min="519" max="519" width="9.5703125" style="532" customWidth="1"/>
    <col min="520" max="520" width="14" style="532" customWidth="1"/>
    <col min="521" max="521" width="16.28515625" style="532" customWidth="1"/>
    <col min="522" max="522" width="15.85546875" style="532" customWidth="1"/>
    <col min="523" max="523" width="11.7109375" style="532" customWidth="1"/>
    <col min="524" max="524" width="8.28515625" style="532" customWidth="1"/>
    <col min="525" max="525" width="16.5703125" style="532" customWidth="1"/>
    <col min="526" max="768" width="11.42578125" style="532"/>
    <col min="769" max="769" width="22.7109375" style="532" customWidth="1"/>
    <col min="770" max="770" width="15.42578125" style="532" customWidth="1"/>
    <col min="771" max="771" width="7.28515625" style="532" customWidth="1"/>
    <col min="772" max="772" width="11.42578125" style="532"/>
    <col min="773" max="773" width="5.7109375" style="532" customWidth="1"/>
    <col min="774" max="774" width="0" style="532" hidden="1" customWidth="1"/>
    <col min="775" max="775" width="9.5703125" style="532" customWidth="1"/>
    <col min="776" max="776" width="14" style="532" customWidth="1"/>
    <col min="777" max="777" width="16.28515625" style="532" customWidth="1"/>
    <col min="778" max="778" width="15.85546875" style="532" customWidth="1"/>
    <col min="779" max="779" width="11.7109375" style="532" customWidth="1"/>
    <col min="780" max="780" width="8.28515625" style="532" customWidth="1"/>
    <col min="781" max="781" width="16.5703125" style="532" customWidth="1"/>
    <col min="782" max="1024" width="11.42578125" style="532"/>
    <col min="1025" max="1025" width="22.7109375" style="532" customWidth="1"/>
    <col min="1026" max="1026" width="15.42578125" style="532" customWidth="1"/>
    <col min="1027" max="1027" width="7.28515625" style="532" customWidth="1"/>
    <col min="1028" max="1028" width="11.42578125" style="532"/>
    <col min="1029" max="1029" width="5.7109375" style="532" customWidth="1"/>
    <col min="1030" max="1030" width="0" style="532" hidden="1" customWidth="1"/>
    <col min="1031" max="1031" width="9.5703125" style="532" customWidth="1"/>
    <col min="1032" max="1032" width="14" style="532" customWidth="1"/>
    <col min="1033" max="1033" width="16.28515625" style="532" customWidth="1"/>
    <col min="1034" max="1034" width="15.85546875" style="532" customWidth="1"/>
    <col min="1035" max="1035" width="11.7109375" style="532" customWidth="1"/>
    <col min="1036" max="1036" width="8.28515625" style="532" customWidth="1"/>
    <col min="1037" max="1037" width="16.5703125" style="532" customWidth="1"/>
    <col min="1038" max="1280" width="11.42578125" style="532"/>
    <col min="1281" max="1281" width="22.7109375" style="532" customWidth="1"/>
    <col min="1282" max="1282" width="15.42578125" style="532" customWidth="1"/>
    <col min="1283" max="1283" width="7.28515625" style="532" customWidth="1"/>
    <col min="1284" max="1284" width="11.42578125" style="532"/>
    <col min="1285" max="1285" width="5.7109375" style="532" customWidth="1"/>
    <col min="1286" max="1286" width="0" style="532" hidden="1" customWidth="1"/>
    <col min="1287" max="1287" width="9.5703125" style="532" customWidth="1"/>
    <col min="1288" max="1288" width="14" style="532" customWidth="1"/>
    <col min="1289" max="1289" width="16.28515625" style="532" customWidth="1"/>
    <col min="1290" max="1290" width="15.85546875" style="532" customWidth="1"/>
    <col min="1291" max="1291" width="11.7109375" style="532" customWidth="1"/>
    <col min="1292" max="1292" width="8.28515625" style="532" customWidth="1"/>
    <col min="1293" max="1293" width="16.5703125" style="532" customWidth="1"/>
    <col min="1294" max="1536" width="11.42578125" style="532"/>
    <col min="1537" max="1537" width="22.7109375" style="532" customWidth="1"/>
    <col min="1538" max="1538" width="15.42578125" style="532" customWidth="1"/>
    <col min="1539" max="1539" width="7.28515625" style="532" customWidth="1"/>
    <col min="1540" max="1540" width="11.42578125" style="532"/>
    <col min="1541" max="1541" width="5.7109375" style="532" customWidth="1"/>
    <col min="1542" max="1542" width="0" style="532" hidden="1" customWidth="1"/>
    <col min="1543" max="1543" width="9.5703125" style="532" customWidth="1"/>
    <col min="1544" max="1544" width="14" style="532" customWidth="1"/>
    <col min="1545" max="1545" width="16.28515625" style="532" customWidth="1"/>
    <col min="1546" max="1546" width="15.85546875" style="532" customWidth="1"/>
    <col min="1547" max="1547" width="11.7109375" style="532" customWidth="1"/>
    <col min="1548" max="1548" width="8.28515625" style="532" customWidth="1"/>
    <col min="1549" max="1549" width="16.5703125" style="532" customWidth="1"/>
    <col min="1550" max="1792" width="11.42578125" style="532"/>
    <col min="1793" max="1793" width="22.7109375" style="532" customWidth="1"/>
    <col min="1794" max="1794" width="15.42578125" style="532" customWidth="1"/>
    <col min="1795" max="1795" width="7.28515625" style="532" customWidth="1"/>
    <col min="1796" max="1796" width="11.42578125" style="532"/>
    <col min="1797" max="1797" width="5.7109375" style="532" customWidth="1"/>
    <col min="1798" max="1798" width="0" style="532" hidden="1" customWidth="1"/>
    <col min="1799" max="1799" width="9.5703125" style="532" customWidth="1"/>
    <col min="1800" max="1800" width="14" style="532" customWidth="1"/>
    <col min="1801" max="1801" width="16.28515625" style="532" customWidth="1"/>
    <col min="1802" max="1802" width="15.85546875" style="532" customWidth="1"/>
    <col min="1803" max="1803" width="11.7109375" style="532" customWidth="1"/>
    <col min="1804" max="1804" width="8.28515625" style="532" customWidth="1"/>
    <col min="1805" max="1805" width="16.5703125" style="532" customWidth="1"/>
    <col min="1806" max="2048" width="11.42578125" style="532"/>
    <col min="2049" max="2049" width="22.7109375" style="532" customWidth="1"/>
    <col min="2050" max="2050" width="15.42578125" style="532" customWidth="1"/>
    <col min="2051" max="2051" width="7.28515625" style="532" customWidth="1"/>
    <col min="2052" max="2052" width="11.42578125" style="532"/>
    <col min="2053" max="2053" width="5.7109375" style="532" customWidth="1"/>
    <col min="2054" max="2054" width="0" style="532" hidden="1" customWidth="1"/>
    <col min="2055" max="2055" width="9.5703125" style="532" customWidth="1"/>
    <col min="2056" max="2056" width="14" style="532" customWidth="1"/>
    <col min="2057" max="2057" width="16.28515625" style="532" customWidth="1"/>
    <col min="2058" max="2058" width="15.85546875" style="532" customWidth="1"/>
    <col min="2059" max="2059" width="11.7109375" style="532" customWidth="1"/>
    <col min="2060" max="2060" width="8.28515625" style="532" customWidth="1"/>
    <col min="2061" max="2061" width="16.5703125" style="532" customWidth="1"/>
    <col min="2062" max="2304" width="11.42578125" style="532"/>
    <col min="2305" max="2305" width="22.7109375" style="532" customWidth="1"/>
    <col min="2306" max="2306" width="15.42578125" style="532" customWidth="1"/>
    <col min="2307" max="2307" width="7.28515625" style="532" customWidth="1"/>
    <col min="2308" max="2308" width="11.42578125" style="532"/>
    <col min="2309" max="2309" width="5.7109375" style="532" customWidth="1"/>
    <col min="2310" max="2310" width="0" style="532" hidden="1" customWidth="1"/>
    <col min="2311" max="2311" width="9.5703125" style="532" customWidth="1"/>
    <col min="2312" max="2312" width="14" style="532" customWidth="1"/>
    <col min="2313" max="2313" width="16.28515625" style="532" customWidth="1"/>
    <col min="2314" max="2314" width="15.85546875" style="532" customWidth="1"/>
    <col min="2315" max="2315" width="11.7109375" style="532" customWidth="1"/>
    <col min="2316" max="2316" width="8.28515625" style="532" customWidth="1"/>
    <col min="2317" max="2317" width="16.5703125" style="532" customWidth="1"/>
    <col min="2318" max="2560" width="11.42578125" style="532"/>
    <col min="2561" max="2561" width="22.7109375" style="532" customWidth="1"/>
    <col min="2562" max="2562" width="15.42578125" style="532" customWidth="1"/>
    <col min="2563" max="2563" width="7.28515625" style="532" customWidth="1"/>
    <col min="2564" max="2564" width="11.42578125" style="532"/>
    <col min="2565" max="2565" width="5.7109375" style="532" customWidth="1"/>
    <col min="2566" max="2566" width="0" style="532" hidden="1" customWidth="1"/>
    <col min="2567" max="2567" width="9.5703125" style="532" customWidth="1"/>
    <col min="2568" max="2568" width="14" style="532" customWidth="1"/>
    <col min="2569" max="2569" width="16.28515625" style="532" customWidth="1"/>
    <col min="2570" max="2570" width="15.85546875" style="532" customWidth="1"/>
    <col min="2571" max="2571" width="11.7109375" style="532" customWidth="1"/>
    <col min="2572" max="2572" width="8.28515625" style="532" customWidth="1"/>
    <col min="2573" max="2573" width="16.5703125" style="532" customWidth="1"/>
    <col min="2574" max="2816" width="11.42578125" style="532"/>
    <col min="2817" max="2817" width="22.7109375" style="532" customWidth="1"/>
    <col min="2818" max="2818" width="15.42578125" style="532" customWidth="1"/>
    <col min="2819" max="2819" width="7.28515625" style="532" customWidth="1"/>
    <col min="2820" max="2820" width="11.42578125" style="532"/>
    <col min="2821" max="2821" width="5.7109375" style="532" customWidth="1"/>
    <col min="2822" max="2822" width="0" style="532" hidden="1" customWidth="1"/>
    <col min="2823" max="2823" width="9.5703125" style="532" customWidth="1"/>
    <col min="2824" max="2824" width="14" style="532" customWidth="1"/>
    <col min="2825" max="2825" width="16.28515625" style="532" customWidth="1"/>
    <col min="2826" max="2826" width="15.85546875" style="532" customWidth="1"/>
    <col min="2827" max="2827" width="11.7109375" style="532" customWidth="1"/>
    <col min="2828" max="2828" width="8.28515625" style="532" customWidth="1"/>
    <col min="2829" max="2829" width="16.5703125" style="532" customWidth="1"/>
    <col min="2830" max="3072" width="11.42578125" style="532"/>
    <col min="3073" max="3073" width="22.7109375" style="532" customWidth="1"/>
    <col min="3074" max="3074" width="15.42578125" style="532" customWidth="1"/>
    <col min="3075" max="3075" width="7.28515625" style="532" customWidth="1"/>
    <col min="3076" max="3076" width="11.42578125" style="532"/>
    <col min="3077" max="3077" width="5.7109375" style="532" customWidth="1"/>
    <col min="3078" max="3078" width="0" style="532" hidden="1" customWidth="1"/>
    <col min="3079" max="3079" width="9.5703125" style="532" customWidth="1"/>
    <col min="3080" max="3080" width="14" style="532" customWidth="1"/>
    <col min="3081" max="3081" width="16.28515625" style="532" customWidth="1"/>
    <col min="3082" max="3082" width="15.85546875" style="532" customWidth="1"/>
    <col min="3083" max="3083" width="11.7109375" style="532" customWidth="1"/>
    <col min="3084" max="3084" width="8.28515625" style="532" customWidth="1"/>
    <col min="3085" max="3085" width="16.5703125" style="532" customWidth="1"/>
    <col min="3086" max="3328" width="11.42578125" style="532"/>
    <col min="3329" max="3329" width="22.7109375" style="532" customWidth="1"/>
    <col min="3330" max="3330" width="15.42578125" style="532" customWidth="1"/>
    <col min="3331" max="3331" width="7.28515625" style="532" customWidth="1"/>
    <col min="3332" max="3332" width="11.42578125" style="532"/>
    <col min="3333" max="3333" width="5.7109375" style="532" customWidth="1"/>
    <col min="3334" max="3334" width="0" style="532" hidden="1" customWidth="1"/>
    <col min="3335" max="3335" width="9.5703125" style="532" customWidth="1"/>
    <col min="3336" max="3336" width="14" style="532" customWidth="1"/>
    <col min="3337" max="3337" width="16.28515625" style="532" customWidth="1"/>
    <col min="3338" max="3338" width="15.85546875" style="532" customWidth="1"/>
    <col min="3339" max="3339" width="11.7109375" style="532" customWidth="1"/>
    <col min="3340" max="3340" width="8.28515625" style="532" customWidth="1"/>
    <col min="3341" max="3341" width="16.5703125" style="532" customWidth="1"/>
    <col min="3342" max="3584" width="11.42578125" style="532"/>
    <col min="3585" max="3585" width="22.7109375" style="532" customWidth="1"/>
    <col min="3586" max="3586" width="15.42578125" style="532" customWidth="1"/>
    <col min="3587" max="3587" width="7.28515625" style="532" customWidth="1"/>
    <col min="3588" max="3588" width="11.42578125" style="532"/>
    <col min="3589" max="3589" width="5.7109375" style="532" customWidth="1"/>
    <col min="3590" max="3590" width="0" style="532" hidden="1" customWidth="1"/>
    <col min="3591" max="3591" width="9.5703125" style="532" customWidth="1"/>
    <col min="3592" max="3592" width="14" style="532" customWidth="1"/>
    <col min="3593" max="3593" width="16.28515625" style="532" customWidth="1"/>
    <col min="3594" max="3594" width="15.85546875" style="532" customWidth="1"/>
    <col min="3595" max="3595" width="11.7109375" style="532" customWidth="1"/>
    <col min="3596" max="3596" width="8.28515625" style="532" customWidth="1"/>
    <col min="3597" max="3597" width="16.5703125" style="532" customWidth="1"/>
    <col min="3598" max="3840" width="11.42578125" style="532"/>
    <col min="3841" max="3841" width="22.7109375" style="532" customWidth="1"/>
    <col min="3842" max="3842" width="15.42578125" style="532" customWidth="1"/>
    <col min="3843" max="3843" width="7.28515625" style="532" customWidth="1"/>
    <col min="3844" max="3844" width="11.42578125" style="532"/>
    <col min="3845" max="3845" width="5.7109375" style="532" customWidth="1"/>
    <col min="3846" max="3846" width="0" style="532" hidden="1" customWidth="1"/>
    <col min="3847" max="3847" width="9.5703125" style="532" customWidth="1"/>
    <col min="3848" max="3848" width="14" style="532" customWidth="1"/>
    <col min="3849" max="3849" width="16.28515625" style="532" customWidth="1"/>
    <col min="3850" max="3850" width="15.85546875" style="532" customWidth="1"/>
    <col min="3851" max="3851" width="11.7109375" style="532" customWidth="1"/>
    <col min="3852" max="3852" width="8.28515625" style="532" customWidth="1"/>
    <col min="3853" max="3853" width="16.5703125" style="532" customWidth="1"/>
    <col min="3854" max="4096" width="11.42578125" style="532"/>
    <col min="4097" max="4097" width="22.7109375" style="532" customWidth="1"/>
    <col min="4098" max="4098" width="15.42578125" style="532" customWidth="1"/>
    <col min="4099" max="4099" width="7.28515625" style="532" customWidth="1"/>
    <col min="4100" max="4100" width="11.42578125" style="532"/>
    <col min="4101" max="4101" width="5.7109375" style="532" customWidth="1"/>
    <col min="4102" max="4102" width="0" style="532" hidden="1" customWidth="1"/>
    <col min="4103" max="4103" width="9.5703125" style="532" customWidth="1"/>
    <col min="4104" max="4104" width="14" style="532" customWidth="1"/>
    <col min="4105" max="4105" width="16.28515625" style="532" customWidth="1"/>
    <col min="4106" max="4106" width="15.85546875" style="532" customWidth="1"/>
    <col min="4107" max="4107" width="11.7109375" style="532" customWidth="1"/>
    <col min="4108" max="4108" width="8.28515625" style="532" customWidth="1"/>
    <col min="4109" max="4109" width="16.5703125" style="532" customWidth="1"/>
    <col min="4110" max="4352" width="11.42578125" style="532"/>
    <col min="4353" max="4353" width="22.7109375" style="532" customWidth="1"/>
    <col min="4354" max="4354" width="15.42578125" style="532" customWidth="1"/>
    <col min="4355" max="4355" width="7.28515625" style="532" customWidth="1"/>
    <col min="4356" max="4356" width="11.42578125" style="532"/>
    <col min="4357" max="4357" width="5.7109375" style="532" customWidth="1"/>
    <col min="4358" max="4358" width="0" style="532" hidden="1" customWidth="1"/>
    <col min="4359" max="4359" width="9.5703125" style="532" customWidth="1"/>
    <col min="4360" max="4360" width="14" style="532" customWidth="1"/>
    <col min="4361" max="4361" width="16.28515625" style="532" customWidth="1"/>
    <col min="4362" max="4362" width="15.85546875" style="532" customWidth="1"/>
    <col min="4363" max="4363" width="11.7109375" style="532" customWidth="1"/>
    <col min="4364" max="4364" width="8.28515625" style="532" customWidth="1"/>
    <col min="4365" max="4365" width="16.5703125" style="532" customWidth="1"/>
    <col min="4366" max="4608" width="11.42578125" style="532"/>
    <col min="4609" max="4609" width="22.7109375" style="532" customWidth="1"/>
    <col min="4610" max="4610" width="15.42578125" style="532" customWidth="1"/>
    <col min="4611" max="4611" width="7.28515625" style="532" customWidth="1"/>
    <col min="4612" max="4612" width="11.42578125" style="532"/>
    <col min="4613" max="4613" width="5.7109375" style="532" customWidth="1"/>
    <col min="4614" max="4614" width="0" style="532" hidden="1" customWidth="1"/>
    <col min="4615" max="4615" width="9.5703125" style="532" customWidth="1"/>
    <col min="4616" max="4616" width="14" style="532" customWidth="1"/>
    <col min="4617" max="4617" width="16.28515625" style="532" customWidth="1"/>
    <col min="4618" max="4618" width="15.85546875" style="532" customWidth="1"/>
    <col min="4619" max="4619" width="11.7109375" style="532" customWidth="1"/>
    <col min="4620" max="4620" width="8.28515625" style="532" customWidth="1"/>
    <col min="4621" max="4621" width="16.5703125" style="532" customWidth="1"/>
    <col min="4622" max="4864" width="11.42578125" style="532"/>
    <col min="4865" max="4865" width="22.7109375" style="532" customWidth="1"/>
    <col min="4866" max="4866" width="15.42578125" style="532" customWidth="1"/>
    <col min="4867" max="4867" width="7.28515625" style="532" customWidth="1"/>
    <col min="4868" max="4868" width="11.42578125" style="532"/>
    <col min="4869" max="4869" width="5.7109375" style="532" customWidth="1"/>
    <col min="4870" max="4870" width="0" style="532" hidden="1" customWidth="1"/>
    <col min="4871" max="4871" width="9.5703125" style="532" customWidth="1"/>
    <col min="4872" max="4872" width="14" style="532" customWidth="1"/>
    <col min="4873" max="4873" width="16.28515625" style="532" customWidth="1"/>
    <col min="4874" max="4874" width="15.85546875" style="532" customWidth="1"/>
    <col min="4875" max="4875" width="11.7109375" style="532" customWidth="1"/>
    <col min="4876" max="4876" width="8.28515625" style="532" customWidth="1"/>
    <col min="4877" max="4877" width="16.5703125" style="532" customWidth="1"/>
    <col min="4878" max="5120" width="11.42578125" style="532"/>
    <col min="5121" max="5121" width="22.7109375" style="532" customWidth="1"/>
    <col min="5122" max="5122" width="15.42578125" style="532" customWidth="1"/>
    <col min="5123" max="5123" width="7.28515625" style="532" customWidth="1"/>
    <col min="5124" max="5124" width="11.42578125" style="532"/>
    <col min="5125" max="5125" width="5.7109375" style="532" customWidth="1"/>
    <col min="5126" max="5126" width="0" style="532" hidden="1" customWidth="1"/>
    <col min="5127" max="5127" width="9.5703125" style="532" customWidth="1"/>
    <col min="5128" max="5128" width="14" style="532" customWidth="1"/>
    <col min="5129" max="5129" width="16.28515625" style="532" customWidth="1"/>
    <col min="5130" max="5130" width="15.85546875" style="532" customWidth="1"/>
    <col min="5131" max="5131" width="11.7109375" style="532" customWidth="1"/>
    <col min="5132" max="5132" width="8.28515625" style="532" customWidth="1"/>
    <col min="5133" max="5133" width="16.5703125" style="532" customWidth="1"/>
    <col min="5134" max="5376" width="11.42578125" style="532"/>
    <col min="5377" max="5377" width="22.7109375" style="532" customWidth="1"/>
    <col min="5378" max="5378" width="15.42578125" style="532" customWidth="1"/>
    <col min="5379" max="5379" width="7.28515625" style="532" customWidth="1"/>
    <col min="5380" max="5380" width="11.42578125" style="532"/>
    <col min="5381" max="5381" width="5.7109375" style="532" customWidth="1"/>
    <col min="5382" max="5382" width="0" style="532" hidden="1" customWidth="1"/>
    <col min="5383" max="5383" width="9.5703125" style="532" customWidth="1"/>
    <col min="5384" max="5384" width="14" style="532" customWidth="1"/>
    <col min="5385" max="5385" width="16.28515625" style="532" customWidth="1"/>
    <col min="5386" max="5386" width="15.85546875" style="532" customWidth="1"/>
    <col min="5387" max="5387" width="11.7109375" style="532" customWidth="1"/>
    <col min="5388" max="5388" width="8.28515625" style="532" customWidth="1"/>
    <col min="5389" max="5389" width="16.5703125" style="532" customWidth="1"/>
    <col min="5390" max="5632" width="11.42578125" style="532"/>
    <col min="5633" max="5633" width="22.7109375" style="532" customWidth="1"/>
    <col min="5634" max="5634" width="15.42578125" style="532" customWidth="1"/>
    <col min="5635" max="5635" width="7.28515625" style="532" customWidth="1"/>
    <col min="5636" max="5636" width="11.42578125" style="532"/>
    <col min="5637" max="5637" width="5.7109375" style="532" customWidth="1"/>
    <col min="5638" max="5638" width="0" style="532" hidden="1" customWidth="1"/>
    <col min="5639" max="5639" width="9.5703125" style="532" customWidth="1"/>
    <col min="5640" max="5640" width="14" style="532" customWidth="1"/>
    <col min="5641" max="5641" width="16.28515625" style="532" customWidth="1"/>
    <col min="5642" max="5642" width="15.85546875" style="532" customWidth="1"/>
    <col min="5643" max="5643" width="11.7109375" style="532" customWidth="1"/>
    <col min="5644" max="5644" width="8.28515625" style="532" customWidth="1"/>
    <col min="5645" max="5645" width="16.5703125" style="532" customWidth="1"/>
    <col min="5646" max="5888" width="11.42578125" style="532"/>
    <col min="5889" max="5889" width="22.7109375" style="532" customWidth="1"/>
    <col min="5890" max="5890" width="15.42578125" style="532" customWidth="1"/>
    <col min="5891" max="5891" width="7.28515625" style="532" customWidth="1"/>
    <col min="5892" max="5892" width="11.42578125" style="532"/>
    <col min="5893" max="5893" width="5.7109375" style="532" customWidth="1"/>
    <col min="5894" max="5894" width="0" style="532" hidden="1" customWidth="1"/>
    <col min="5895" max="5895" width="9.5703125" style="532" customWidth="1"/>
    <col min="5896" max="5896" width="14" style="532" customWidth="1"/>
    <col min="5897" max="5897" width="16.28515625" style="532" customWidth="1"/>
    <col min="5898" max="5898" width="15.85546875" style="532" customWidth="1"/>
    <col min="5899" max="5899" width="11.7109375" style="532" customWidth="1"/>
    <col min="5900" max="5900" width="8.28515625" style="532" customWidth="1"/>
    <col min="5901" max="5901" width="16.5703125" style="532" customWidth="1"/>
    <col min="5902" max="6144" width="11.42578125" style="532"/>
    <col min="6145" max="6145" width="22.7109375" style="532" customWidth="1"/>
    <col min="6146" max="6146" width="15.42578125" style="532" customWidth="1"/>
    <col min="6147" max="6147" width="7.28515625" style="532" customWidth="1"/>
    <col min="6148" max="6148" width="11.42578125" style="532"/>
    <col min="6149" max="6149" width="5.7109375" style="532" customWidth="1"/>
    <col min="6150" max="6150" width="0" style="532" hidden="1" customWidth="1"/>
    <col min="6151" max="6151" width="9.5703125" style="532" customWidth="1"/>
    <col min="6152" max="6152" width="14" style="532" customWidth="1"/>
    <col min="6153" max="6153" width="16.28515625" style="532" customWidth="1"/>
    <col min="6154" max="6154" width="15.85546875" style="532" customWidth="1"/>
    <col min="6155" max="6155" width="11.7109375" style="532" customWidth="1"/>
    <col min="6156" max="6156" width="8.28515625" style="532" customWidth="1"/>
    <col min="6157" max="6157" width="16.5703125" style="532" customWidth="1"/>
    <col min="6158" max="6400" width="11.42578125" style="532"/>
    <col min="6401" max="6401" width="22.7109375" style="532" customWidth="1"/>
    <col min="6402" max="6402" width="15.42578125" style="532" customWidth="1"/>
    <col min="6403" max="6403" width="7.28515625" style="532" customWidth="1"/>
    <col min="6404" max="6404" width="11.42578125" style="532"/>
    <col min="6405" max="6405" width="5.7109375" style="532" customWidth="1"/>
    <col min="6406" max="6406" width="0" style="532" hidden="1" customWidth="1"/>
    <col min="6407" max="6407" width="9.5703125" style="532" customWidth="1"/>
    <col min="6408" max="6408" width="14" style="532" customWidth="1"/>
    <col min="6409" max="6409" width="16.28515625" style="532" customWidth="1"/>
    <col min="6410" max="6410" width="15.85546875" style="532" customWidth="1"/>
    <col min="6411" max="6411" width="11.7109375" style="532" customWidth="1"/>
    <col min="6412" max="6412" width="8.28515625" style="532" customWidth="1"/>
    <col min="6413" max="6413" width="16.5703125" style="532" customWidth="1"/>
    <col min="6414" max="6656" width="11.42578125" style="532"/>
    <col min="6657" max="6657" width="22.7109375" style="532" customWidth="1"/>
    <col min="6658" max="6658" width="15.42578125" style="532" customWidth="1"/>
    <col min="6659" max="6659" width="7.28515625" style="532" customWidth="1"/>
    <col min="6660" max="6660" width="11.42578125" style="532"/>
    <col min="6661" max="6661" width="5.7109375" style="532" customWidth="1"/>
    <col min="6662" max="6662" width="0" style="532" hidden="1" customWidth="1"/>
    <col min="6663" max="6663" width="9.5703125" style="532" customWidth="1"/>
    <col min="6664" max="6664" width="14" style="532" customWidth="1"/>
    <col min="6665" max="6665" width="16.28515625" style="532" customWidth="1"/>
    <col min="6666" max="6666" width="15.85546875" style="532" customWidth="1"/>
    <col min="6667" max="6667" width="11.7109375" style="532" customWidth="1"/>
    <col min="6668" max="6668" width="8.28515625" style="532" customWidth="1"/>
    <col min="6669" max="6669" width="16.5703125" style="532" customWidth="1"/>
    <col min="6670" max="6912" width="11.42578125" style="532"/>
    <col min="6913" max="6913" width="22.7109375" style="532" customWidth="1"/>
    <col min="6914" max="6914" width="15.42578125" style="532" customWidth="1"/>
    <col min="6915" max="6915" width="7.28515625" style="532" customWidth="1"/>
    <col min="6916" max="6916" width="11.42578125" style="532"/>
    <col min="6917" max="6917" width="5.7109375" style="532" customWidth="1"/>
    <col min="6918" max="6918" width="0" style="532" hidden="1" customWidth="1"/>
    <col min="6919" max="6919" width="9.5703125" style="532" customWidth="1"/>
    <col min="6920" max="6920" width="14" style="532" customWidth="1"/>
    <col min="6921" max="6921" width="16.28515625" style="532" customWidth="1"/>
    <col min="6922" max="6922" width="15.85546875" style="532" customWidth="1"/>
    <col min="6923" max="6923" width="11.7109375" style="532" customWidth="1"/>
    <col min="6924" max="6924" width="8.28515625" style="532" customWidth="1"/>
    <col min="6925" max="6925" width="16.5703125" style="532" customWidth="1"/>
    <col min="6926" max="7168" width="11.42578125" style="532"/>
    <col min="7169" max="7169" width="22.7109375" style="532" customWidth="1"/>
    <col min="7170" max="7170" width="15.42578125" style="532" customWidth="1"/>
    <col min="7171" max="7171" width="7.28515625" style="532" customWidth="1"/>
    <col min="7172" max="7172" width="11.42578125" style="532"/>
    <col min="7173" max="7173" width="5.7109375" style="532" customWidth="1"/>
    <col min="7174" max="7174" width="0" style="532" hidden="1" customWidth="1"/>
    <col min="7175" max="7175" width="9.5703125" style="532" customWidth="1"/>
    <col min="7176" max="7176" width="14" style="532" customWidth="1"/>
    <col min="7177" max="7177" width="16.28515625" style="532" customWidth="1"/>
    <col min="7178" max="7178" width="15.85546875" style="532" customWidth="1"/>
    <col min="7179" max="7179" width="11.7109375" style="532" customWidth="1"/>
    <col min="7180" max="7180" width="8.28515625" style="532" customWidth="1"/>
    <col min="7181" max="7181" width="16.5703125" style="532" customWidth="1"/>
    <col min="7182" max="7424" width="11.42578125" style="532"/>
    <col min="7425" max="7425" width="22.7109375" style="532" customWidth="1"/>
    <col min="7426" max="7426" width="15.42578125" style="532" customWidth="1"/>
    <col min="7427" max="7427" width="7.28515625" style="532" customWidth="1"/>
    <col min="7428" max="7428" width="11.42578125" style="532"/>
    <col min="7429" max="7429" width="5.7109375" style="532" customWidth="1"/>
    <col min="7430" max="7430" width="0" style="532" hidden="1" customWidth="1"/>
    <col min="7431" max="7431" width="9.5703125" style="532" customWidth="1"/>
    <col min="7432" max="7432" width="14" style="532" customWidth="1"/>
    <col min="7433" max="7433" width="16.28515625" style="532" customWidth="1"/>
    <col min="7434" max="7434" width="15.85546875" style="532" customWidth="1"/>
    <col min="7435" max="7435" width="11.7109375" style="532" customWidth="1"/>
    <col min="7436" max="7436" width="8.28515625" style="532" customWidth="1"/>
    <col min="7437" max="7437" width="16.5703125" style="532" customWidth="1"/>
    <col min="7438" max="7680" width="11.42578125" style="532"/>
    <col min="7681" max="7681" width="22.7109375" style="532" customWidth="1"/>
    <col min="7682" max="7682" width="15.42578125" style="532" customWidth="1"/>
    <col min="7683" max="7683" width="7.28515625" style="532" customWidth="1"/>
    <col min="7684" max="7684" width="11.42578125" style="532"/>
    <col min="7685" max="7685" width="5.7109375" style="532" customWidth="1"/>
    <col min="7686" max="7686" width="0" style="532" hidden="1" customWidth="1"/>
    <col min="7687" max="7687" width="9.5703125" style="532" customWidth="1"/>
    <col min="7688" max="7688" width="14" style="532" customWidth="1"/>
    <col min="7689" max="7689" width="16.28515625" style="532" customWidth="1"/>
    <col min="7690" max="7690" width="15.85546875" style="532" customWidth="1"/>
    <col min="7691" max="7691" width="11.7109375" style="532" customWidth="1"/>
    <col min="7692" max="7692" width="8.28515625" style="532" customWidth="1"/>
    <col min="7693" max="7693" width="16.5703125" style="532" customWidth="1"/>
    <col min="7694" max="7936" width="11.42578125" style="532"/>
    <col min="7937" max="7937" width="22.7109375" style="532" customWidth="1"/>
    <col min="7938" max="7938" width="15.42578125" style="532" customWidth="1"/>
    <col min="7939" max="7939" width="7.28515625" style="532" customWidth="1"/>
    <col min="7940" max="7940" width="11.42578125" style="532"/>
    <col min="7941" max="7941" width="5.7109375" style="532" customWidth="1"/>
    <col min="7942" max="7942" width="0" style="532" hidden="1" customWidth="1"/>
    <col min="7943" max="7943" width="9.5703125" style="532" customWidth="1"/>
    <col min="7944" max="7944" width="14" style="532" customWidth="1"/>
    <col min="7945" max="7945" width="16.28515625" style="532" customWidth="1"/>
    <col min="7946" max="7946" width="15.85546875" style="532" customWidth="1"/>
    <col min="7947" max="7947" width="11.7109375" style="532" customWidth="1"/>
    <col min="7948" max="7948" width="8.28515625" style="532" customWidth="1"/>
    <col min="7949" max="7949" width="16.5703125" style="532" customWidth="1"/>
    <col min="7950" max="8192" width="11.42578125" style="532"/>
    <col min="8193" max="8193" width="22.7109375" style="532" customWidth="1"/>
    <col min="8194" max="8194" width="15.42578125" style="532" customWidth="1"/>
    <col min="8195" max="8195" width="7.28515625" style="532" customWidth="1"/>
    <col min="8196" max="8196" width="11.42578125" style="532"/>
    <col min="8197" max="8197" width="5.7109375" style="532" customWidth="1"/>
    <col min="8198" max="8198" width="0" style="532" hidden="1" customWidth="1"/>
    <col min="8199" max="8199" width="9.5703125" style="532" customWidth="1"/>
    <col min="8200" max="8200" width="14" style="532" customWidth="1"/>
    <col min="8201" max="8201" width="16.28515625" style="532" customWidth="1"/>
    <col min="8202" max="8202" width="15.85546875" style="532" customWidth="1"/>
    <col min="8203" max="8203" width="11.7109375" style="532" customWidth="1"/>
    <col min="8204" max="8204" width="8.28515625" style="532" customWidth="1"/>
    <col min="8205" max="8205" width="16.5703125" style="532" customWidth="1"/>
    <col min="8206" max="8448" width="11.42578125" style="532"/>
    <col min="8449" max="8449" width="22.7109375" style="532" customWidth="1"/>
    <col min="8450" max="8450" width="15.42578125" style="532" customWidth="1"/>
    <col min="8451" max="8451" width="7.28515625" style="532" customWidth="1"/>
    <col min="8452" max="8452" width="11.42578125" style="532"/>
    <col min="8453" max="8453" width="5.7109375" style="532" customWidth="1"/>
    <col min="8454" max="8454" width="0" style="532" hidden="1" customWidth="1"/>
    <col min="8455" max="8455" width="9.5703125" style="532" customWidth="1"/>
    <col min="8456" max="8456" width="14" style="532" customWidth="1"/>
    <col min="8457" max="8457" width="16.28515625" style="532" customWidth="1"/>
    <col min="8458" max="8458" width="15.85546875" style="532" customWidth="1"/>
    <col min="8459" max="8459" width="11.7109375" style="532" customWidth="1"/>
    <col min="8460" max="8460" width="8.28515625" style="532" customWidth="1"/>
    <col min="8461" max="8461" width="16.5703125" style="532" customWidth="1"/>
    <col min="8462" max="8704" width="11.42578125" style="532"/>
    <col min="8705" max="8705" width="22.7109375" style="532" customWidth="1"/>
    <col min="8706" max="8706" width="15.42578125" style="532" customWidth="1"/>
    <col min="8707" max="8707" width="7.28515625" style="532" customWidth="1"/>
    <col min="8708" max="8708" width="11.42578125" style="532"/>
    <col min="8709" max="8709" width="5.7109375" style="532" customWidth="1"/>
    <col min="8710" max="8710" width="0" style="532" hidden="1" customWidth="1"/>
    <col min="8711" max="8711" width="9.5703125" style="532" customWidth="1"/>
    <col min="8712" max="8712" width="14" style="532" customWidth="1"/>
    <col min="8713" max="8713" width="16.28515625" style="532" customWidth="1"/>
    <col min="8714" max="8714" width="15.85546875" style="532" customWidth="1"/>
    <col min="8715" max="8715" width="11.7109375" style="532" customWidth="1"/>
    <col min="8716" max="8716" width="8.28515625" style="532" customWidth="1"/>
    <col min="8717" max="8717" width="16.5703125" style="532" customWidth="1"/>
    <col min="8718" max="8960" width="11.42578125" style="532"/>
    <col min="8961" max="8961" width="22.7109375" style="532" customWidth="1"/>
    <col min="8962" max="8962" width="15.42578125" style="532" customWidth="1"/>
    <col min="8963" max="8963" width="7.28515625" style="532" customWidth="1"/>
    <col min="8964" max="8964" width="11.42578125" style="532"/>
    <col min="8965" max="8965" width="5.7109375" style="532" customWidth="1"/>
    <col min="8966" max="8966" width="0" style="532" hidden="1" customWidth="1"/>
    <col min="8967" max="8967" width="9.5703125" style="532" customWidth="1"/>
    <col min="8968" max="8968" width="14" style="532" customWidth="1"/>
    <col min="8969" max="8969" width="16.28515625" style="532" customWidth="1"/>
    <col min="8970" max="8970" width="15.85546875" style="532" customWidth="1"/>
    <col min="8971" max="8971" width="11.7109375" style="532" customWidth="1"/>
    <col min="8972" max="8972" width="8.28515625" style="532" customWidth="1"/>
    <col min="8973" max="8973" width="16.5703125" style="532" customWidth="1"/>
    <col min="8974" max="9216" width="11.42578125" style="532"/>
    <col min="9217" max="9217" width="22.7109375" style="532" customWidth="1"/>
    <col min="9218" max="9218" width="15.42578125" style="532" customWidth="1"/>
    <col min="9219" max="9219" width="7.28515625" style="532" customWidth="1"/>
    <col min="9220" max="9220" width="11.42578125" style="532"/>
    <col min="9221" max="9221" width="5.7109375" style="532" customWidth="1"/>
    <col min="9222" max="9222" width="0" style="532" hidden="1" customWidth="1"/>
    <col min="9223" max="9223" width="9.5703125" style="532" customWidth="1"/>
    <col min="9224" max="9224" width="14" style="532" customWidth="1"/>
    <col min="9225" max="9225" width="16.28515625" style="532" customWidth="1"/>
    <col min="9226" max="9226" width="15.85546875" style="532" customWidth="1"/>
    <col min="9227" max="9227" width="11.7109375" style="532" customWidth="1"/>
    <col min="9228" max="9228" width="8.28515625" style="532" customWidth="1"/>
    <col min="9229" max="9229" width="16.5703125" style="532" customWidth="1"/>
    <col min="9230" max="9472" width="11.42578125" style="532"/>
    <col min="9473" max="9473" width="22.7109375" style="532" customWidth="1"/>
    <col min="9474" max="9474" width="15.42578125" style="532" customWidth="1"/>
    <col min="9475" max="9475" width="7.28515625" style="532" customWidth="1"/>
    <col min="9476" max="9476" width="11.42578125" style="532"/>
    <col min="9477" max="9477" width="5.7109375" style="532" customWidth="1"/>
    <col min="9478" max="9478" width="0" style="532" hidden="1" customWidth="1"/>
    <col min="9479" max="9479" width="9.5703125" style="532" customWidth="1"/>
    <col min="9480" max="9480" width="14" style="532" customWidth="1"/>
    <col min="9481" max="9481" width="16.28515625" style="532" customWidth="1"/>
    <col min="9482" max="9482" width="15.85546875" style="532" customWidth="1"/>
    <col min="9483" max="9483" width="11.7109375" style="532" customWidth="1"/>
    <col min="9484" max="9484" width="8.28515625" style="532" customWidth="1"/>
    <col min="9485" max="9485" width="16.5703125" style="532" customWidth="1"/>
    <col min="9486" max="9728" width="11.42578125" style="532"/>
    <col min="9729" max="9729" width="22.7109375" style="532" customWidth="1"/>
    <col min="9730" max="9730" width="15.42578125" style="532" customWidth="1"/>
    <col min="9731" max="9731" width="7.28515625" style="532" customWidth="1"/>
    <col min="9732" max="9732" width="11.42578125" style="532"/>
    <col min="9733" max="9733" width="5.7109375" style="532" customWidth="1"/>
    <col min="9734" max="9734" width="0" style="532" hidden="1" customWidth="1"/>
    <col min="9735" max="9735" width="9.5703125" style="532" customWidth="1"/>
    <col min="9736" max="9736" width="14" style="532" customWidth="1"/>
    <col min="9737" max="9737" width="16.28515625" style="532" customWidth="1"/>
    <col min="9738" max="9738" width="15.85546875" style="532" customWidth="1"/>
    <col min="9739" max="9739" width="11.7109375" style="532" customWidth="1"/>
    <col min="9740" max="9740" width="8.28515625" style="532" customWidth="1"/>
    <col min="9741" max="9741" width="16.5703125" style="532" customWidth="1"/>
    <col min="9742" max="9984" width="11.42578125" style="532"/>
    <col min="9985" max="9985" width="22.7109375" style="532" customWidth="1"/>
    <col min="9986" max="9986" width="15.42578125" style="532" customWidth="1"/>
    <col min="9987" max="9987" width="7.28515625" style="532" customWidth="1"/>
    <col min="9988" max="9988" width="11.42578125" style="532"/>
    <col min="9989" max="9989" width="5.7109375" style="532" customWidth="1"/>
    <col min="9990" max="9990" width="0" style="532" hidden="1" customWidth="1"/>
    <col min="9991" max="9991" width="9.5703125" style="532" customWidth="1"/>
    <col min="9992" max="9992" width="14" style="532" customWidth="1"/>
    <col min="9993" max="9993" width="16.28515625" style="532" customWidth="1"/>
    <col min="9994" max="9994" width="15.85546875" style="532" customWidth="1"/>
    <col min="9995" max="9995" width="11.7109375" style="532" customWidth="1"/>
    <col min="9996" max="9996" width="8.28515625" style="532" customWidth="1"/>
    <col min="9997" max="9997" width="16.5703125" style="532" customWidth="1"/>
    <col min="9998" max="10240" width="11.42578125" style="532"/>
    <col min="10241" max="10241" width="22.7109375" style="532" customWidth="1"/>
    <col min="10242" max="10242" width="15.42578125" style="532" customWidth="1"/>
    <col min="10243" max="10243" width="7.28515625" style="532" customWidth="1"/>
    <col min="10244" max="10244" width="11.42578125" style="532"/>
    <col min="10245" max="10245" width="5.7109375" style="532" customWidth="1"/>
    <col min="10246" max="10246" width="0" style="532" hidden="1" customWidth="1"/>
    <col min="10247" max="10247" width="9.5703125" style="532" customWidth="1"/>
    <col min="10248" max="10248" width="14" style="532" customWidth="1"/>
    <col min="10249" max="10249" width="16.28515625" style="532" customWidth="1"/>
    <col min="10250" max="10250" width="15.85546875" style="532" customWidth="1"/>
    <col min="10251" max="10251" width="11.7109375" style="532" customWidth="1"/>
    <col min="10252" max="10252" width="8.28515625" style="532" customWidth="1"/>
    <col min="10253" max="10253" width="16.5703125" style="532" customWidth="1"/>
    <col min="10254" max="10496" width="11.42578125" style="532"/>
    <col min="10497" max="10497" width="22.7109375" style="532" customWidth="1"/>
    <col min="10498" max="10498" width="15.42578125" style="532" customWidth="1"/>
    <col min="10499" max="10499" width="7.28515625" style="532" customWidth="1"/>
    <col min="10500" max="10500" width="11.42578125" style="532"/>
    <col min="10501" max="10501" width="5.7109375" style="532" customWidth="1"/>
    <col min="10502" max="10502" width="0" style="532" hidden="1" customWidth="1"/>
    <col min="10503" max="10503" width="9.5703125" style="532" customWidth="1"/>
    <col min="10504" max="10504" width="14" style="532" customWidth="1"/>
    <col min="10505" max="10505" width="16.28515625" style="532" customWidth="1"/>
    <col min="10506" max="10506" width="15.85546875" style="532" customWidth="1"/>
    <col min="10507" max="10507" width="11.7109375" style="532" customWidth="1"/>
    <col min="10508" max="10508" width="8.28515625" style="532" customWidth="1"/>
    <col min="10509" max="10509" width="16.5703125" style="532" customWidth="1"/>
    <col min="10510" max="10752" width="11.42578125" style="532"/>
    <col min="10753" max="10753" width="22.7109375" style="532" customWidth="1"/>
    <col min="10754" max="10754" width="15.42578125" style="532" customWidth="1"/>
    <col min="10755" max="10755" width="7.28515625" style="532" customWidth="1"/>
    <col min="10756" max="10756" width="11.42578125" style="532"/>
    <col min="10757" max="10757" width="5.7109375" style="532" customWidth="1"/>
    <col min="10758" max="10758" width="0" style="532" hidden="1" customWidth="1"/>
    <col min="10759" max="10759" width="9.5703125" style="532" customWidth="1"/>
    <col min="10760" max="10760" width="14" style="532" customWidth="1"/>
    <col min="10761" max="10761" width="16.28515625" style="532" customWidth="1"/>
    <col min="10762" max="10762" width="15.85546875" style="532" customWidth="1"/>
    <col min="10763" max="10763" width="11.7109375" style="532" customWidth="1"/>
    <col min="10764" max="10764" width="8.28515625" style="532" customWidth="1"/>
    <col min="10765" max="10765" width="16.5703125" style="532" customWidth="1"/>
    <col min="10766" max="11008" width="11.42578125" style="532"/>
    <col min="11009" max="11009" width="22.7109375" style="532" customWidth="1"/>
    <col min="11010" max="11010" width="15.42578125" style="532" customWidth="1"/>
    <col min="11011" max="11011" width="7.28515625" style="532" customWidth="1"/>
    <col min="11012" max="11012" width="11.42578125" style="532"/>
    <col min="11013" max="11013" width="5.7109375" style="532" customWidth="1"/>
    <col min="11014" max="11014" width="0" style="532" hidden="1" customWidth="1"/>
    <col min="11015" max="11015" width="9.5703125" style="532" customWidth="1"/>
    <col min="11016" max="11016" width="14" style="532" customWidth="1"/>
    <col min="11017" max="11017" width="16.28515625" style="532" customWidth="1"/>
    <col min="11018" max="11018" width="15.85546875" style="532" customWidth="1"/>
    <col min="11019" max="11019" width="11.7109375" style="532" customWidth="1"/>
    <col min="11020" max="11020" width="8.28515625" style="532" customWidth="1"/>
    <col min="11021" max="11021" width="16.5703125" style="532" customWidth="1"/>
    <col min="11022" max="11264" width="11.42578125" style="532"/>
    <col min="11265" max="11265" width="22.7109375" style="532" customWidth="1"/>
    <col min="11266" max="11266" width="15.42578125" style="532" customWidth="1"/>
    <col min="11267" max="11267" width="7.28515625" style="532" customWidth="1"/>
    <col min="11268" max="11268" width="11.42578125" style="532"/>
    <col min="11269" max="11269" width="5.7109375" style="532" customWidth="1"/>
    <col min="11270" max="11270" width="0" style="532" hidden="1" customWidth="1"/>
    <col min="11271" max="11271" width="9.5703125" style="532" customWidth="1"/>
    <col min="11272" max="11272" width="14" style="532" customWidth="1"/>
    <col min="11273" max="11273" width="16.28515625" style="532" customWidth="1"/>
    <col min="11274" max="11274" width="15.85546875" style="532" customWidth="1"/>
    <col min="11275" max="11275" width="11.7109375" style="532" customWidth="1"/>
    <col min="11276" max="11276" width="8.28515625" style="532" customWidth="1"/>
    <col min="11277" max="11277" width="16.5703125" style="532" customWidth="1"/>
    <col min="11278" max="11520" width="11.42578125" style="532"/>
    <col min="11521" max="11521" width="22.7109375" style="532" customWidth="1"/>
    <col min="11522" max="11522" width="15.42578125" style="532" customWidth="1"/>
    <col min="11523" max="11523" width="7.28515625" style="532" customWidth="1"/>
    <col min="11524" max="11524" width="11.42578125" style="532"/>
    <col min="11525" max="11525" width="5.7109375" style="532" customWidth="1"/>
    <col min="11526" max="11526" width="0" style="532" hidden="1" customWidth="1"/>
    <col min="11527" max="11527" width="9.5703125" style="532" customWidth="1"/>
    <col min="11528" max="11528" width="14" style="532" customWidth="1"/>
    <col min="11529" max="11529" width="16.28515625" style="532" customWidth="1"/>
    <col min="11530" max="11530" width="15.85546875" style="532" customWidth="1"/>
    <col min="11531" max="11531" width="11.7109375" style="532" customWidth="1"/>
    <col min="11532" max="11532" width="8.28515625" style="532" customWidth="1"/>
    <col min="11533" max="11533" width="16.5703125" style="532" customWidth="1"/>
    <col min="11534" max="11776" width="11.42578125" style="532"/>
    <col min="11777" max="11777" width="22.7109375" style="532" customWidth="1"/>
    <col min="11778" max="11778" width="15.42578125" style="532" customWidth="1"/>
    <col min="11779" max="11779" width="7.28515625" style="532" customWidth="1"/>
    <col min="11780" max="11780" width="11.42578125" style="532"/>
    <col min="11781" max="11781" width="5.7109375" style="532" customWidth="1"/>
    <col min="11782" max="11782" width="0" style="532" hidden="1" customWidth="1"/>
    <col min="11783" max="11783" width="9.5703125" style="532" customWidth="1"/>
    <col min="11784" max="11784" width="14" style="532" customWidth="1"/>
    <col min="11785" max="11785" width="16.28515625" style="532" customWidth="1"/>
    <col min="11786" max="11786" width="15.85546875" style="532" customWidth="1"/>
    <col min="11787" max="11787" width="11.7109375" style="532" customWidth="1"/>
    <col min="11788" max="11788" width="8.28515625" style="532" customWidth="1"/>
    <col min="11789" max="11789" width="16.5703125" style="532" customWidth="1"/>
    <col min="11790" max="12032" width="11.42578125" style="532"/>
    <col min="12033" max="12033" width="22.7109375" style="532" customWidth="1"/>
    <col min="12034" max="12034" width="15.42578125" style="532" customWidth="1"/>
    <col min="12035" max="12035" width="7.28515625" style="532" customWidth="1"/>
    <col min="12036" max="12036" width="11.42578125" style="532"/>
    <col min="12037" max="12037" width="5.7109375" style="532" customWidth="1"/>
    <col min="12038" max="12038" width="0" style="532" hidden="1" customWidth="1"/>
    <col min="12039" max="12039" width="9.5703125" style="532" customWidth="1"/>
    <col min="12040" max="12040" width="14" style="532" customWidth="1"/>
    <col min="12041" max="12041" width="16.28515625" style="532" customWidth="1"/>
    <col min="12042" max="12042" width="15.85546875" style="532" customWidth="1"/>
    <col min="12043" max="12043" width="11.7109375" style="532" customWidth="1"/>
    <col min="12044" max="12044" width="8.28515625" style="532" customWidth="1"/>
    <col min="12045" max="12045" width="16.5703125" style="532" customWidth="1"/>
    <col min="12046" max="12288" width="11.42578125" style="532"/>
    <col min="12289" max="12289" width="22.7109375" style="532" customWidth="1"/>
    <col min="12290" max="12290" width="15.42578125" style="532" customWidth="1"/>
    <col min="12291" max="12291" width="7.28515625" style="532" customWidth="1"/>
    <col min="12292" max="12292" width="11.42578125" style="532"/>
    <col min="12293" max="12293" width="5.7109375" style="532" customWidth="1"/>
    <col min="12294" max="12294" width="0" style="532" hidden="1" customWidth="1"/>
    <col min="12295" max="12295" width="9.5703125" style="532" customWidth="1"/>
    <col min="12296" max="12296" width="14" style="532" customWidth="1"/>
    <col min="12297" max="12297" width="16.28515625" style="532" customWidth="1"/>
    <col min="12298" max="12298" width="15.85546875" style="532" customWidth="1"/>
    <col min="12299" max="12299" width="11.7109375" style="532" customWidth="1"/>
    <col min="12300" max="12300" width="8.28515625" style="532" customWidth="1"/>
    <col min="12301" max="12301" width="16.5703125" style="532" customWidth="1"/>
    <col min="12302" max="12544" width="11.42578125" style="532"/>
    <col min="12545" max="12545" width="22.7109375" style="532" customWidth="1"/>
    <col min="12546" max="12546" width="15.42578125" style="532" customWidth="1"/>
    <col min="12547" max="12547" width="7.28515625" style="532" customWidth="1"/>
    <col min="12548" max="12548" width="11.42578125" style="532"/>
    <col min="12549" max="12549" width="5.7109375" style="532" customWidth="1"/>
    <col min="12550" max="12550" width="0" style="532" hidden="1" customWidth="1"/>
    <col min="12551" max="12551" width="9.5703125" style="532" customWidth="1"/>
    <col min="12552" max="12552" width="14" style="532" customWidth="1"/>
    <col min="12553" max="12553" width="16.28515625" style="532" customWidth="1"/>
    <col min="12554" max="12554" width="15.85546875" style="532" customWidth="1"/>
    <col min="12555" max="12555" width="11.7109375" style="532" customWidth="1"/>
    <col min="12556" max="12556" width="8.28515625" style="532" customWidth="1"/>
    <col min="12557" max="12557" width="16.5703125" style="532" customWidth="1"/>
    <col min="12558" max="12800" width="11.42578125" style="532"/>
    <col min="12801" max="12801" width="22.7109375" style="532" customWidth="1"/>
    <col min="12802" max="12802" width="15.42578125" style="532" customWidth="1"/>
    <col min="12803" max="12803" width="7.28515625" style="532" customWidth="1"/>
    <col min="12804" max="12804" width="11.42578125" style="532"/>
    <col min="12805" max="12805" width="5.7109375" style="532" customWidth="1"/>
    <col min="12806" max="12806" width="0" style="532" hidden="1" customWidth="1"/>
    <col min="12807" max="12807" width="9.5703125" style="532" customWidth="1"/>
    <col min="12808" max="12808" width="14" style="532" customWidth="1"/>
    <col min="12809" max="12809" width="16.28515625" style="532" customWidth="1"/>
    <col min="12810" max="12810" width="15.85546875" style="532" customWidth="1"/>
    <col min="12811" max="12811" width="11.7109375" style="532" customWidth="1"/>
    <col min="12812" max="12812" width="8.28515625" style="532" customWidth="1"/>
    <col min="12813" max="12813" width="16.5703125" style="532" customWidth="1"/>
    <col min="12814" max="13056" width="11.42578125" style="532"/>
    <col min="13057" max="13057" width="22.7109375" style="532" customWidth="1"/>
    <col min="13058" max="13058" width="15.42578125" style="532" customWidth="1"/>
    <col min="13059" max="13059" width="7.28515625" style="532" customWidth="1"/>
    <col min="13060" max="13060" width="11.42578125" style="532"/>
    <col min="13061" max="13061" width="5.7109375" style="532" customWidth="1"/>
    <col min="13062" max="13062" width="0" style="532" hidden="1" customWidth="1"/>
    <col min="13063" max="13063" width="9.5703125" style="532" customWidth="1"/>
    <col min="13064" max="13064" width="14" style="532" customWidth="1"/>
    <col min="13065" max="13065" width="16.28515625" style="532" customWidth="1"/>
    <col min="13066" max="13066" width="15.85546875" style="532" customWidth="1"/>
    <col min="13067" max="13067" width="11.7109375" style="532" customWidth="1"/>
    <col min="13068" max="13068" width="8.28515625" style="532" customWidth="1"/>
    <col min="13069" max="13069" width="16.5703125" style="532" customWidth="1"/>
    <col min="13070" max="13312" width="11.42578125" style="532"/>
    <col min="13313" max="13313" width="22.7109375" style="532" customWidth="1"/>
    <col min="13314" max="13314" width="15.42578125" style="532" customWidth="1"/>
    <col min="13315" max="13315" width="7.28515625" style="532" customWidth="1"/>
    <col min="13316" max="13316" width="11.42578125" style="532"/>
    <col min="13317" max="13317" width="5.7109375" style="532" customWidth="1"/>
    <col min="13318" max="13318" width="0" style="532" hidden="1" customWidth="1"/>
    <col min="13319" max="13319" width="9.5703125" style="532" customWidth="1"/>
    <col min="13320" max="13320" width="14" style="532" customWidth="1"/>
    <col min="13321" max="13321" width="16.28515625" style="532" customWidth="1"/>
    <col min="13322" max="13322" width="15.85546875" style="532" customWidth="1"/>
    <col min="13323" max="13323" width="11.7109375" style="532" customWidth="1"/>
    <col min="13324" max="13324" width="8.28515625" style="532" customWidth="1"/>
    <col min="13325" max="13325" width="16.5703125" style="532" customWidth="1"/>
    <col min="13326" max="13568" width="11.42578125" style="532"/>
    <col min="13569" max="13569" width="22.7109375" style="532" customWidth="1"/>
    <col min="13570" max="13570" width="15.42578125" style="532" customWidth="1"/>
    <col min="13571" max="13571" width="7.28515625" style="532" customWidth="1"/>
    <col min="13572" max="13572" width="11.42578125" style="532"/>
    <col min="13573" max="13573" width="5.7109375" style="532" customWidth="1"/>
    <col min="13574" max="13574" width="0" style="532" hidden="1" customWidth="1"/>
    <col min="13575" max="13575" width="9.5703125" style="532" customWidth="1"/>
    <col min="13576" max="13576" width="14" style="532" customWidth="1"/>
    <col min="13577" max="13577" width="16.28515625" style="532" customWidth="1"/>
    <col min="13578" max="13578" width="15.85546875" style="532" customWidth="1"/>
    <col min="13579" max="13579" width="11.7109375" style="532" customWidth="1"/>
    <col min="13580" max="13580" width="8.28515625" style="532" customWidth="1"/>
    <col min="13581" max="13581" width="16.5703125" style="532" customWidth="1"/>
    <col min="13582" max="13824" width="11.42578125" style="532"/>
    <col min="13825" max="13825" width="22.7109375" style="532" customWidth="1"/>
    <col min="13826" max="13826" width="15.42578125" style="532" customWidth="1"/>
    <col min="13827" max="13827" width="7.28515625" style="532" customWidth="1"/>
    <col min="13828" max="13828" width="11.42578125" style="532"/>
    <col min="13829" max="13829" width="5.7109375" style="532" customWidth="1"/>
    <col min="13830" max="13830" width="0" style="532" hidden="1" customWidth="1"/>
    <col min="13831" max="13831" width="9.5703125" style="532" customWidth="1"/>
    <col min="13832" max="13832" width="14" style="532" customWidth="1"/>
    <col min="13833" max="13833" width="16.28515625" style="532" customWidth="1"/>
    <col min="13834" max="13834" width="15.85546875" style="532" customWidth="1"/>
    <col min="13835" max="13835" width="11.7109375" style="532" customWidth="1"/>
    <col min="13836" max="13836" width="8.28515625" style="532" customWidth="1"/>
    <col min="13837" max="13837" width="16.5703125" style="532" customWidth="1"/>
    <col min="13838" max="14080" width="11.42578125" style="532"/>
    <col min="14081" max="14081" width="22.7109375" style="532" customWidth="1"/>
    <col min="14082" max="14082" width="15.42578125" style="532" customWidth="1"/>
    <col min="14083" max="14083" width="7.28515625" style="532" customWidth="1"/>
    <col min="14084" max="14084" width="11.42578125" style="532"/>
    <col min="14085" max="14085" width="5.7109375" style="532" customWidth="1"/>
    <col min="14086" max="14086" width="0" style="532" hidden="1" customWidth="1"/>
    <col min="14087" max="14087" width="9.5703125" style="532" customWidth="1"/>
    <col min="14088" max="14088" width="14" style="532" customWidth="1"/>
    <col min="14089" max="14089" width="16.28515625" style="532" customWidth="1"/>
    <col min="14090" max="14090" width="15.85546875" style="532" customWidth="1"/>
    <col min="14091" max="14091" width="11.7109375" style="532" customWidth="1"/>
    <col min="14092" max="14092" width="8.28515625" style="532" customWidth="1"/>
    <col min="14093" max="14093" width="16.5703125" style="532" customWidth="1"/>
    <col min="14094" max="14336" width="11.42578125" style="532"/>
    <col min="14337" max="14337" width="22.7109375" style="532" customWidth="1"/>
    <col min="14338" max="14338" width="15.42578125" style="532" customWidth="1"/>
    <col min="14339" max="14339" width="7.28515625" style="532" customWidth="1"/>
    <col min="14340" max="14340" width="11.42578125" style="532"/>
    <col min="14341" max="14341" width="5.7109375" style="532" customWidth="1"/>
    <col min="14342" max="14342" width="0" style="532" hidden="1" customWidth="1"/>
    <col min="14343" max="14343" width="9.5703125" style="532" customWidth="1"/>
    <col min="14344" max="14344" width="14" style="532" customWidth="1"/>
    <col min="14345" max="14345" width="16.28515625" style="532" customWidth="1"/>
    <col min="14346" max="14346" width="15.85546875" style="532" customWidth="1"/>
    <col min="14347" max="14347" width="11.7109375" style="532" customWidth="1"/>
    <col min="14348" max="14348" width="8.28515625" style="532" customWidth="1"/>
    <col min="14349" max="14349" width="16.5703125" style="532" customWidth="1"/>
    <col min="14350" max="14592" width="11.42578125" style="532"/>
    <col min="14593" max="14593" width="22.7109375" style="532" customWidth="1"/>
    <col min="14594" max="14594" width="15.42578125" style="532" customWidth="1"/>
    <col min="14595" max="14595" width="7.28515625" style="532" customWidth="1"/>
    <col min="14596" max="14596" width="11.42578125" style="532"/>
    <col min="14597" max="14597" width="5.7109375" style="532" customWidth="1"/>
    <col min="14598" max="14598" width="0" style="532" hidden="1" customWidth="1"/>
    <col min="14599" max="14599" width="9.5703125" style="532" customWidth="1"/>
    <col min="14600" max="14600" width="14" style="532" customWidth="1"/>
    <col min="14601" max="14601" width="16.28515625" style="532" customWidth="1"/>
    <col min="14602" max="14602" width="15.85546875" style="532" customWidth="1"/>
    <col min="14603" max="14603" width="11.7109375" style="532" customWidth="1"/>
    <col min="14604" max="14604" width="8.28515625" style="532" customWidth="1"/>
    <col min="14605" max="14605" width="16.5703125" style="532" customWidth="1"/>
    <col min="14606" max="14848" width="11.42578125" style="532"/>
    <col min="14849" max="14849" width="22.7109375" style="532" customWidth="1"/>
    <col min="14850" max="14850" width="15.42578125" style="532" customWidth="1"/>
    <col min="14851" max="14851" width="7.28515625" style="532" customWidth="1"/>
    <col min="14852" max="14852" width="11.42578125" style="532"/>
    <col min="14853" max="14853" width="5.7109375" style="532" customWidth="1"/>
    <col min="14854" max="14854" width="0" style="532" hidden="1" customWidth="1"/>
    <col min="14855" max="14855" width="9.5703125" style="532" customWidth="1"/>
    <col min="14856" max="14856" width="14" style="532" customWidth="1"/>
    <col min="14857" max="14857" width="16.28515625" style="532" customWidth="1"/>
    <col min="14858" max="14858" width="15.85546875" style="532" customWidth="1"/>
    <col min="14859" max="14859" width="11.7109375" style="532" customWidth="1"/>
    <col min="14860" max="14860" width="8.28515625" style="532" customWidth="1"/>
    <col min="14861" max="14861" width="16.5703125" style="532" customWidth="1"/>
    <col min="14862" max="15104" width="11.42578125" style="532"/>
    <col min="15105" max="15105" width="22.7109375" style="532" customWidth="1"/>
    <col min="15106" max="15106" width="15.42578125" style="532" customWidth="1"/>
    <col min="15107" max="15107" width="7.28515625" style="532" customWidth="1"/>
    <col min="15108" max="15108" width="11.42578125" style="532"/>
    <col min="15109" max="15109" width="5.7109375" style="532" customWidth="1"/>
    <col min="15110" max="15110" width="0" style="532" hidden="1" customWidth="1"/>
    <col min="15111" max="15111" width="9.5703125" style="532" customWidth="1"/>
    <col min="15112" max="15112" width="14" style="532" customWidth="1"/>
    <col min="15113" max="15113" width="16.28515625" style="532" customWidth="1"/>
    <col min="15114" max="15114" width="15.85546875" style="532" customWidth="1"/>
    <col min="15115" max="15115" width="11.7109375" style="532" customWidth="1"/>
    <col min="15116" max="15116" width="8.28515625" style="532" customWidth="1"/>
    <col min="15117" max="15117" width="16.5703125" style="532" customWidth="1"/>
    <col min="15118" max="15360" width="11.42578125" style="532"/>
    <col min="15361" max="15361" width="22.7109375" style="532" customWidth="1"/>
    <col min="15362" max="15362" width="15.42578125" style="532" customWidth="1"/>
    <col min="15363" max="15363" width="7.28515625" style="532" customWidth="1"/>
    <col min="15364" max="15364" width="11.42578125" style="532"/>
    <col min="15365" max="15365" width="5.7109375" style="532" customWidth="1"/>
    <col min="15366" max="15366" width="0" style="532" hidden="1" customWidth="1"/>
    <col min="15367" max="15367" width="9.5703125" style="532" customWidth="1"/>
    <col min="15368" max="15368" width="14" style="532" customWidth="1"/>
    <col min="15369" max="15369" width="16.28515625" style="532" customWidth="1"/>
    <col min="15370" max="15370" width="15.85546875" style="532" customWidth="1"/>
    <col min="15371" max="15371" width="11.7109375" style="532" customWidth="1"/>
    <col min="15372" max="15372" width="8.28515625" style="532" customWidth="1"/>
    <col min="15373" max="15373" width="16.5703125" style="532" customWidth="1"/>
    <col min="15374" max="15616" width="11.42578125" style="532"/>
    <col min="15617" max="15617" width="22.7109375" style="532" customWidth="1"/>
    <col min="15618" max="15618" width="15.42578125" style="532" customWidth="1"/>
    <col min="15619" max="15619" width="7.28515625" style="532" customWidth="1"/>
    <col min="15620" max="15620" width="11.42578125" style="532"/>
    <col min="15621" max="15621" width="5.7109375" style="532" customWidth="1"/>
    <col min="15622" max="15622" width="0" style="532" hidden="1" customWidth="1"/>
    <col min="15623" max="15623" width="9.5703125" style="532" customWidth="1"/>
    <col min="15624" max="15624" width="14" style="532" customWidth="1"/>
    <col min="15625" max="15625" width="16.28515625" style="532" customWidth="1"/>
    <col min="15626" max="15626" width="15.85546875" style="532" customWidth="1"/>
    <col min="15627" max="15627" width="11.7109375" style="532" customWidth="1"/>
    <col min="15628" max="15628" width="8.28515625" style="532" customWidth="1"/>
    <col min="15629" max="15629" width="16.5703125" style="532" customWidth="1"/>
    <col min="15630" max="15872" width="11.42578125" style="532"/>
    <col min="15873" max="15873" width="22.7109375" style="532" customWidth="1"/>
    <col min="15874" max="15874" width="15.42578125" style="532" customWidth="1"/>
    <col min="15875" max="15875" width="7.28515625" style="532" customWidth="1"/>
    <col min="15876" max="15876" width="11.42578125" style="532"/>
    <col min="15877" max="15877" width="5.7109375" style="532" customWidth="1"/>
    <col min="15878" max="15878" width="0" style="532" hidden="1" customWidth="1"/>
    <col min="15879" max="15879" width="9.5703125" style="532" customWidth="1"/>
    <col min="15880" max="15880" width="14" style="532" customWidth="1"/>
    <col min="15881" max="15881" width="16.28515625" style="532" customWidth="1"/>
    <col min="15882" max="15882" width="15.85546875" style="532" customWidth="1"/>
    <col min="15883" max="15883" width="11.7109375" style="532" customWidth="1"/>
    <col min="15884" max="15884" width="8.28515625" style="532" customWidth="1"/>
    <col min="15885" max="15885" width="16.5703125" style="532" customWidth="1"/>
    <col min="15886" max="16128" width="11.42578125" style="532"/>
    <col min="16129" max="16129" width="22.7109375" style="532" customWidth="1"/>
    <col min="16130" max="16130" width="15.42578125" style="532" customWidth="1"/>
    <col min="16131" max="16131" width="7.28515625" style="532" customWidth="1"/>
    <col min="16132" max="16132" width="11.42578125" style="532"/>
    <col min="16133" max="16133" width="5.7109375" style="532" customWidth="1"/>
    <col min="16134" max="16134" width="0" style="532" hidden="1" customWidth="1"/>
    <col min="16135" max="16135" width="9.5703125" style="532" customWidth="1"/>
    <col min="16136" max="16136" width="14" style="532" customWidth="1"/>
    <col min="16137" max="16137" width="16.28515625" style="532" customWidth="1"/>
    <col min="16138" max="16138" width="15.85546875" style="532" customWidth="1"/>
    <col min="16139" max="16139" width="11.7109375" style="532" customWidth="1"/>
    <col min="16140" max="16140" width="8.28515625" style="532" customWidth="1"/>
    <col min="16141" max="16141" width="16.5703125" style="532" customWidth="1"/>
    <col min="16142" max="16384" width="11.42578125" style="532"/>
  </cols>
  <sheetData>
    <row r="1" spans="1:13" s="489" customFormat="1">
      <c r="A1" s="790"/>
      <c r="B1" s="793"/>
      <c r="C1" s="794"/>
      <c r="D1" s="794"/>
      <c r="E1" s="794"/>
      <c r="F1" s="794"/>
      <c r="G1" s="794"/>
      <c r="H1" s="794"/>
      <c r="I1" s="795"/>
      <c r="J1" s="756" t="s">
        <v>933</v>
      </c>
      <c r="K1" s="763" t="s">
        <v>2198</v>
      </c>
      <c r="L1" s="764"/>
      <c r="M1" s="765"/>
    </row>
    <row r="2" spans="1:13" s="489" customFormat="1">
      <c r="A2" s="791"/>
      <c r="B2" s="769" t="s">
        <v>934</v>
      </c>
      <c r="C2" s="770"/>
      <c r="D2" s="770"/>
      <c r="E2" s="770"/>
      <c r="F2" s="770"/>
      <c r="G2" s="770"/>
      <c r="H2" s="770"/>
      <c r="I2" s="771"/>
      <c r="J2" s="757"/>
      <c r="K2" s="766"/>
      <c r="L2" s="767"/>
      <c r="M2" s="768"/>
    </row>
    <row r="3" spans="1:13" s="489" customFormat="1">
      <c r="A3" s="791"/>
      <c r="B3" s="772" t="s">
        <v>2199</v>
      </c>
      <c r="C3" s="773"/>
      <c r="D3" s="773"/>
      <c r="E3" s="773"/>
      <c r="F3" s="773"/>
      <c r="G3" s="773"/>
      <c r="H3" s="773"/>
      <c r="I3" s="774"/>
      <c r="J3" s="761" t="s">
        <v>935</v>
      </c>
      <c r="K3" s="776">
        <v>1</v>
      </c>
      <c r="L3" s="777"/>
      <c r="M3" s="778"/>
    </row>
    <row r="4" spans="1:13" s="489" customFormat="1">
      <c r="A4" s="791"/>
      <c r="B4" s="772" t="s">
        <v>2200</v>
      </c>
      <c r="C4" s="773"/>
      <c r="D4" s="773"/>
      <c r="E4" s="773"/>
      <c r="F4" s="773"/>
      <c r="G4" s="773"/>
      <c r="H4" s="773"/>
      <c r="I4" s="774"/>
      <c r="J4" s="775"/>
      <c r="K4" s="779"/>
      <c r="L4" s="780"/>
      <c r="M4" s="781"/>
    </row>
    <row r="5" spans="1:13" s="489" customFormat="1">
      <c r="A5" s="791"/>
      <c r="B5" s="758" t="s">
        <v>2201</v>
      </c>
      <c r="C5" s="759"/>
      <c r="D5" s="759"/>
      <c r="E5" s="759"/>
      <c r="F5" s="759"/>
      <c r="G5" s="759"/>
      <c r="H5" s="759"/>
      <c r="I5" s="760"/>
      <c r="J5" s="761" t="s">
        <v>936</v>
      </c>
      <c r="K5" s="782"/>
      <c r="L5" s="782" t="s">
        <v>937</v>
      </c>
      <c r="M5" s="784"/>
    </row>
    <row r="6" spans="1:13" s="489" customFormat="1" ht="13.5" customHeight="1" thickBot="1">
      <c r="A6" s="792"/>
      <c r="B6" s="796"/>
      <c r="C6" s="797"/>
      <c r="D6" s="797"/>
      <c r="E6" s="797"/>
      <c r="F6" s="797"/>
      <c r="G6" s="797"/>
      <c r="H6" s="797"/>
      <c r="I6" s="798"/>
      <c r="J6" s="762"/>
      <c r="K6" s="783"/>
      <c r="L6" s="783"/>
      <c r="M6" s="785"/>
    </row>
    <row r="7" spans="1:13" s="494" customFormat="1" ht="9" thickBot="1">
      <c r="A7" s="490"/>
      <c r="B7" s="491"/>
      <c r="C7" s="491"/>
      <c r="D7" s="491"/>
      <c r="E7" s="491"/>
      <c r="F7" s="491"/>
      <c r="G7" s="491"/>
      <c r="H7" s="491"/>
      <c r="I7" s="491"/>
      <c r="J7" s="491"/>
      <c r="K7" s="492"/>
      <c r="L7" s="492"/>
      <c r="M7" s="493"/>
    </row>
    <row r="8" spans="1:13" s="489" customFormat="1" ht="21.95" customHeight="1">
      <c r="A8" s="495"/>
      <c r="B8" s="496"/>
      <c r="C8" s="496"/>
      <c r="D8" s="496"/>
      <c r="E8" s="496"/>
      <c r="F8" s="496"/>
      <c r="G8" s="497"/>
      <c r="H8" s="496"/>
      <c r="I8" s="496"/>
      <c r="J8" s="498" t="s">
        <v>938</v>
      </c>
      <c r="K8" s="499"/>
      <c r="L8" s="499"/>
      <c r="M8" s="500"/>
    </row>
    <row r="9" spans="1:13" s="507" customFormat="1" ht="11.25">
      <c r="A9" s="501"/>
      <c r="B9" s="502"/>
      <c r="C9" s="502"/>
      <c r="D9" s="502"/>
      <c r="E9" s="502"/>
      <c r="F9" s="502"/>
      <c r="G9" s="503"/>
      <c r="H9" s="502"/>
      <c r="I9" s="502"/>
      <c r="J9" s="504"/>
      <c r="K9" s="505" t="s">
        <v>2202</v>
      </c>
      <c r="L9" s="505" t="s">
        <v>2203</v>
      </c>
      <c r="M9" s="506" t="s">
        <v>2204</v>
      </c>
    </row>
    <row r="10" spans="1:13" s="489" customFormat="1" ht="27.75" customHeight="1">
      <c r="A10" s="787" t="s">
        <v>2205</v>
      </c>
      <c r="B10" s="788"/>
      <c r="C10" s="788"/>
      <c r="D10" s="788"/>
      <c r="E10" s="508" t="s">
        <v>2206</v>
      </c>
      <c r="F10" s="509"/>
      <c r="H10" s="789" t="s">
        <v>2207</v>
      </c>
      <c r="I10" s="789"/>
      <c r="J10" s="510" t="s">
        <v>2206</v>
      </c>
      <c r="K10" s="511"/>
      <c r="L10" s="511"/>
      <c r="M10" s="512"/>
    </row>
    <row r="11" spans="1:13" s="489" customFormat="1" ht="24" customHeight="1">
      <c r="A11" s="513" t="s">
        <v>939</v>
      </c>
      <c r="B11" s="514"/>
      <c r="C11" s="786"/>
      <c r="D11" s="786"/>
      <c r="E11" s="515"/>
      <c r="F11" s="515"/>
      <c r="G11" s="516"/>
      <c r="I11" s="517" t="s">
        <v>940</v>
      </c>
      <c r="J11" s="514"/>
      <c r="K11" s="518"/>
      <c r="L11" s="518"/>
      <c r="M11" s="519"/>
    </row>
    <row r="12" spans="1:13" s="489" customFormat="1" ht="13.5" thickBot="1">
      <c r="A12" s="520"/>
      <c r="B12" s="521"/>
      <c r="C12" s="522"/>
      <c r="D12" s="522"/>
      <c r="E12" s="522"/>
      <c r="F12" s="522"/>
      <c r="G12" s="521"/>
      <c r="H12" s="522"/>
      <c r="I12" s="521"/>
      <c r="J12" s="522"/>
      <c r="K12" s="745"/>
      <c r="L12" s="745"/>
      <c r="M12" s="746"/>
    </row>
    <row r="13" spans="1:13" s="489" customFormat="1">
      <c r="A13" s="523"/>
      <c r="B13" s="524"/>
      <c r="C13" s="524"/>
      <c r="D13" s="524"/>
      <c r="E13" s="524"/>
      <c r="F13" s="524"/>
      <c r="G13" s="524"/>
      <c r="H13" s="524"/>
      <c r="I13" s="524"/>
      <c r="J13" s="524"/>
      <c r="K13" s="524"/>
      <c r="L13" s="524"/>
      <c r="M13" s="525"/>
    </row>
    <row r="14" spans="1:13">
      <c r="A14" s="526" t="s">
        <v>941</v>
      </c>
      <c r="B14" s="527"/>
      <c r="C14" s="528" t="s">
        <v>937</v>
      </c>
      <c r="D14" s="529"/>
      <c r="E14" s="489"/>
      <c r="F14" s="489"/>
      <c r="G14" s="530"/>
      <c r="H14" s="530"/>
      <c r="I14" s="530"/>
      <c r="J14" s="530"/>
      <c r="K14" s="530"/>
      <c r="L14" s="530"/>
      <c r="M14" s="531"/>
    </row>
    <row r="15" spans="1:13" ht="19.5" customHeight="1">
      <c r="A15" s="533" t="s">
        <v>2208</v>
      </c>
      <c r="B15" s="534"/>
      <c r="C15" s="535"/>
      <c r="D15" s="535"/>
      <c r="E15" s="535"/>
      <c r="F15" s="535"/>
      <c r="G15" s="535"/>
      <c r="H15" s="535"/>
      <c r="I15" s="535"/>
      <c r="J15" s="535"/>
      <c r="K15" s="535"/>
      <c r="L15" s="535"/>
      <c r="M15" s="531"/>
    </row>
    <row r="16" spans="1:13" ht="18" customHeight="1">
      <c r="A16" s="533"/>
      <c r="B16" s="536"/>
      <c r="C16" s="537"/>
      <c r="D16" s="535"/>
      <c r="E16" s="535"/>
      <c r="F16" s="535"/>
      <c r="G16" s="535"/>
      <c r="H16" s="535"/>
      <c r="I16" s="535"/>
      <c r="J16" s="535"/>
      <c r="K16" s="535"/>
      <c r="L16" s="535"/>
      <c r="M16" s="531"/>
    </row>
    <row r="17" spans="1:13" ht="6" customHeight="1">
      <c r="A17" s="533"/>
      <c r="B17" s="538"/>
      <c r="C17" s="539"/>
      <c r="D17" s="539"/>
      <c r="E17" s="539"/>
      <c r="F17" s="539"/>
      <c r="G17" s="539"/>
      <c r="H17" s="539"/>
      <c r="I17" s="539"/>
      <c r="J17" s="539"/>
      <c r="K17" s="539"/>
      <c r="L17" s="539"/>
      <c r="M17" s="540"/>
    </row>
    <row r="18" spans="1:13" ht="18" customHeight="1">
      <c r="A18" s="533" t="s">
        <v>2209</v>
      </c>
      <c r="B18" s="536"/>
      <c r="C18" s="535"/>
      <c r="D18" s="535"/>
      <c r="E18" s="535"/>
      <c r="F18" s="535"/>
      <c r="G18" s="535"/>
      <c r="H18" s="541"/>
      <c r="I18" s="528" t="s">
        <v>2210</v>
      </c>
      <c r="J18" s="535"/>
      <c r="K18" s="535"/>
      <c r="L18" s="535"/>
      <c r="M18" s="542"/>
    </row>
    <row r="19" spans="1:13" ht="4.5" customHeight="1">
      <c r="A19" s="533"/>
      <c r="B19" s="538"/>
      <c r="C19" s="539"/>
      <c r="D19" s="539"/>
      <c r="E19" s="539"/>
      <c r="F19" s="539"/>
      <c r="G19" s="539"/>
      <c r="H19" s="539"/>
      <c r="I19" s="539"/>
      <c r="J19" s="539"/>
      <c r="K19" s="539"/>
      <c r="L19" s="539"/>
      <c r="M19" s="540"/>
    </row>
    <row r="20" spans="1:13" ht="18.75" customHeight="1">
      <c r="A20" s="533" t="s">
        <v>2211</v>
      </c>
      <c r="B20" s="536"/>
      <c r="C20" s="518"/>
      <c r="D20" s="518"/>
      <c r="E20" s="518"/>
      <c r="F20" s="518"/>
      <c r="G20" s="518"/>
      <c r="H20" s="518"/>
      <c r="I20" s="518"/>
      <c r="J20" s="518"/>
      <c r="K20" s="518"/>
      <c r="L20" s="518"/>
      <c r="M20" s="543"/>
    </row>
    <row r="21" spans="1:13" ht="3.75" customHeight="1">
      <c r="A21" s="533"/>
      <c r="B21" s="538"/>
      <c r="C21" s="515"/>
      <c r="D21" s="515"/>
      <c r="E21" s="515"/>
      <c r="F21" s="515"/>
      <c r="G21" s="515"/>
      <c r="H21" s="515"/>
      <c r="I21" s="515"/>
      <c r="J21" s="515"/>
      <c r="K21" s="515"/>
      <c r="L21" s="515"/>
      <c r="M21" s="519"/>
    </row>
    <row r="22" spans="1:13" ht="18" customHeight="1">
      <c r="A22" s="533" t="s">
        <v>2212</v>
      </c>
      <c r="B22" s="536"/>
      <c r="C22" s="518"/>
      <c r="D22" s="518"/>
      <c r="E22" s="518"/>
      <c r="F22" s="518"/>
      <c r="G22" s="518"/>
      <c r="H22" s="518"/>
      <c r="I22" s="518"/>
      <c r="J22" s="544" t="s">
        <v>2213</v>
      </c>
      <c r="K22" s="545"/>
      <c r="L22" s="544" t="s">
        <v>937</v>
      </c>
      <c r="M22" s="546"/>
    </row>
    <row r="23" spans="1:13" ht="3.75" customHeight="1">
      <c r="A23" s="533"/>
      <c r="B23" s="538"/>
      <c r="C23" s="515"/>
      <c r="D23" s="515"/>
      <c r="E23" s="515"/>
      <c r="F23" s="515"/>
      <c r="G23" s="515"/>
      <c r="H23" s="515"/>
      <c r="I23" s="515"/>
      <c r="J23" s="515"/>
      <c r="K23" s="515"/>
      <c r="L23" s="515"/>
      <c r="M23" s="519"/>
    </row>
    <row r="24" spans="1:13" ht="19.5" customHeight="1">
      <c r="A24" s="533" t="s">
        <v>2214</v>
      </c>
      <c r="B24" s="538"/>
      <c r="C24" s="515"/>
      <c r="D24" s="515"/>
      <c r="E24" s="547"/>
      <c r="F24" s="547"/>
      <c r="G24" s="541"/>
      <c r="H24" s="518"/>
      <c r="I24" s="518"/>
      <c r="J24" s="489"/>
      <c r="K24" s="515"/>
      <c r="L24" s="515"/>
      <c r="M24" s="519"/>
    </row>
    <row r="25" spans="1:13" s="553" customFormat="1" ht="11.25">
      <c r="A25" s="548"/>
      <c r="B25" s="549"/>
      <c r="C25" s="550"/>
      <c r="D25" s="550"/>
      <c r="E25" s="747" t="s">
        <v>2202</v>
      </c>
      <c r="F25" s="747"/>
      <c r="G25" s="747"/>
      <c r="H25" s="550" t="s">
        <v>2203</v>
      </c>
      <c r="I25" s="550" t="s">
        <v>2204</v>
      </c>
      <c r="J25" s="551"/>
      <c r="K25" s="550"/>
      <c r="L25" s="550"/>
      <c r="M25" s="552"/>
    </row>
    <row r="26" spans="1:13" ht="12.75" customHeight="1">
      <c r="A26" s="554"/>
      <c r="B26" s="530"/>
      <c r="C26" s="530"/>
      <c r="D26" s="530"/>
      <c r="E26" s="530"/>
      <c r="F26" s="530"/>
      <c r="G26" s="530"/>
      <c r="H26" s="530"/>
      <c r="I26" s="530"/>
      <c r="J26" s="530"/>
      <c r="K26" s="530"/>
      <c r="L26" s="530"/>
      <c r="M26" s="531"/>
    </row>
    <row r="27" spans="1:13" ht="15">
      <c r="A27" s="748" t="s">
        <v>942</v>
      </c>
      <c r="B27" s="749"/>
      <c r="C27" s="749"/>
      <c r="D27" s="749"/>
      <c r="E27" s="749"/>
      <c r="F27" s="749"/>
      <c r="G27" s="749"/>
      <c r="H27" s="749"/>
      <c r="I27" s="749"/>
      <c r="J27" s="749"/>
      <c r="K27" s="749"/>
      <c r="L27" s="749"/>
      <c r="M27" s="750"/>
    </row>
    <row r="28" spans="1:13" ht="13.5" thickBot="1">
      <c r="A28" s="555"/>
      <c r="B28" s="556"/>
      <c r="C28" s="556"/>
      <c r="D28" s="556"/>
      <c r="E28" s="556"/>
      <c r="F28" s="556"/>
      <c r="G28" s="556"/>
      <c r="H28" s="556"/>
      <c r="I28" s="556"/>
      <c r="J28" s="556"/>
      <c r="K28" s="556"/>
      <c r="L28" s="556"/>
      <c r="M28" s="557"/>
    </row>
    <row r="29" spans="1:13" ht="25.5">
      <c r="A29" s="558" t="s">
        <v>943</v>
      </c>
      <c r="B29" s="751" t="s">
        <v>944</v>
      </c>
      <c r="C29" s="752"/>
      <c r="D29" s="752"/>
      <c r="E29" s="752"/>
      <c r="F29" s="752"/>
      <c r="G29" s="752"/>
      <c r="H29" s="752"/>
      <c r="I29" s="753"/>
      <c r="J29" s="559" t="s">
        <v>2215</v>
      </c>
      <c r="K29" s="754" t="s">
        <v>945</v>
      </c>
      <c r="L29" s="755"/>
      <c r="M29" s="558" t="s">
        <v>946</v>
      </c>
    </row>
    <row r="30" spans="1:13" ht="13.5" thickBot="1">
      <c r="A30" s="560"/>
      <c r="B30" s="561"/>
      <c r="C30" s="562"/>
      <c r="D30" s="562"/>
      <c r="E30" s="562"/>
      <c r="F30" s="562"/>
      <c r="G30" s="562"/>
      <c r="H30" s="562"/>
      <c r="I30" s="562"/>
      <c r="J30" s="563"/>
      <c r="K30" s="738"/>
      <c r="L30" s="739"/>
      <c r="M30" s="564"/>
    </row>
    <row r="31" spans="1:13">
      <c r="A31" s="555"/>
      <c r="B31" s="556"/>
      <c r="C31" s="556"/>
      <c r="D31" s="556"/>
      <c r="E31" s="556"/>
      <c r="F31" s="556"/>
      <c r="G31" s="556"/>
      <c r="H31" s="556"/>
      <c r="I31" s="556"/>
      <c r="J31" s="556"/>
      <c r="K31" s="556"/>
      <c r="L31" s="556"/>
      <c r="M31" s="557"/>
    </row>
    <row r="32" spans="1:13">
      <c r="A32" s="565" t="s">
        <v>947</v>
      </c>
      <c r="B32" s="566"/>
      <c r="C32" s="566"/>
      <c r="D32" s="566"/>
      <c r="E32" s="566"/>
      <c r="F32" s="566"/>
      <c r="G32" s="566"/>
      <c r="H32" s="566"/>
      <c r="I32" s="566"/>
      <c r="J32" s="566"/>
      <c r="K32" s="566"/>
      <c r="L32" s="566"/>
      <c r="M32" s="567"/>
    </row>
    <row r="33" spans="1:13" s="570" customFormat="1" ht="3.75" customHeight="1" thickBot="1">
      <c r="A33" s="568"/>
      <c r="B33" s="556"/>
      <c r="C33" s="556"/>
      <c r="D33" s="556"/>
      <c r="E33" s="556"/>
      <c r="F33" s="556"/>
      <c r="G33" s="556"/>
      <c r="H33" s="569"/>
      <c r="I33" s="569"/>
      <c r="J33" s="556"/>
      <c r="K33" s="556"/>
      <c r="L33" s="556"/>
      <c r="M33" s="557"/>
    </row>
    <row r="34" spans="1:13" s="573" customFormat="1" ht="12">
      <c r="A34" s="716" t="s">
        <v>944</v>
      </c>
      <c r="B34" s="717"/>
      <c r="C34" s="717"/>
      <c r="D34" s="717"/>
      <c r="E34" s="717"/>
      <c r="F34" s="717"/>
      <c r="G34" s="736"/>
      <c r="H34" s="740" t="s">
        <v>948</v>
      </c>
      <c r="I34" s="741"/>
      <c r="J34" s="571" t="s">
        <v>949</v>
      </c>
      <c r="K34" s="737" t="s">
        <v>950</v>
      </c>
      <c r="L34" s="736"/>
      <c r="M34" s="572" t="s">
        <v>951</v>
      </c>
    </row>
    <row r="35" spans="1:13" s="573" customFormat="1" ht="12">
      <c r="A35" s="742"/>
      <c r="B35" s="743"/>
      <c r="C35" s="743"/>
      <c r="D35" s="743"/>
      <c r="E35" s="743"/>
      <c r="F35" s="743"/>
      <c r="G35" s="721"/>
      <c r="H35" s="744"/>
      <c r="I35" s="722"/>
      <c r="J35" s="574"/>
      <c r="K35" s="720"/>
      <c r="L35" s="721"/>
      <c r="M35" s="575"/>
    </row>
    <row r="36" spans="1:13" s="573" customFormat="1" thickBot="1">
      <c r="A36" s="733"/>
      <c r="B36" s="734"/>
      <c r="C36" s="734"/>
      <c r="D36" s="734"/>
      <c r="E36" s="734"/>
      <c r="F36" s="734"/>
      <c r="G36" s="715"/>
      <c r="H36" s="735"/>
      <c r="I36" s="723"/>
      <c r="J36" s="576"/>
      <c r="K36" s="714"/>
      <c r="L36" s="715"/>
      <c r="M36" s="577"/>
    </row>
    <row r="37" spans="1:13" s="573" customFormat="1" thickBot="1">
      <c r="A37" s="709" t="s">
        <v>953</v>
      </c>
      <c r="B37" s="710"/>
      <c r="C37" s="710"/>
      <c r="D37" s="710"/>
      <c r="E37" s="710"/>
      <c r="F37" s="710"/>
      <c r="G37" s="710"/>
      <c r="H37" s="710"/>
      <c r="I37" s="710"/>
      <c r="J37" s="710"/>
      <c r="K37" s="710"/>
      <c r="L37" s="711"/>
      <c r="M37" s="578">
        <v>0</v>
      </c>
    </row>
    <row r="38" spans="1:13" s="573" customFormat="1" ht="12">
      <c r="A38" s="579"/>
      <c r="B38" s="580"/>
      <c r="C38" s="580"/>
      <c r="D38" s="580"/>
      <c r="E38" s="580"/>
      <c r="F38" s="580"/>
      <c r="G38" s="580"/>
      <c r="H38" s="580"/>
      <c r="I38" s="580"/>
      <c r="J38" s="580"/>
      <c r="K38" s="580"/>
      <c r="L38" s="580"/>
      <c r="M38" s="581"/>
    </row>
    <row r="39" spans="1:13">
      <c r="A39" s="582" t="s">
        <v>954</v>
      </c>
      <c r="B39" s="583"/>
      <c r="C39" s="583"/>
      <c r="D39" s="583"/>
      <c r="E39" s="583"/>
      <c r="F39" s="583"/>
      <c r="G39" s="583"/>
      <c r="H39" s="583"/>
      <c r="I39" s="583"/>
      <c r="J39" s="583"/>
      <c r="K39" s="583"/>
      <c r="L39" s="583"/>
      <c r="M39" s="584"/>
    </row>
    <row r="40" spans="1:13" s="573" customFormat="1" ht="3.75" customHeight="1" thickBot="1">
      <c r="A40" s="585"/>
      <c r="B40" s="586"/>
      <c r="C40" s="586"/>
      <c r="D40" s="586"/>
      <c r="E40" s="586"/>
      <c r="F40" s="586"/>
      <c r="G40" s="586"/>
      <c r="H40" s="586"/>
      <c r="I40" s="580"/>
      <c r="J40" s="580"/>
      <c r="K40" s="580"/>
      <c r="L40" s="580"/>
      <c r="M40" s="581"/>
    </row>
    <row r="41" spans="1:13" s="573" customFormat="1" ht="12">
      <c r="A41" s="716" t="s">
        <v>944</v>
      </c>
      <c r="B41" s="717"/>
      <c r="C41" s="717"/>
      <c r="D41" s="717"/>
      <c r="E41" s="717"/>
      <c r="F41" s="717"/>
      <c r="G41" s="717"/>
      <c r="H41" s="736"/>
      <c r="I41" s="587" t="s">
        <v>945</v>
      </c>
      <c r="J41" s="571" t="s">
        <v>946</v>
      </c>
      <c r="K41" s="737" t="s">
        <v>955</v>
      </c>
      <c r="L41" s="736"/>
      <c r="M41" s="572" t="s">
        <v>951</v>
      </c>
    </row>
    <row r="42" spans="1:13" s="573" customFormat="1" ht="12">
      <c r="A42" s="703"/>
      <c r="B42" s="704"/>
      <c r="C42" s="704"/>
      <c r="D42" s="704"/>
      <c r="E42" s="704"/>
      <c r="F42" s="704"/>
      <c r="G42" s="704"/>
      <c r="H42" s="722"/>
      <c r="I42" s="588"/>
      <c r="J42" s="574"/>
      <c r="K42" s="720"/>
      <c r="L42" s="721"/>
      <c r="M42" s="575"/>
    </row>
    <row r="43" spans="1:13" s="573" customFormat="1" thickBot="1">
      <c r="A43" s="712"/>
      <c r="B43" s="713"/>
      <c r="C43" s="713"/>
      <c r="D43" s="713"/>
      <c r="E43" s="713"/>
      <c r="F43" s="713"/>
      <c r="G43" s="713"/>
      <c r="H43" s="723"/>
      <c r="I43" s="589"/>
      <c r="J43" s="590"/>
      <c r="K43" s="714"/>
      <c r="L43" s="715"/>
      <c r="M43" s="591"/>
    </row>
    <row r="44" spans="1:13" s="573" customFormat="1" thickBot="1">
      <c r="A44" s="709" t="s">
        <v>953</v>
      </c>
      <c r="B44" s="710"/>
      <c r="C44" s="710"/>
      <c r="D44" s="710"/>
      <c r="E44" s="710"/>
      <c r="F44" s="710"/>
      <c r="G44" s="710"/>
      <c r="H44" s="710"/>
      <c r="I44" s="710"/>
      <c r="J44" s="710"/>
      <c r="K44" s="710"/>
      <c r="L44" s="711"/>
      <c r="M44" s="578">
        <v>0</v>
      </c>
    </row>
    <row r="45" spans="1:13" s="573" customFormat="1" ht="12">
      <c r="A45" s="592"/>
      <c r="B45" s="580"/>
      <c r="C45" s="580"/>
      <c r="D45" s="580"/>
      <c r="E45" s="580"/>
      <c r="F45" s="580"/>
      <c r="G45" s="580"/>
      <c r="H45" s="580"/>
      <c r="I45" s="580"/>
      <c r="J45" s="580"/>
      <c r="K45" s="580"/>
      <c r="L45" s="580"/>
      <c r="M45" s="581"/>
    </row>
    <row r="46" spans="1:13" s="573" customFormat="1">
      <c r="A46" s="582" t="s">
        <v>956</v>
      </c>
      <c r="B46" s="588"/>
      <c r="C46" s="588"/>
      <c r="D46" s="588"/>
      <c r="E46" s="588"/>
      <c r="F46" s="588"/>
      <c r="G46" s="588"/>
      <c r="H46" s="588"/>
      <c r="I46" s="588"/>
      <c r="J46" s="588"/>
      <c r="K46" s="588"/>
      <c r="L46" s="588"/>
      <c r="M46" s="593"/>
    </row>
    <row r="47" spans="1:13" s="573" customFormat="1" ht="3.75" customHeight="1" thickBot="1">
      <c r="A47" s="592"/>
      <c r="B47" s="580"/>
      <c r="C47" s="580"/>
      <c r="D47" s="580"/>
      <c r="E47" s="580"/>
      <c r="F47" s="580"/>
      <c r="G47" s="580"/>
      <c r="H47" s="580"/>
      <c r="I47" s="580"/>
      <c r="J47" s="580"/>
      <c r="K47" s="580"/>
      <c r="L47" s="580"/>
      <c r="M47" s="581"/>
    </row>
    <row r="48" spans="1:13" s="573" customFormat="1" ht="36" customHeight="1">
      <c r="A48" s="724" t="s">
        <v>957</v>
      </c>
      <c r="B48" s="725"/>
      <c r="C48" s="725"/>
      <c r="D48" s="725"/>
      <c r="E48" s="726"/>
      <c r="F48" s="594"/>
      <c r="G48" s="595" t="s">
        <v>945</v>
      </c>
      <c r="H48" s="596" t="s">
        <v>958</v>
      </c>
      <c r="I48" s="597" t="s">
        <v>2233</v>
      </c>
      <c r="J48" s="596" t="s">
        <v>2234</v>
      </c>
      <c r="K48" s="727" t="s">
        <v>961</v>
      </c>
      <c r="L48" s="726"/>
      <c r="M48" s="598" t="s">
        <v>951</v>
      </c>
    </row>
    <row r="49" spans="1:13" s="573" customFormat="1" ht="12">
      <c r="A49" s="599"/>
      <c r="B49" s="600"/>
      <c r="C49" s="600"/>
      <c r="D49" s="600"/>
      <c r="E49" s="600"/>
      <c r="F49" s="600"/>
      <c r="G49" s="601"/>
      <c r="H49" s="574"/>
      <c r="I49" s="588"/>
      <c r="J49" s="574"/>
      <c r="K49" s="720"/>
      <c r="L49" s="721"/>
      <c r="M49" s="575"/>
    </row>
    <row r="50" spans="1:13" s="573" customFormat="1" thickBot="1">
      <c r="A50" s="602"/>
      <c r="B50" s="603"/>
      <c r="C50" s="603"/>
      <c r="D50" s="603"/>
      <c r="E50" s="603"/>
      <c r="F50" s="603"/>
      <c r="G50" s="604"/>
      <c r="H50" s="576"/>
      <c r="I50" s="586"/>
      <c r="J50" s="576"/>
      <c r="K50" s="714"/>
      <c r="L50" s="715"/>
      <c r="M50" s="577"/>
    </row>
    <row r="51" spans="1:13" s="573" customFormat="1" thickBot="1">
      <c r="A51" s="728" t="s">
        <v>953</v>
      </c>
      <c r="B51" s="729"/>
      <c r="C51" s="729"/>
      <c r="D51" s="729"/>
      <c r="E51" s="729"/>
      <c r="F51" s="729"/>
      <c r="G51" s="729"/>
      <c r="H51" s="729"/>
      <c r="I51" s="729"/>
      <c r="J51" s="729"/>
      <c r="K51" s="729"/>
      <c r="L51" s="730"/>
      <c r="M51" s="605">
        <v>0</v>
      </c>
    </row>
    <row r="52" spans="1:13" s="573" customFormat="1" ht="12">
      <c r="A52" s="592"/>
      <c r="B52" s="580"/>
      <c r="C52" s="580"/>
      <c r="D52" s="580"/>
      <c r="E52" s="580"/>
      <c r="F52" s="580"/>
      <c r="G52" s="580"/>
      <c r="H52" s="580"/>
      <c r="I52" s="580"/>
      <c r="J52" s="580"/>
      <c r="K52" s="580"/>
      <c r="L52" s="580"/>
      <c r="M52" s="581"/>
    </row>
    <row r="53" spans="1:13">
      <c r="A53" s="582" t="s">
        <v>962</v>
      </c>
      <c r="B53" s="583"/>
      <c r="C53" s="583"/>
      <c r="D53" s="583"/>
      <c r="E53" s="583"/>
      <c r="F53" s="583"/>
      <c r="G53" s="583"/>
      <c r="H53" s="583"/>
      <c r="I53" s="583"/>
      <c r="J53" s="583"/>
      <c r="K53" s="583"/>
      <c r="L53" s="583"/>
      <c r="M53" s="584"/>
    </row>
    <row r="54" spans="1:13" s="573" customFormat="1" ht="3.75" customHeight="1" thickBot="1">
      <c r="A54" s="592"/>
      <c r="B54" s="580"/>
      <c r="C54" s="580"/>
      <c r="D54" s="580"/>
      <c r="E54" s="580"/>
      <c r="F54" s="580"/>
      <c r="G54" s="580"/>
      <c r="H54" s="580"/>
      <c r="I54" s="580"/>
      <c r="J54" s="580"/>
      <c r="K54" s="580"/>
      <c r="L54" s="580"/>
      <c r="M54" s="581"/>
    </row>
    <row r="55" spans="1:13" s="573" customFormat="1" ht="25.5" customHeight="1">
      <c r="A55" s="724" t="s">
        <v>944</v>
      </c>
      <c r="B55" s="725"/>
      <c r="C55" s="725"/>
      <c r="D55" s="725"/>
      <c r="E55" s="725"/>
      <c r="F55" s="725"/>
      <c r="G55" s="726"/>
      <c r="H55" s="595" t="s">
        <v>964</v>
      </c>
      <c r="I55" s="597" t="s">
        <v>965</v>
      </c>
      <c r="J55" s="596" t="s">
        <v>966</v>
      </c>
      <c r="K55" s="731" t="s">
        <v>950</v>
      </c>
      <c r="L55" s="732"/>
      <c r="M55" s="606" t="s">
        <v>951</v>
      </c>
    </row>
    <row r="56" spans="1:13" s="573" customFormat="1" ht="12">
      <c r="A56" s="703"/>
      <c r="B56" s="704"/>
      <c r="C56" s="704"/>
      <c r="D56" s="704"/>
      <c r="E56" s="704"/>
      <c r="F56" s="704"/>
      <c r="G56" s="704"/>
      <c r="H56" s="574"/>
      <c r="I56" s="588"/>
      <c r="J56" s="574"/>
      <c r="K56" s="720"/>
      <c r="L56" s="721"/>
      <c r="M56" s="575"/>
    </row>
    <row r="57" spans="1:13" s="573" customFormat="1" thickBot="1">
      <c r="A57" s="712"/>
      <c r="B57" s="713"/>
      <c r="C57" s="713"/>
      <c r="D57" s="713"/>
      <c r="E57" s="713"/>
      <c r="F57" s="713"/>
      <c r="G57" s="713"/>
      <c r="H57" s="576"/>
      <c r="I57" s="586"/>
      <c r="J57" s="576"/>
      <c r="K57" s="714"/>
      <c r="L57" s="715"/>
      <c r="M57" s="577"/>
    </row>
    <row r="58" spans="1:13" s="573" customFormat="1" thickBot="1">
      <c r="A58" s="709" t="s">
        <v>953</v>
      </c>
      <c r="B58" s="710"/>
      <c r="C58" s="710"/>
      <c r="D58" s="710"/>
      <c r="E58" s="710"/>
      <c r="F58" s="710"/>
      <c r="G58" s="710"/>
      <c r="H58" s="710"/>
      <c r="I58" s="710"/>
      <c r="J58" s="710"/>
      <c r="K58" s="710"/>
      <c r="L58" s="711"/>
      <c r="M58" s="578">
        <v>0</v>
      </c>
    </row>
    <row r="59" spans="1:13" s="573" customFormat="1" ht="8.25" customHeight="1" thickBot="1">
      <c r="A59" s="592"/>
      <c r="B59" s="580"/>
      <c r="C59" s="580"/>
      <c r="D59" s="580"/>
      <c r="E59" s="580"/>
      <c r="F59" s="580"/>
      <c r="G59" s="580"/>
      <c r="H59" s="580"/>
      <c r="I59" s="580"/>
      <c r="J59" s="580"/>
      <c r="K59" s="580"/>
      <c r="L59" s="580"/>
      <c r="M59" s="581"/>
    </row>
    <row r="60" spans="1:13" s="573" customFormat="1" thickBot="1">
      <c r="A60" s="709" t="s">
        <v>967</v>
      </c>
      <c r="B60" s="710"/>
      <c r="C60" s="710"/>
      <c r="D60" s="710"/>
      <c r="E60" s="710"/>
      <c r="F60" s="710"/>
      <c r="G60" s="710"/>
      <c r="H60" s="710"/>
      <c r="I60" s="710"/>
      <c r="J60" s="710"/>
      <c r="K60" s="710"/>
      <c r="L60" s="711"/>
      <c r="M60" s="578">
        <v>0</v>
      </c>
    </row>
    <row r="61" spans="1:13" s="573" customFormat="1" ht="9" customHeight="1">
      <c r="A61" s="592"/>
      <c r="B61" s="580"/>
      <c r="C61" s="580"/>
      <c r="D61" s="580"/>
      <c r="E61" s="580"/>
      <c r="F61" s="580"/>
      <c r="G61" s="580"/>
      <c r="H61" s="580"/>
      <c r="I61" s="580"/>
      <c r="J61" s="580"/>
      <c r="K61" s="580"/>
      <c r="L61" s="580"/>
      <c r="M61" s="581"/>
    </row>
    <row r="62" spans="1:13">
      <c r="A62" s="582" t="s">
        <v>968</v>
      </c>
      <c r="B62" s="583"/>
      <c r="C62" s="583"/>
      <c r="D62" s="583"/>
      <c r="E62" s="583"/>
      <c r="F62" s="583"/>
      <c r="G62" s="583"/>
      <c r="H62" s="583"/>
      <c r="I62" s="583"/>
      <c r="J62" s="583"/>
      <c r="K62" s="583"/>
      <c r="L62" s="583"/>
      <c r="M62" s="584"/>
    </row>
    <row r="63" spans="1:13" s="573" customFormat="1" ht="3.75" customHeight="1" thickBot="1">
      <c r="A63" s="592"/>
      <c r="B63" s="580"/>
      <c r="C63" s="580"/>
      <c r="D63" s="580"/>
      <c r="E63" s="580"/>
      <c r="F63" s="580"/>
      <c r="G63" s="580"/>
      <c r="H63" s="580"/>
      <c r="I63" s="580"/>
      <c r="J63" s="580"/>
      <c r="K63" s="580"/>
      <c r="L63" s="580"/>
      <c r="M63" s="581"/>
    </row>
    <row r="64" spans="1:13" s="573" customFormat="1" ht="12">
      <c r="A64" s="716" t="s">
        <v>944</v>
      </c>
      <c r="B64" s="717"/>
      <c r="C64" s="717"/>
      <c r="D64" s="717"/>
      <c r="E64" s="717"/>
      <c r="F64" s="717"/>
      <c r="G64" s="717"/>
      <c r="H64" s="607"/>
      <c r="I64" s="608"/>
      <c r="J64" s="609" t="s">
        <v>970</v>
      </c>
      <c r="K64" s="718" t="s">
        <v>971</v>
      </c>
      <c r="L64" s="719"/>
      <c r="M64" s="610"/>
    </row>
    <row r="65" spans="1:13" s="573" customFormat="1" ht="12">
      <c r="A65" s="703" t="s">
        <v>2235</v>
      </c>
      <c r="B65" s="704"/>
      <c r="C65" s="704"/>
      <c r="D65" s="704"/>
      <c r="E65" s="704"/>
      <c r="F65" s="704"/>
      <c r="G65" s="704"/>
      <c r="H65" s="611"/>
      <c r="I65" s="612"/>
      <c r="J65" s="613"/>
      <c r="K65" s="705"/>
      <c r="L65" s="706"/>
      <c r="M65" s="614"/>
    </row>
    <row r="66" spans="1:13" s="573" customFormat="1" ht="12">
      <c r="A66" s="615" t="s">
        <v>973</v>
      </c>
      <c r="B66" s="616"/>
      <c r="C66" s="616"/>
      <c r="D66" s="616"/>
      <c r="E66" s="616"/>
      <c r="F66" s="616"/>
      <c r="G66" s="616"/>
      <c r="H66" s="611"/>
      <c r="I66" s="612"/>
      <c r="J66" s="613"/>
      <c r="K66" s="705"/>
      <c r="L66" s="706"/>
      <c r="M66" s="614"/>
    </row>
    <row r="67" spans="1:13" s="573" customFormat="1" thickBot="1">
      <c r="A67" s="602" t="s">
        <v>974</v>
      </c>
      <c r="B67" s="603"/>
      <c r="C67" s="603"/>
      <c r="D67" s="603"/>
      <c r="E67" s="603"/>
      <c r="F67" s="603"/>
      <c r="G67" s="603"/>
      <c r="H67" s="617"/>
      <c r="I67" s="618"/>
      <c r="J67" s="613"/>
      <c r="K67" s="707"/>
      <c r="L67" s="708"/>
      <c r="M67" s="614"/>
    </row>
    <row r="68" spans="1:13" s="573" customFormat="1" thickBot="1">
      <c r="A68" s="709" t="s">
        <v>953</v>
      </c>
      <c r="B68" s="710"/>
      <c r="C68" s="710"/>
      <c r="D68" s="710"/>
      <c r="E68" s="710"/>
      <c r="F68" s="710"/>
      <c r="G68" s="710"/>
      <c r="H68" s="710"/>
      <c r="I68" s="710"/>
      <c r="J68" s="710"/>
      <c r="K68" s="710"/>
      <c r="L68" s="711"/>
      <c r="M68" s="578">
        <v>0</v>
      </c>
    </row>
    <row r="69" spans="1:13" s="573" customFormat="1" ht="7.5" customHeight="1" thickBot="1">
      <c r="A69" s="592"/>
      <c r="B69" s="580"/>
      <c r="C69" s="580"/>
      <c r="D69" s="580"/>
      <c r="E69" s="580"/>
      <c r="F69" s="580"/>
      <c r="G69" s="580"/>
      <c r="H69" s="580"/>
      <c r="I69" s="580"/>
      <c r="J69" s="580"/>
      <c r="K69" s="580"/>
      <c r="L69" s="580"/>
      <c r="M69" s="581"/>
    </row>
    <row r="70" spans="1:13" s="573" customFormat="1" thickBot="1">
      <c r="A70" s="709" t="s">
        <v>2236</v>
      </c>
      <c r="B70" s="710"/>
      <c r="C70" s="710"/>
      <c r="D70" s="710"/>
      <c r="E70" s="710"/>
      <c r="F70" s="710"/>
      <c r="G70" s="710"/>
      <c r="H70" s="710"/>
      <c r="I70" s="710"/>
      <c r="J70" s="710"/>
      <c r="K70" s="710"/>
      <c r="L70" s="711"/>
      <c r="M70" s="578">
        <f>ROUND(M60+M68,0)</f>
        <v>0</v>
      </c>
    </row>
    <row r="71" spans="1:13">
      <c r="A71" s="523"/>
      <c r="B71" s="524"/>
      <c r="C71" s="524"/>
      <c r="D71" s="524"/>
      <c r="E71" s="524"/>
      <c r="F71" s="524"/>
      <c r="G71" s="524"/>
      <c r="H71" s="524"/>
      <c r="I71" s="524"/>
      <c r="J71" s="524"/>
      <c r="K71" s="524"/>
      <c r="L71" s="524"/>
      <c r="M71" s="525"/>
    </row>
    <row r="72" spans="1:13">
      <c r="A72" s="554"/>
      <c r="B72" s="489"/>
      <c r="C72" s="489"/>
      <c r="D72" s="489"/>
      <c r="E72" s="489"/>
      <c r="F72" s="489"/>
      <c r="G72" s="489"/>
      <c r="H72" s="489"/>
      <c r="I72" s="489"/>
      <c r="J72" s="489"/>
      <c r="K72" s="489"/>
      <c r="L72" s="489"/>
      <c r="M72" s="531"/>
    </row>
    <row r="73" spans="1:13">
      <c r="A73" s="554"/>
      <c r="B73" s="489"/>
      <c r="C73" s="489"/>
      <c r="D73" s="489"/>
      <c r="E73" s="489"/>
      <c r="F73" s="489"/>
      <c r="G73" s="489"/>
      <c r="H73" s="489"/>
      <c r="I73" s="489"/>
      <c r="J73" s="489"/>
      <c r="K73" s="489"/>
      <c r="L73" s="489"/>
      <c r="M73" s="531"/>
    </row>
    <row r="74" spans="1:13">
      <c r="A74" s="554"/>
      <c r="B74" s="489"/>
      <c r="C74" s="489"/>
      <c r="D74" s="489"/>
      <c r="E74" s="489"/>
      <c r="F74" s="489"/>
      <c r="G74" s="489"/>
      <c r="H74" s="489"/>
      <c r="I74" s="489"/>
      <c r="J74" s="489"/>
      <c r="K74" s="489"/>
      <c r="L74" s="489"/>
      <c r="M74" s="531"/>
    </row>
    <row r="75" spans="1:13" s="573" customFormat="1" ht="12">
      <c r="A75" s="619"/>
      <c r="B75" s="620"/>
      <c r="C75" s="620"/>
      <c r="D75" s="621" t="s">
        <v>976</v>
      </c>
      <c r="E75" s="621"/>
      <c r="F75" s="621"/>
      <c r="G75" s="621"/>
      <c r="H75" s="621"/>
      <c r="I75" s="621"/>
      <c r="J75" s="620"/>
      <c r="K75" s="620"/>
      <c r="L75" s="620"/>
      <c r="M75" s="622"/>
    </row>
    <row r="76" spans="1:13" s="573" customFormat="1" ht="12">
      <c r="A76" s="619"/>
      <c r="B76" s="620"/>
      <c r="C76" s="620"/>
      <c r="D76" s="620" t="s">
        <v>977</v>
      </c>
      <c r="E76" s="620"/>
      <c r="F76" s="620"/>
      <c r="G76" s="620"/>
      <c r="H76" s="620"/>
      <c r="I76" s="620"/>
      <c r="J76" s="620"/>
      <c r="K76" s="620"/>
      <c r="L76" s="620"/>
      <c r="M76" s="622"/>
    </row>
    <row r="77" spans="1:13">
      <c r="A77" s="554"/>
      <c r="B77" s="489"/>
      <c r="C77" s="489"/>
      <c r="D77" s="489" t="s">
        <v>978</v>
      </c>
      <c r="E77" s="489"/>
      <c r="F77" s="489"/>
      <c r="G77" s="489"/>
      <c r="H77" s="489"/>
      <c r="I77" s="489"/>
      <c r="J77" s="489"/>
      <c r="K77" s="489"/>
      <c r="L77" s="489"/>
      <c r="M77" s="531"/>
    </row>
    <row r="78" spans="1:13">
      <c r="A78" s="554"/>
      <c r="B78" s="489"/>
      <c r="C78" s="489"/>
      <c r="D78" s="489" t="s">
        <v>979</v>
      </c>
      <c r="E78" s="489"/>
      <c r="F78" s="489"/>
      <c r="G78" s="489"/>
      <c r="H78" s="489"/>
      <c r="I78" s="489"/>
      <c r="J78" s="489"/>
      <c r="K78" s="489"/>
      <c r="L78" s="489"/>
      <c r="M78" s="531"/>
    </row>
    <row r="79" spans="1:13" ht="13.5" thickBot="1">
      <c r="A79" s="554"/>
      <c r="B79" s="489"/>
      <c r="C79" s="489"/>
      <c r="D79" s="489"/>
      <c r="E79" s="489" t="s">
        <v>980</v>
      </c>
      <c r="F79" s="489"/>
      <c r="G79" s="489"/>
      <c r="H79" s="489"/>
      <c r="I79" s="489"/>
      <c r="J79" s="489"/>
      <c r="K79" s="489"/>
      <c r="L79" s="489"/>
      <c r="M79" s="531"/>
    </row>
    <row r="80" spans="1:13">
      <c r="A80" s="623" t="s">
        <v>2216</v>
      </c>
      <c r="B80" s="624"/>
      <c r="C80" s="624"/>
      <c r="D80" s="624"/>
      <c r="E80" s="624"/>
      <c r="F80" s="624"/>
      <c r="G80" s="624"/>
      <c r="H80" s="624"/>
      <c r="I80" s="624"/>
      <c r="J80" s="624"/>
      <c r="K80" s="624"/>
      <c r="L80" s="624"/>
      <c r="M80" s="625"/>
    </row>
    <row r="81" spans="1:13">
      <c r="A81" s="626"/>
      <c r="B81" s="627"/>
      <c r="C81" s="627"/>
      <c r="D81" s="627"/>
      <c r="E81" s="627"/>
      <c r="F81" s="627"/>
      <c r="G81" s="627"/>
      <c r="H81" s="627"/>
      <c r="I81" s="627"/>
      <c r="J81" s="627"/>
      <c r="K81" s="627"/>
      <c r="L81" s="627"/>
      <c r="M81" s="628"/>
    </row>
    <row r="82" spans="1:13">
      <c r="A82" s="626"/>
      <c r="B82" s="627"/>
      <c r="C82" s="627"/>
      <c r="D82" s="627"/>
      <c r="E82" s="627"/>
      <c r="F82" s="627"/>
      <c r="G82" s="627"/>
      <c r="H82" s="627"/>
      <c r="I82" s="627"/>
      <c r="J82" s="627"/>
      <c r="K82" s="627"/>
      <c r="L82" s="627"/>
      <c r="M82" s="628"/>
    </row>
    <row r="83" spans="1:13">
      <c r="A83" s="626"/>
      <c r="B83" s="627"/>
      <c r="C83" s="627"/>
      <c r="D83" s="627"/>
      <c r="E83" s="627"/>
      <c r="F83" s="627"/>
      <c r="G83" s="627"/>
      <c r="H83" s="627"/>
      <c r="I83" s="627"/>
      <c r="J83" s="627"/>
      <c r="K83" s="627"/>
      <c r="L83" s="627"/>
      <c r="M83" s="628"/>
    </row>
    <row r="84" spans="1:13" ht="13.5" thickBot="1">
      <c r="A84" s="629"/>
      <c r="B84" s="630"/>
      <c r="C84" s="630"/>
      <c r="D84" s="630"/>
      <c r="E84" s="630"/>
      <c r="F84" s="630"/>
      <c r="G84" s="630"/>
      <c r="H84" s="630"/>
      <c r="I84" s="630"/>
      <c r="J84" s="630"/>
      <c r="K84" s="630"/>
      <c r="L84" s="630"/>
      <c r="M84" s="631"/>
    </row>
    <row r="85" spans="1:13">
      <c r="A85" s="632"/>
      <c r="B85" s="633"/>
      <c r="C85" s="633"/>
      <c r="D85" s="633"/>
      <c r="E85" s="633"/>
      <c r="F85" s="633"/>
      <c r="G85" s="633"/>
      <c r="H85" s="633"/>
      <c r="I85" s="633"/>
      <c r="J85" s="633"/>
      <c r="K85" s="633"/>
      <c r="L85" s="633"/>
      <c r="M85" s="634"/>
    </row>
    <row r="86" spans="1:13">
      <c r="A86" s="513" t="s">
        <v>2217</v>
      </c>
      <c r="B86" s="515"/>
      <c r="C86" s="515"/>
      <c r="D86" s="515"/>
      <c r="E86" s="515"/>
      <c r="F86" s="515"/>
      <c r="G86" s="515"/>
      <c r="H86" s="515"/>
      <c r="I86" s="515"/>
      <c r="J86" s="515"/>
      <c r="K86" s="515"/>
      <c r="L86" s="515"/>
      <c r="M86" s="519"/>
    </row>
    <row r="87" spans="1:13" ht="17.25" customHeight="1">
      <c r="A87" s="693" t="s">
        <v>2218</v>
      </c>
      <c r="B87" s="694"/>
      <c r="C87" s="694"/>
      <c r="D87" s="694"/>
      <c r="E87" s="694"/>
      <c r="F87" s="694"/>
      <c r="G87" s="694"/>
      <c r="H87" s="694"/>
      <c r="I87" s="694"/>
      <c r="J87" s="694"/>
      <c r="K87" s="694"/>
      <c r="L87" s="694"/>
      <c r="M87" s="695"/>
    </row>
    <row r="88" spans="1:13" ht="17.25" customHeight="1">
      <c r="A88" s="693"/>
      <c r="B88" s="694"/>
      <c r="C88" s="694"/>
      <c r="D88" s="694"/>
      <c r="E88" s="694"/>
      <c r="F88" s="694"/>
      <c r="G88" s="694"/>
      <c r="H88" s="694"/>
      <c r="I88" s="694"/>
      <c r="J88" s="694"/>
      <c r="K88" s="694"/>
      <c r="L88" s="694"/>
      <c r="M88" s="695"/>
    </row>
    <row r="89" spans="1:13" ht="18.75" customHeight="1">
      <c r="A89" s="696" t="s">
        <v>2219</v>
      </c>
      <c r="B89" s="697"/>
      <c r="C89" s="697"/>
      <c r="D89" s="697"/>
      <c r="E89" s="697"/>
      <c r="F89" s="697"/>
      <c r="G89" s="697"/>
      <c r="H89" s="697"/>
      <c r="I89" s="697"/>
      <c r="J89" s="697"/>
      <c r="K89" s="697"/>
      <c r="L89" s="697"/>
      <c r="M89" s="698"/>
    </row>
    <row r="90" spans="1:13" ht="21.75" customHeight="1">
      <c r="A90" s="696"/>
      <c r="B90" s="697"/>
      <c r="C90" s="697"/>
      <c r="D90" s="697"/>
      <c r="E90" s="697"/>
      <c r="F90" s="697"/>
      <c r="G90" s="697"/>
      <c r="H90" s="697"/>
      <c r="I90" s="697"/>
      <c r="J90" s="697"/>
      <c r="K90" s="697"/>
      <c r="L90" s="697"/>
      <c r="M90" s="698"/>
    </row>
    <row r="91" spans="1:13">
      <c r="A91" s="635"/>
      <c r="B91" s="636"/>
      <c r="C91" s="636"/>
      <c r="D91" s="636"/>
      <c r="E91" s="636"/>
      <c r="F91" s="636"/>
      <c r="G91" s="636"/>
      <c r="H91" s="636"/>
      <c r="I91" s="636"/>
      <c r="J91" s="636"/>
      <c r="K91" s="636"/>
      <c r="L91" s="636"/>
      <c r="M91" s="637"/>
    </row>
    <row r="92" spans="1:13">
      <c r="A92" s="635"/>
      <c r="B92" s="636"/>
      <c r="C92" s="636"/>
      <c r="D92" s="636"/>
      <c r="E92" s="636"/>
      <c r="F92" s="636"/>
      <c r="G92" s="636"/>
      <c r="H92" s="636"/>
      <c r="I92" s="636"/>
      <c r="J92" s="636"/>
      <c r="K92" s="636"/>
      <c r="L92" s="636"/>
      <c r="M92" s="637"/>
    </row>
    <row r="93" spans="1:13">
      <c r="A93" s="635"/>
      <c r="B93" s="636"/>
      <c r="C93" s="636"/>
      <c r="D93" s="636"/>
      <c r="E93" s="636"/>
      <c r="F93" s="636"/>
      <c r="G93" s="636"/>
      <c r="H93" s="636"/>
      <c r="I93" s="636"/>
      <c r="J93" s="636"/>
      <c r="K93" s="636"/>
      <c r="L93" s="636"/>
      <c r="M93" s="637"/>
    </row>
    <row r="94" spans="1:13">
      <c r="A94" s="513"/>
      <c r="B94" s="515"/>
      <c r="C94" s="515"/>
      <c r="D94" s="515"/>
      <c r="E94" s="515"/>
      <c r="F94" s="515"/>
      <c r="G94" s="515"/>
      <c r="H94" s="515"/>
      <c r="I94" s="515"/>
      <c r="J94" s="515"/>
      <c r="K94" s="515"/>
      <c r="L94" s="515"/>
      <c r="M94" s="519"/>
    </row>
    <row r="95" spans="1:13" s="573" customFormat="1" ht="12">
      <c r="A95" s="619"/>
      <c r="B95" s="620"/>
      <c r="C95" s="620"/>
      <c r="D95" s="620" t="s">
        <v>976</v>
      </c>
      <c r="E95" s="621"/>
      <c r="F95" s="620"/>
      <c r="G95" s="620"/>
      <c r="H95" s="620"/>
      <c r="I95" s="620"/>
      <c r="J95" s="620"/>
      <c r="K95" s="620"/>
      <c r="L95" s="620"/>
      <c r="M95" s="622"/>
    </row>
    <row r="96" spans="1:13" s="573" customFormat="1" ht="12">
      <c r="A96" s="619"/>
      <c r="B96" s="620"/>
      <c r="C96" s="620"/>
      <c r="D96" s="638" t="s">
        <v>977</v>
      </c>
      <c r="E96" s="620"/>
      <c r="F96" s="620"/>
      <c r="G96" s="638"/>
      <c r="H96" s="638"/>
      <c r="I96" s="638"/>
      <c r="J96" s="620"/>
      <c r="K96" s="620"/>
      <c r="L96" s="620"/>
      <c r="M96" s="622"/>
    </row>
    <row r="97" spans="1:13">
      <c r="A97" s="554"/>
      <c r="B97" s="489"/>
      <c r="C97" s="489"/>
      <c r="D97" s="639" t="s">
        <v>981</v>
      </c>
      <c r="E97" s="489"/>
      <c r="F97" s="489"/>
      <c r="G97" s="639"/>
      <c r="H97" s="639"/>
      <c r="I97" s="639"/>
      <c r="J97" s="489"/>
      <c r="K97" s="489"/>
      <c r="L97" s="489"/>
      <c r="M97" s="531"/>
    </row>
    <row r="98" spans="1:13">
      <c r="A98" s="640"/>
      <c r="B98" s="515"/>
      <c r="C98" s="515"/>
      <c r="D98" s="489" t="s">
        <v>979</v>
      </c>
      <c r="E98" s="489"/>
      <c r="F98" s="489"/>
      <c r="G98" s="489"/>
      <c r="H98" s="489"/>
      <c r="I98" s="489"/>
      <c r="J98" s="515"/>
      <c r="K98" s="515"/>
      <c r="L98" s="515"/>
      <c r="M98" s="519"/>
    </row>
    <row r="99" spans="1:13" ht="13.5" customHeight="1">
      <c r="A99" s="640"/>
      <c r="B99" s="515"/>
      <c r="C99" s="515"/>
      <c r="D99" s="515"/>
      <c r="E99" s="489"/>
      <c r="F99" s="489"/>
      <c r="G99" s="489"/>
      <c r="H99" s="489"/>
      <c r="I99" s="489"/>
      <c r="J99" s="515"/>
      <c r="K99" s="515"/>
      <c r="L99" s="515"/>
      <c r="M99" s="519"/>
    </row>
    <row r="100" spans="1:13">
      <c r="A100" s="641" t="s">
        <v>2220</v>
      </c>
      <c r="B100" s="642"/>
      <c r="C100" s="642"/>
      <c r="D100" s="489"/>
      <c r="E100" s="489"/>
      <c r="F100" s="489"/>
      <c r="G100" s="489"/>
      <c r="H100" s="489"/>
      <c r="I100" s="699"/>
      <c r="J100" s="699"/>
      <c r="K100" s="699"/>
      <c r="L100" s="699"/>
      <c r="M100" s="700"/>
    </row>
    <row r="101" spans="1:13" ht="13.5" thickBot="1">
      <c r="A101" s="643" t="s">
        <v>2221</v>
      </c>
      <c r="B101" s="644"/>
      <c r="C101" s="644"/>
      <c r="D101" s="645"/>
      <c r="E101" s="645"/>
      <c r="F101" s="645"/>
      <c r="G101" s="645"/>
      <c r="H101" s="645"/>
      <c r="I101" s="701"/>
      <c r="J101" s="701"/>
      <c r="K101" s="701"/>
      <c r="L101" s="701"/>
      <c r="M101" s="702"/>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9"/>
      <c r="C1" s="884"/>
      <c r="D1" s="885"/>
      <c r="E1" s="885"/>
      <c r="F1" s="885"/>
      <c r="G1" s="885"/>
      <c r="H1" s="885"/>
      <c r="I1" s="885"/>
      <c r="J1" s="886"/>
      <c r="K1" s="887" t="s">
        <v>933</v>
      </c>
      <c r="L1" s="889" t="s">
        <v>2198</v>
      </c>
      <c r="M1" s="890"/>
      <c r="N1" s="891"/>
    </row>
    <row r="2" spans="2:14">
      <c r="B2" s="870"/>
      <c r="C2" s="881" t="s">
        <v>934</v>
      </c>
      <c r="D2" s="882"/>
      <c r="E2" s="882"/>
      <c r="F2" s="882"/>
      <c r="G2" s="882"/>
      <c r="H2" s="882"/>
      <c r="I2" s="882"/>
      <c r="J2" s="883"/>
      <c r="K2" s="888"/>
      <c r="L2" s="892"/>
      <c r="M2" s="893"/>
      <c r="N2" s="894"/>
    </row>
    <row r="3" spans="2:14">
      <c r="B3" s="870"/>
      <c r="C3" s="881" t="s">
        <v>2199</v>
      </c>
      <c r="D3" s="882"/>
      <c r="E3" s="882"/>
      <c r="F3" s="882"/>
      <c r="G3" s="882"/>
      <c r="H3" s="882"/>
      <c r="I3" s="882"/>
      <c r="J3" s="883"/>
      <c r="K3" s="872" t="s">
        <v>935</v>
      </c>
      <c r="L3" s="897">
        <v>1</v>
      </c>
      <c r="M3" s="898"/>
      <c r="N3" s="899"/>
    </row>
    <row r="4" spans="2:14">
      <c r="B4" s="870"/>
      <c r="C4" s="881" t="s">
        <v>2200</v>
      </c>
      <c r="D4" s="882"/>
      <c r="E4" s="882"/>
      <c r="F4" s="882"/>
      <c r="G4" s="882"/>
      <c r="H4" s="882"/>
      <c r="I4" s="882"/>
      <c r="J4" s="883"/>
      <c r="K4" s="895"/>
      <c r="L4" s="900"/>
      <c r="M4" s="901"/>
      <c r="N4" s="902"/>
    </row>
    <row r="5" spans="2:14">
      <c r="B5" s="870"/>
      <c r="C5" s="881" t="s">
        <v>2201</v>
      </c>
      <c r="D5" s="882"/>
      <c r="E5" s="882"/>
      <c r="F5" s="882"/>
      <c r="G5" s="882"/>
      <c r="H5" s="882"/>
      <c r="I5" s="882"/>
      <c r="J5" s="883"/>
      <c r="K5" s="872" t="s">
        <v>936</v>
      </c>
      <c r="L5" s="874"/>
      <c r="M5" s="874" t="s">
        <v>937</v>
      </c>
      <c r="N5" s="876"/>
    </row>
    <row r="6" spans="2:14" ht="15.75" thickBot="1">
      <c r="B6" s="871"/>
      <c r="C6" s="878"/>
      <c r="D6" s="879"/>
      <c r="E6" s="879"/>
      <c r="F6" s="879"/>
      <c r="G6" s="879"/>
      <c r="H6" s="879"/>
      <c r="I6" s="879"/>
      <c r="J6" s="880"/>
      <c r="K6" s="873"/>
      <c r="L6" s="875"/>
      <c r="M6" s="875"/>
      <c r="N6" s="877"/>
    </row>
    <row r="7" spans="2:14" ht="15.75" thickBot="1">
      <c r="B7" s="345"/>
      <c r="C7" s="346"/>
      <c r="D7" s="346"/>
      <c r="E7" s="346"/>
      <c r="F7" s="346"/>
      <c r="G7" s="346"/>
      <c r="H7" s="346"/>
      <c r="I7" s="346"/>
      <c r="J7" s="346"/>
      <c r="K7" s="346"/>
      <c r="L7" s="347"/>
      <c r="M7" s="347"/>
      <c r="N7" s="348"/>
    </row>
    <row r="8" spans="2:14" ht="17.2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5.25">
      <c r="B10" s="903" t="s">
        <v>2205</v>
      </c>
      <c r="C10" s="904"/>
      <c r="D10" s="904"/>
      <c r="E10" s="904"/>
      <c r="F10" s="358" t="s">
        <v>2206</v>
      </c>
      <c r="G10" s="79"/>
      <c r="H10" s="359"/>
      <c r="I10" s="905" t="s">
        <v>2207</v>
      </c>
      <c r="J10" s="905"/>
      <c r="K10" s="360" t="s">
        <v>2206</v>
      </c>
      <c r="L10" s="356"/>
      <c r="M10" s="356"/>
      <c r="N10" s="357"/>
    </row>
    <row r="11" spans="2:14">
      <c r="B11" s="361" t="s">
        <v>939</v>
      </c>
      <c r="C11" s="362"/>
      <c r="D11" s="896"/>
      <c r="E11" s="896"/>
      <c r="F11" s="363"/>
      <c r="G11" s="364"/>
      <c r="H11" s="362"/>
      <c r="I11" s="359"/>
      <c r="J11" s="365" t="s">
        <v>940</v>
      </c>
      <c r="K11" s="366"/>
      <c r="L11" s="363"/>
      <c r="M11" s="363"/>
      <c r="N11" s="367"/>
    </row>
    <row r="12" spans="2:14" ht="15.75" thickBot="1">
      <c r="B12" s="368"/>
      <c r="C12" s="369"/>
      <c r="D12" s="370"/>
      <c r="E12" s="370"/>
      <c r="F12" s="370"/>
      <c r="G12" s="370"/>
      <c r="H12" s="369"/>
      <c r="I12" s="370"/>
      <c r="J12" s="369"/>
      <c r="K12" s="370"/>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26"/>
      <c r="E25" s="326"/>
      <c r="F25" s="906" t="s">
        <v>2222</v>
      </c>
      <c r="G25" s="907"/>
      <c r="H25" s="907"/>
      <c r="I25" s="326" t="s">
        <v>2203</v>
      </c>
      <c r="J25" s="326" t="s">
        <v>2204</v>
      </c>
      <c r="K25" s="264"/>
      <c r="L25" s="326"/>
      <c r="M25" s="326"/>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176" t="s">
        <v>983</v>
      </c>
      <c r="C31" s="81" t="s">
        <v>1220</v>
      </c>
      <c r="D31" s="82"/>
      <c r="E31" s="82"/>
      <c r="F31" s="82"/>
      <c r="G31" s="82"/>
      <c r="H31" s="82"/>
      <c r="I31" s="82"/>
      <c r="J31" s="83"/>
      <c r="K31" s="308"/>
      <c r="L31" s="306" t="s">
        <v>984</v>
      </c>
      <c r="M31" s="203"/>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129</v>
      </c>
      <c r="B36" s="838" t="str">
        <f>VLOOKUP(A36,EQUIPOS!A6:D154,3,FALSE)</f>
        <v xml:space="preserve">Buldozer, Potencia al volante de 140 HP, motor de 2200 RPM, longitud de hoja 4,80m. </v>
      </c>
      <c r="C36" s="839"/>
      <c r="D36" s="839"/>
      <c r="E36" s="839"/>
      <c r="F36" s="839"/>
      <c r="G36" s="839"/>
      <c r="H36" s="840"/>
      <c r="I36" s="267"/>
      <c r="J36" s="268"/>
      <c r="K36" s="269">
        <f>VLOOKUP(A36,EQUIPOS!A6:D161,4,FALSE)</f>
        <v>222466.11086144092</v>
      </c>
      <c r="L36" s="270"/>
      <c r="M36" s="271">
        <v>0.15</v>
      </c>
      <c r="N36" s="272">
        <f>K36/M36</f>
        <v>1483107.4057429396</v>
      </c>
    </row>
    <row r="37" spans="1:14">
      <c r="A37" t="s">
        <v>150</v>
      </c>
      <c r="B37" s="838" t="str">
        <f>VLOOKUP(A37,EQUIPOS!A7:D154,3,FALSE)</f>
        <v>Cargador : Potencia en el volante 125 hp, Clasificación de RPM del motor 2300.</v>
      </c>
      <c r="C37" s="839"/>
      <c r="D37" s="839"/>
      <c r="E37" s="839"/>
      <c r="F37" s="839"/>
      <c r="G37" s="839"/>
      <c r="H37" s="840"/>
      <c r="I37" s="267"/>
      <c r="J37" s="268"/>
      <c r="K37" s="269">
        <f>VLOOKUP(A37,EQUIPOS!A7:D162,4,FALSE)</f>
        <v>168352.73254379313</v>
      </c>
      <c r="L37" s="270"/>
      <c r="M37" s="271">
        <v>0.15</v>
      </c>
      <c r="N37" s="272">
        <f>K37/M37</f>
        <v>1122351.5502919543</v>
      </c>
    </row>
    <row r="38" spans="1:14">
      <c r="A38" t="s">
        <v>273</v>
      </c>
      <c r="B38" s="838" t="str">
        <f>VLOOKUP(A38,EQUIPOS!A8:D154,3,FALSE)</f>
        <v>Motosierra, 93.6 cm3 - 7.1 HP, 45-90 cm - 7.9 kg</v>
      </c>
      <c r="C38" s="839"/>
      <c r="D38" s="839"/>
      <c r="E38" s="839"/>
      <c r="F38" s="839"/>
      <c r="G38" s="839"/>
      <c r="H38" s="840"/>
      <c r="I38" s="267"/>
      <c r="J38" s="268"/>
      <c r="K38" s="269">
        <f>VLOOKUP(A38,EQUIPOS!A8:D163,4,FALSE)</f>
        <v>7269.3194165872965</v>
      </c>
      <c r="L38" s="270"/>
      <c r="M38" s="271">
        <v>0.15</v>
      </c>
      <c r="N38" s="273">
        <f>K38/M38</f>
        <v>48462.129443915313</v>
      </c>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10431.749166666668</v>
      </c>
    </row>
    <row r="43" spans="1:14" ht="15.75" thickBot="1">
      <c r="B43" s="825" t="s">
        <v>953</v>
      </c>
      <c r="C43" s="826"/>
      <c r="D43" s="826"/>
      <c r="E43" s="826"/>
      <c r="F43" s="826"/>
      <c r="G43" s="826"/>
      <c r="H43" s="826"/>
      <c r="I43" s="826"/>
      <c r="J43" s="826"/>
      <c r="K43" s="826"/>
      <c r="L43" s="826"/>
      <c r="M43" s="827"/>
      <c r="N43" s="99">
        <f>SUM(N36:N42)</f>
        <v>2664352.8346454757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799" t="s">
        <v>957</v>
      </c>
      <c r="C58" s="800"/>
      <c r="D58" s="800"/>
      <c r="E58" s="800"/>
      <c r="F58" s="800"/>
      <c r="G58" s="801"/>
      <c r="H58" s="73" t="s">
        <v>945</v>
      </c>
      <c r="I58" s="74" t="s">
        <v>958</v>
      </c>
      <c r="J58" s="75" t="s">
        <v>959</v>
      </c>
      <c r="K58" s="73" t="s">
        <v>960</v>
      </c>
      <c r="L58" s="828" t="s">
        <v>961</v>
      </c>
      <c r="M58" s="801"/>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35</v>
      </c>
      <c r="J59" s="286">
        <v>1</v>
      </c>
      <c r="K59" s="279">
        <f>I59*J59</f>
        <v>35</v>
      </c>
      <c r="L59" s="829">
        <v>983.54</v>
      </c>
      <c r="M59" s="830"/>
      <c r="N59" s="287">
        <f>K59*L59</f>
        <v>34423.9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48"/>
      <c r="J64" s="48"/>
      <c r="K64" s="48"/>
      <c r="L64" s="814"/>
      <c r="M64" s="815"/>
      <c r="N64" s="296"/>
    </row>
    <row r="65" spans="1:15" ht="15.75" thickBot="1">
      <c r="B65" s="831" t="s">
        <v>953</v>
      </c>
      <c r="C65" s="832"/>
      <c r="D65" s="832"/>
      <c r="E65" s="832"/>
      <c r="F65" s="832"/>
      <c r="G65" s="832"/>
      <c r="H65" s="832"/>
      <c r="I65" s="832"/>
      <c r="J65" s="832"/>
      <c r="K65" s="832"/>
      <c r="L65" s="832"/>
      <c r="M65" s="833"/>
      <c r="N65" s="301">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1.2</v>
      </c>
      <c r="N70" s="296">
        <f>K70/M70</f>
        <v>208634.98333333334</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48"/>
      <c r="J75" s="48"/>
      <c r="K75" s="48"/>
      <c r="L75" s="814"/>
      <c r="M75" s="815"/>
      <c r="N75" s="296"/>
    </row>
    <row r="76" spans="1:15" ht="15.75" thickBot="1">
      <c r="B76" s="825" t="s">
        <v>953</v>
      </c>
      <c r="C76" s="826"/>
      <c r="D76" s="826"/>
      <c r="E76" s="826"/>
      <c r="F76" s="826"/>
      <c r="G76" s="826"/>
      <c r="H76" s="826"/>
      <c r="I76" s="832"/>
      <c r="J76" s="832"/>
      <c r="K76" s="832"/>
      <c r="L76" s="832"/>
      <c r="M76" s="833"/>
      <c r="N76" s="301">
        <f>N70+N71+N72+N73+N74</f>
        <v>208634.98333333334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2907411.717978809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581482.34359576181</v>
      </c>
      <c r="M83" s="860"/>
      <c r="N83" s="51"/>
    </row>
    <row r="84" spans="1:14">
      <c r="B84" s="89" t="s">
        <v>973</v>
      </c>
      <c r="C84" s="90"/>
      <c r="D84" s="90"/>
      <c r="E84" s="90"/>
      <c r="F84" s="90"/>
      <c r="G84" s="90"/>
      <c r="H84" s="90"/>
      <c r="I84" s="87"/>
      <c r="J84" s="88"/>
      <c r="K84" s="304">
        <v>0.05</v>
      </c>
      <c r="L84" s="859">
        <f>N78*K84</f>
        <v>145370.58589894045</v>
      </c>
      <c r="M84" s="860"/>
      <c r="N84" s="51"/>
    </row>
    <row r="85" spans="1:14" ht="15.75" thickBot="1">
      <c r="B85" s="91" t="s">
        <v>974</v>
      </c>
      <c r="C85" s="92"/>
      <c r="D85" s="92"/>
      <c r="E85" s="92"/>
      <c r="F85" s="92"/>
      <c r="G85" s="92"/>
      <c r="H85" s="92"/>
      <c r="I85" s="93"/>
      <c r="J85" s="94"/>
      <c r="K85" s="305">
        <v>0.05</v>
      </c>
      <c r="L85" s="861">
        <f>N78*K85</f>
        <v>145370.58589894045</v>
      </c>
      <c r="M85" s="862"/>
      <c r="N85" s="51"/>
    </row>
    <row r="86" spans="1:14" ht="15.75" thickBot="1">
      <c r="B86" s="825" t="s">
        <v>953</v>
      </c>
      <c r="C86" s="826"/>
      <c r="D86" s="826"/>
      <c r="E86" s="826"/>
      <c r="F86" s="826"/>
      <c r="G86" s="826"/>
      <c r="H86" s="826"/>
      <c r="I86" s="826"/>
      <c r="J86" s="826"/>
      <c r="K86" s="826"/>
      <c r="L86" s="826"/>
      <c r="M86" s="827"/>
      <c r="N86" s="52">
        <f>L83+L84+L85</f>
        <v>872223.51539364271</v>
      </c>
    </row>
    <row r="87" spans="1:14" ht="15.75" thickBot="1">
      <c r="B87" s="33"/>
      <c r="C87" s="34"/>
      <c r="D87" s="34"/>
      <c r="E87" s="34"/>
      <c r="F87" s="34"/>
      <c r="G87" s="34"/>
      <c r="H87" s="34"/>
      <c r="I87" s="34"/>
      <c r="J87" s="34"/>
      <c r="K87" s="34"/>
      <c r="L87" s="34"/>
      <c r="M87" s="34"/>
      <c r="N87" s="35"/>
    </row>
    <row r="88" spans="1:14" ht="15.75" thickBot="1">
      <c r="A88" t="s">
        <v>2015</v>
      </c>
      <c r="B88" s="825" t="s">
        <v>975</v>
      </c>
      <c r="C88" s="826"/>
      <c r="D88" s="826"/>
      <c r="E88" s="826"/>
      <c r="F88" s="826"/>
      <c r="G88" s="826"/>
      <c r="H88" s="826"/>
      <c r="I88" s="826"/>
      <c r="J88" s="826"/>
      <c r="K88" s="826"/>
      <c r="L88" s="826"/>
      <c r="M88" s="827"/>
      <c r="N88" s="188">
        <f>N78+N86</f>
        <v>3779635.2333724517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24"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9"/>
      <c r="C1" s="884"/>
      <c r="D1" s="885"/>
      <c r="E1" s="885"/>
      <c r="F1" s="885"/>
      <c r="G1" s="885"/>
      <c r="H1" s="885"/>
      <c r="I1" s="885"/>
      <c r="J1" s="886"/>
      <c r="K1" s="887" t="s">
        <v>933</v>
      </c>
      <c r="L1" s="889" t="s">
        <v>2198</v>
      </c>
      <c r="M1" s="890"/>
      <c r="N1" s="891"/>
    </row>
    <row r="2" spans="2:14">
      <c r="B2" s="870"/>
      <c r="C2" s="881" t="s">
        <v>934</v>
      </c>
      <c r="D2" s="882"/>
      <c r="E2" s="882"/>
      <c r="F2" s="882"/>
      <c r="G2" s="882"/>
      <c r="H2" s="882"/>
      <c r="I2" s="882"/>
      <c r="J2" s="883"/>
      <c r="K2" s="888"/>
      <c r="L2" s="892"/>
      <c r="M2" s="893"/>
      <c r="N2" s="894"/>
    </row>
    <row r="3" spans="2:14">
      <c r="B3" s="870"/>
      <c r="C3" s="881" t="s">
        <v>2199</v>
      </c>
      <c r="D3" s="882"/>
      <c r="E3" s="882"/>
      <c r="F3" s="882"/>
      <c r="G3" s="882"/>
      <c r="H3" s="882"/>
      <c r="I3" s="882"/>
      <c r="J3" s="883"/>
      <c r="K3" s="872" t="s">
        <v>935</v>
      </c>
      <c r="L3" s="897">
        <v>1</v>
      </c>
      <c r="M3" s="898"/>
      <c r="N3" s="899"/>
    </row>
    <row r="4" spans="2:14">
      <c r="B4" s="870"/>
      <c r="C4" s="881" t="s">
        <v>2200</v>
      </c>
      <c r="D4" s="882"/>
      <c r="E4" s="882"/>
      <c r="F4" s="882"/>
      <c r="G4" s="882"/>
      <c r="H4" s="882"/>
      <c r="I4" s="882"/>
      <c r="J4" s="883"/>
      <c r="K4" s="895"/>
      <c r="L4" s="900"/>
      <c r="M4" s="901"/>
      <c r="N4" s="902"/>
    </row>
    <row r="5" spans="2:14">
      <c r="B5" s="870"/>
      <c r="C5" s="881" t="s">
        <v>2201</v>
      </c>
      <c r="D5" s="882"/>
      <c r="E5" s="882"/>
      <c r="F5" s="882"/>
      <c r="G5" s="882"/>
      <c r="H5" s="882"/>
      <c r="I5" s="882"/>
      <c r="J5" s="883"/>
      <c r="K5" s="872" t="s">
        <v>936</v>
      </c>
      <c r="L5" s="874"/>
      <c r="M5" s="874" t="s">
        <v>937</v>
      </c>
      <c r="N5" s="876"/>
    </row>
    <row r="6" spans="2:14" ht="15.75" thickBot="1">
      <c r="B6" s="871"/>
      <c r="C6" s="878"/>
      <c r="D6" s="879"/>
      <c r="E6" s="879"/>
      <c r="F6" s="879"/>
      <c r="G6" s="879"/>
      <c r="H6" s="879"/>
      <c r="I6" s="879"/>
      <c r="J6" s="880"/>
      <c r="K6" s="873"/>
      <c r="L6" s="875"/>
      <c r="M6" s="875"/>
      <c r="N6" s="877"/>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3" t="s">
        <v>2205</v>
      </c>
      <c r="C10" s="904"/>
      <c r="D10" s="904"/>
      <c r="E10" s="904"/>
      <c r="F10" s="391" t="s">
        <v>2206</v>
      </c>
      <c r="G10" s="79"/>
      <c r="H10" s="359"/>
      <c r="I10" s="905" t="s">
        <v>2207</v>
      </c>
      <c r="J10" s="905"/>
      <c r="K10" s="392" t="s">
        <v>2206</v>
      </c>
      <c r="L10" s="356"/>
      <c r="M10" s="356"/>
      <c r="N10" s="35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985</v>
      </c>
      <c r="C31" s="81" t="s">
        <v>1169</v>
      </c>
      <c r="D31" s="82"/>
      <c r="E31" s="82"/>
      <c r="F31" s="82"/>
      <c r="G31" s="82"/>
      <c r="H31" s="82"/>
      <c r="I31" s="82"/>
      <c r="J31" s="83"/>
      <c r="K31" s="308"/>
      <c r="L31" s="306" t="s">
        <v>984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249</v>
      </c>
      <c r="B36" s="838" t="str">
        <f>VLOOKUP(A36,EQUIPOS!A6:D154,3,FALSE)</f>
        <v>Guadañadora, Cilindraje 41.5 cm3, Longitud del mango 1450 mm, Peso 7.4 kg</v>
      </c>
      <c r="C36" s="839"/>
      <c r="D36" s="839"/>
      <c r="E36" s="839"/>
      <c r="F36" s="839"/>
      <c r="G36" s="839"/>
      <c r="H36" s="840"/>
      <c r="I36" s="267"/>
      <c r="J36" s="268"/>
      <c r="K36" s="269">
        <f>VLOOKUP(A36,EQUIPOS!A6:D161,4,FALSE)</f>
        <v>3656.8117852614305</v>
      </c>
      <c r="L36" s="270"/>
      <c r="M36" s="271">
        <v>0.36</v>
      </c>
      <c r="N36" s="272">
        <f>K36/M36</f>
        <v>10157.810514615085</v>
      </c>
    </row>
    <row r="37" spans="1:14">
      <c r="A37" t="s">
        <v>273</v>
      </c>
      <c r="B37" s="838" t="str">
        <f>VLOOKUP(A37,EQUIPOS!A7:D154,3,FALSE)</f>
        <v>Motosierra, 93.6 cm3 - 7.1 HP, 45-90 cm - 7.9 kg</v>
      </c>
      <c r="C37" s="839"/>
      <c r="D37" s="839"/>
      <c r="E37" s="839"/>
      <c r="F37" s="839"/>
      <c r="G37" s="839"/>
      <c r="H37" s="840"/>
      <c r="I37" s="267"/>
      <c r="J37" s="268"/>
      <c r="K37" s="269">
        <f>VLOOKUP(A37,EQUIPOS!A7:D162,4,FALSE)</f>
        <v>7269.3194165872965</v>
      </c>
      <c r="L37" s="270"/>
      <c r="M37" s="271">
        <v>0.10299999999999999</v>
      </c>
      <c r="N37" s="272">
        <f>K37/M37</f>
        <v>70575.916665896089</v>
      </c>
    </row>
    <row r="38" spans="1:14">
      <c r="B38" s="838"/>
      <c r="C38" s="839"/>
      <c r="D38" s="839"/>
      <c r="E38" s="839"/>
      <c r="F38" s="839"/>
      <c r="G38" s="839"/>
      <c r="H38" s="840"/>
      <c r="I38" s="267"/>
      <c r="J38" s="268"/>
      <c r="K38" s="269"/>
      <c r="L38" s="270"/>
      <c r="M38" s="271"/>
      <c r="N38" s="273"/>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2173.2810763888888</v>
      </c>
    </row>
    <row r="43" spans="1:14" ht="15.75" thickBot="1">
      <c r="B43" s="825" t="s">
        <v>953</v>
      </c>
      <c r="C43" s="826"/>
      <c r="D43" s="826"/>
      <c r="E43" s="826"/>
      <c r="F43" s="826"/>
      <c r="G43" s="826"/>
      <c r="H43" s="826"/>
      <c r="I43" s="826"/>
      <c r="J43" s="826"/>
      <c r="K43" s="826"/>
      <c r="L43" s="826"/>
      <c r="M43" s="827"/>
      <c r="N43" s="99">
        <f>SUM(N36:N42)</f>
        <v>82907.008256900051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50</v>
      </c>
      <c r="J59" s="286">
        <v>1</v>
      </c>
      <c r="K59" s="279">
        <f>I59*J59</f>
        <v>50</v>
      </c>
      <c r="L59" s="829">
        <f>'900.2'!N78</f>
        <v>760.90585251849188</v>
      </c>
      <c r="M59" s="830"/>
      <c r="N59" s="287">
        <f>K59*L59</f>
        <v>38045.292625924594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38045.292625924594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2.88</v>
      </c>
      <c r="N70" s="296">
        <f>K70/M70</f>
        <v>43465.621527777774</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N70+N71+N72+N73+N74</f>
        <v>43465.621527777774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164417.92241060242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32883.584482120488</v>
      </c>
      <c r="M83" s="860"/>
      <c r="N83" s="51"/>
    </row>
    <row r="84" spans="1:14">
      <c r="B84" s="89" t="s">
        <v>973</v>
      </c>
      <c r="C84" s="90"/>
      <c r="D84" s="90"/>
      <c r="E84" s="90"/>
      <c r="F84" s="90"/>
      <c r="G84" s="90"/>
      <c r="H84" s="90"/>
      <c r="I84" s="87"/>
      <c r="J84" s="88"/>
      <c r="K84" s="304">
        <v>0.05</v>
      </c>
      <c r="L84" s="859">
        <f>N78*K84</f>
        <v>8220.8961205301221</v>
      </c>
      <c r="M84" s="860"/>
      <c r="N84" s="51"/>
    </row>
    <row r="85" spans="1:14" ht="15.75" thickBot="1">
      <c r="B85" s="91" t="s">
        <v>974</v>
      </c>
      <c r="C85" s="92"/>
      <c r="D85" s="92"/>
      <c r="E85" s="92"/>
      <c r="F85" s="92"/>
      <c r="G85" s="92"/>
      <c r="H85" s="92"/>
      <c r="I85" s="93"/>
      <c r="J85" s="94"/>
      <c r="K85" s="305">
        <v>0.05</v>
      </c>
      <c r="L85" s="861">
        <f>N78*K85</f>
        <v>8220.8961205301221</v>
      </c>
      <c r="M85" s="862"/>
      <c r="N85" s="51"/>
    </row>
    <row r="86" spans="1:14" ht="15.75" thickBot="1">
      <c r="B86" s="825" t="s">
        <v>953</v>
      </c>
      <c r="C86" s="826"/>
      <c r="D86" s="826"/>
      <c r="E86" s="826"/>
      <c r="F86" s="826"/>
      <c r="G86" s="826"/>
      <c r="H86" s="826"/>
      <c r="I86" s="826"/>
      <c r="J86" s="826"/>
      <c r="K86" s="826"/>
      <c r="L86" s="826"/>
      <c r="M86" s="827"/>
      <c r="N86" s="52">
        <f>L83+L84+L85</f>
        <v>49325.376723180736</v>
      </c>
    </row>
    <row r="87" spans="1:14" ht="15.75" thickBot="1">
      <c r="B87" s="33"/>
      <c r="C87" s="34"/>
      <c r="D87" s="34"/>
      <c r="E87" s="34"/>
      <c r="F87" s="34"/>
      <c r="G87" s="34"/>
      <c r="H87" s="34"/>
      <c r="I87" s="34"/>
      <c r="J87" s="34"/>
      <c r="K87" s="34"/>
      <c r="L87" s="34"/>
      <c r="M87" s="34"/>
      <c r="N87" s="35"/>
    </row>
    <row r="88" spans="1:14" ht="15.75" thickBot="1">
      <c r="A88" t="s">
        <v>2015</v>
      </c>
      <c r="B88" s="825" t="s">
        <v>975</v>
      </c>
      <c r="C88" s="826"/>
      <c r="D88" s="826"/>
      <c r="E88" s="826"/>
      <c r="F88" s="826"/>
      <c r="G88" s="826"/>
      <c r="H88" s="826"/>
      <c r="I88" s="826"/>
      <c r="J88" s="826"/>
      <c r="K88" s="826"/>
      <c r="L88" s="826"/>
      <c r="M88" s="827"/>
      <c r="N88" s="188">
        <f>N78+N86</f>
        <v>213743.29913378315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28.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9.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986</v>
      </c>
      <c r="C31" s="81" t="s">
        <v>1170</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150</v>
      </c>
      <c r="B36" s="838" t="str">
        <f>VLOOKUP(A36,EQUIPOS!A6:D154,3,FALSE)</f>
        <v>Cargador : Potencia en el volante 125 hp, Clasificación de RPM del motor 2300.</v>
      </c>
      <c r="C36" s="839"/>
      <c r="D36" s="839"/>
      <c r="E36" s="839"/>
      <c r="F36" s="839"/>
      <c r="G36" s="839"/>
      <c r="H36" s="840"/>
      <c r="I36" s="267"/>
      <c r="J36" s="268"/>
      <c r="K36" s="269">
        <f>VLOOKUP(A36,EQUIPOS!A6:D161,4,FALSE)</f>
        <v>168352.73254379313</v>
      </c>
      <c r="L36" s="270"/>
      <c r="M36" s="271">
        <v>2.375</v>
      </c>
      <c r="N36" s="272">
        <f>K36/M36</f>
        <v>70885.361071070787</v>
      </c>
    </row>
    <row r="37" spans="1:14">
      <c r="A37" t="s">
        <v>180</v>
      </c>
      <c r="B37" s="838" t="str">
        <f>VLOOKUP(A37,EQUIPOS!A7:D154,3,FALSE)</f>
        <v>Compresor 120 HP, con martillo.</v>
      </c>
      <c r="C37" s="839"/>
      <c r="D37" s="839"/>
      <c r="E37" s="839"/>
      <c r="F37" s="839"/>
      <c r="G37" s="839"/>
      <c r="H37" s="840"/>
      <c r="I37" s="267"/>
      <c r="J37" s="268"/>
      <c r="K37" s="269">
        <f>VLOOKUP(A37,EQUIPOS!A7:D162,4,FALSE)</f>
        <v>89516.95520623136</v>
      </c>
      <c r="L37" s="270"/>
      <c r="M37" s="271">
        <v>2.375</v>
      </c>
      <c r="N37" s="272">
        <f>K37/M37</f>
        <v>37691.349560518465</v>
      </c>
    </row>
    <row r="38" spans="1:14">
      <c r="A38" t="s">
        <v>195</v>
      </c>
      <c r="B38" s="838" t="str">
        <f>VLOOKUP(A38,EQUIPOS!A7:D154,3,FALSE)</f>
        <v xml:space="preserve">Equipo de oxicorte, Capacidad de corte: hasta 6´´ (152mm) </v>
      </c>
      <c r="C38" s="839"/>
      <c r="D38" s="839"/>
      <c r="E38" s="839"/>
      <c r="F38" s="839"/>
      <c r="G38" s="839"/>
      <c r="H38" s="840"/>
      <c r="I38" s="267"/>
      <c r="J38" s="268"/>
      <c r="K38" s="269">
        <f>VLOOKUP(A38,EQUIPOS!A7:D162,4,FALSE)</f>
        <v>9522.4737319932647</v>
      </c>
      <c r="L38" s="270"/>
      <c r="M38" s="271">
        <v>2.375</v>
      </c>
      <c r="N38" s="273">
        <f>K38/M38</f>
        <v>4009.462623997164</v>
      </c>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0.1</v>
      </c>
      <c r="M42" s="850"/>
      <c r="N42" s="105">
        <f>N76*L42</f>
        <v>1549.7775190231998</v>
      </c>
    </row>
    <row r="43" spans="1:14" ht="15.75" thickBot="1">
      <c r="B43" s="825" t="s">
        <v>953</v>
      </c>
      <c r="C43" s="826"/>
      <c r="D43" s="826"/>
      <c r="E43" s="826"/>
      <c r="F43" s="826"/>
      <c r="G43" s="826"/>
      <c r="H43" s="826"/>
      <c r="I43" s="826"/>
      <c r="J43" s="826"/>
      <c r="K43" s="826"/>
      <c r="L43" s="826"/>
      <c r="M43" s="827"/>
      <c r="N43" s="99">
        <f>SUM(N36:N42)</f>
        <v>114135.95077460964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9">
        <f>'900.2'!N78</f>
        <v>760.90585251849188</v>
      </c>
      <c r="M59" s="830"/>
      <c r="N59" s="287">
        <f>K59*L59</f>
        <v>760.90585251849188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760.90585251849188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19</v>
      </c>
      <c r="N70" s="296">
        <f>K70/M70</f>
        <v>9882.7097368421037</v>
      </c>
      <c r="O70" s="106"/>
    </row>
    <row r="71" spans="1:15">
      <c r="A71" t="s">
        <v>30</v>
      </c>
      <c r="B71" s="49" t="str">
        <f>VLOOKUP(A71,'MANO DE OBRA'!A8:D68,3,FALSE)</f>
        <v>Oficial</v>
      </c>
      <c r="C71" s="47"/>
      <c r="D71" s="47"/>
      <c r="E71" s="47"/>
      <c r="F71" s="47"/>
      <c r="G71" s="47"/>
      <c r="H71" s="47"/>
      <c r="I71" s="292">
        <f>K71/J71*100</f>
        <v>57668.23979157189</v>
      </c>
      <c r="J71" s="293">
        <v>185</v>
      </c>
      <c r="K71" s="298">
        <f>VLOOKUP(A71,'MANO DE OBRA'!A8:D99,4,FALSE)</f>
        <v>106686.24361440798</v>
      </c>
      <c r="L71" s="50"/>
      <c r="M71" s="295">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N70+N71+N72+N73+N74</f>
        <v>15497.775190231998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182">
        <f>N43+N54+N65+N76</f>
        <v>130394.63181736013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26078.926363472026</v>
      </c>
      <c r="M83" s="860"/>
      <c r="N83" s="51"/>
    </row>
    <row r="84" spans="1:14">
      <c r="B84" s="89" t="s">
        <v>973</v>
      </c>
      <c r="C84" s="90"/>
      <c r="D84" s="90"/>
      <c r="E84" s="90"/>
      <c r="F84" s="90"/>
      <c r="G84" s="90"/>
      <c r="H84" s="90"/>
      <c r="I84" s="87"/>
      <c r="J84" s="88"/>
      <c r="K84" s="304">
        <v>0.05</v>
      </c>
      <c r="L84" s="859">
        <f>N78*K84</f>
        <v>6519.7315908680066</v>
      </c>
      <c r="M84" s="860"/>
      <c r="N84" s="51"/>
    </row>
    <row r="85" spans="1:14" ht="15.75" thickBot="1">
      <c r="B85" s="91" t="s">
        <v>974</v>
      </c>
      <c r="C85" s="92"/>
      <c r="D85" s="92"/>
      <c r="E85" s="92"/>
      <c r="F85" s="92"/>
      <c r="G85" s="92"/>
      <c r="H85" s="92"/>
      <c r="I85" s="93"/>
      <c r="J85" s="94"/>
      <c r="K85" s="305">
        <v>0.05</v>
      </c>
      <c r="L85" s="861">
        <f>N78*K85</f>
        <v>6519.7315908680066</v>
      </c>
      <c r="M85" s="862"/>
      <c r="N85" s="51"/>
    </row>
    <row r="86" spans="1:14" ht="15.75" thickBot="1">
      <c r="B86" s="825" t="s">
        <v>953</v>
      </c>
      <c r="C86" s="826"/>
      <c r="D86" s="826"/>
      <c r="E86" s="826"/>
      <c r="F86" s="826"/>
      <c r="G86" s="826"/>
      <c r="H86" s="826"/>
      <c r="I86" s="826"/>
      <c r="J86" s="826"/>
      <c r="K86" s="826"/>
      <c r="L86" s="826"/>
      <c r="M86" s="827"/>
      <c r="N86" s="52">
        <f>L83+L84+L85</f>
        <v>39118.38954520804</v>
      </c>
    </row>
    <row r="87" spans="1:14" ht="15.75" thickBot="1">
      <c r="B87" s="33"/>
      <c r="C87" s="34"/>
      <c r="D87" s="34"/>
      <c r="E87" s="34"/>
      <c r="F87" s="34"/>
      <c r="G87" s="34"/>
      <c r="H87" s="34"/>
      <c r="I87" s="34"/>
      <c r="J87" s="34"/>
      <c r="K87" s="34"/>
      <c r="L87" s="34"/>
      <c r="M87" s="34"/>
      <c r="N87" s="35"/>
    </row>
    <row r="88" spans="1:14" ht="15.75" thickBot="1">
      <c r="A88" t="s">
        <v>2015</v>
      </c>
      <c r="B88" s="825" t="s">
        <v>975</v>
      </c>
      <c r="C88" s="826"/>
      <c r="D88" s="826"/>
      <c r="E88" s="826"/>
      <c r="F88" s="826"/>
      <c r="G88" s="826"/>
      <c r="H88" s="826"/>
      <c r="I88" s="826"/>
      <c r="J88" s="826"/>
      <c r="K88" s="826"/>
      <c r="L88" s="826"/>
      <c r="M88" s="827"/>
      <c r="N88" s="52">
        <f>N78+N86</f>
        <v>169513.02136256816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c r="B106" s="863"/>
      <c r="C106" s="864"/>
      <c r="D106" s="864"/>
      <c r="E106" s="864"/>
      <c r="F106" s="864"/>
      <c r="G106" s="864"/>
      <c r="H106" s="864"/>
      <c r="I106" s="864"/>
      <c r="J106" s="864"/>
      <c r="K106" s="864"/>
      <c r="L106" s="864"/>
      <c r="M106" s="864"/>
      <c r="N106" s="865"/>
    </row>
    <row r="107" spans="2:14" ht="27.7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9"/>
      <c r="C1" s="884"/>
      <c r="D1" s="885"/>
      <c r="E1" s="885"/>
      <c r="F1" s="885"/>
      <c r="G1" s="885"/>
      <c r="H1" s="885"/>
      <c r="I1" s="885"/>
      <c r="J1" s="886"/>
      <c r="K1" s="887" t="s">
        <v>933</v>
      </c>
      <c r="L1" s="889" t="s">
        <v>2198</v>
      </c>
      <c r="M1" s="890"/>
      <c r="N1" s="891"/>
    </row>
    <row r="2" spans="2:14">
      <c r="B2" s="870"/>
      <c r="C2" s="881" t="s">
        <v>934</v>
      </c>
      <c r="D2" s="882"/>
      <c r="E2" s="882"/>
      <c r="F2" s="882"/>
      <c r="G2" s="882"/>
      <c r="H2" s="882"/>
      <c r="I2" s="882"/>
      <c r="J2" s="883"/>
      <c r="K2" s="888"/>
      <c r="L2" s="892"/>
      <c r="M2" s="893"/>
      <c r="N2" s="894"/>
    </row>
    <row r="3" spans="2:14">
      <c r="B3" s="870"/>
      <c r="C3" s="881" t="s">
        <v>2199</v>
      </c>
      <c r="D3" s="882"/>
      <c r="E3" s="882"/>
      <c r="F3" s="882"/>
      <c r="G3" s="882"/>
      <c r="H3" s="882"/>
      <c r="I3" s="882"/>
      <c r="J3" s="883"/>
      <c r="K3" s="872" t="s">
        <v>935</v>
      </c>
      <c r="L3" s="897">
        <v>1</v>
      </c>
      <c r="M3" s="898"/>
      <c r="N3" s="899"/>
    </row>
    <row r="4" spans="2:14">
      <c r="B4" s="870"/>
      <c r="C4" s="881" t="s">
        <v>2200</v>
      </c>
      <c r="D4" s="882"/>
      <c r="E4" s="882"/>
      <c r="F4" s="882"/>
      <c r="G4" s="882"/>
      <c r="H4" s="882"/>
      <c r="I4" s="882"/>
      <c r="J4" s="883"/>
      <c r="K4" s="895"/>
      <c r="L4" s="900"/>
      <c r="M4" s="901"/>
      <c r="N4" s="902"/>
    </row>
    <row r="5" spans="2:14">
      <c r="B5" s="870"/>
      <c r="C5" s="881" t="s">
        <v>2201</v>
      </c>
      <c r="D5" s="882"/>
      <c r="E5" s="882"/>
      <c r="F5" s="882"/>
      <c r="G5" s="882"/>
      <c r="H5" s="882"/>
      <c r="I5" s="882"/>
      <c r="J5" s="883"/>
      <c r="K5" s="872" t="s">
        <v>936</v>
      </c>
      <c r="L5" s="874"/>
      <c r="M5" s="874" t="s">
        <v>937</v>
      </c>
      <c r="N5" s="876"/>
    </row>
    <row r="6" spans="2:14" ht="15.75" thickBot="1">
      <c r="B6" s="871"/>
      <c r="C6" s="878"/>
      <c r="D6" s="879"/>
      <c r="E6" s="879"/>
      <c r="F6" s="879"/>
      <c r="G6" s="879"/>
      <c r="H6" s="879"/>
      <c r="I6" s="879"/>
      <c r="J6" s="880"/>
      <c r="K6" s="873"/>
      <c r="L6" s="875"/>
      <c r="M6" s="875"/>
      <c r="N6" s="877"/>
    </row>
    <row r="7" spans="2:14" ht="15.75" thickBot="1">
      <c r="B7" s="345"/>
      <c r="C7" s="346"/>
      <c r="D7" s="346"/>
      <c r="E7" s="346"/>
      <c r="F7" s="346"/>
      <c r="G7" s="346"/>
      <c r="H7" s="346"/>
      <c r="I7" s="346"/>
      <c r="J7" s="346"/>
      <c r="K7" s="346"/>
      <c r="L7" s="347"/>
      <c r="M7" s="347"/>
      <c r="N7" s="348"/>
    </row>
    <row r="8" spans="2:14" ht="19.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3" t="s">
        <v>2205</v>
      </c>
      <c r="C10" s="904"/>
      <c r="D10" s="904"/>
      <c r="E10" s="904"/>
      <c r="F10" s="391" t="s">
        <v>2206</v>
      </c>
      <c r="G10" s="79"/>
      <c r="H10" s="359"/>
      <c r="I10" s="905" t="s">
        <v>2207</v>
      </c>
      <c r="J10" s="905"/>
      <c r="K10" s="392" t="s">
        <v>2206</v>
      </c>
      <c r="L10" s="356"/>
      <c r="M10" s="356"/>
      <c r="N10" s="35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988</v>
      </c>
      <c r="C31" s="81" t="s">
        <v>1171</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312</v>
      </c>
      <c r="B36" s="838" t="str">
        <f>VLOOKUP(A36,EQUIPOS!A6:D154,3,FALSE)</f>
        <v>Retroexcavadora sobre oruga, potencia 138 HP, balde de 1,5 m3.</v>
      </c>
      <c r="C36" s="839"/>
      <c r="D36" s="839"/>
      <c r="E36" s="839"/>
      <c r="F36" s="839"/>
      <c r="G36" s="839"/>
      <c r="H36" s="840"/>
      <c r="I36" s="267"/>
      <c r="J36" s="268"/>
      <c r="K36" s="269">
        <f>VLOOKUP(A36,EQUIPOS!A6:D161,4,FALSE)</f>
        <v>210440.91567974145</v>
      </c>
      <c r="L36" s="270"/>
      <c r="M36" s="271">
        <v>2.5</v>
      </c>
      <c r="N36" s="272">
        <f>K36/M36</f>
        <v>84176.366271896579</v>
      </c>
    </row>
    <row r="37" spans="1:14">
      <c r="A37" t="s">
        <v>180</v>
      </c>
      <c r="B37" s="838" t="str">
        <f>VLOOKUP(A37,EQUIPOS!A7:D154,3,FALSE)</f>
        <v>Compresor 120 HP, con martillo.</v>
      </c>
      <c r="C37" s="839"/>
      <c r="D37" s="839"/>
      <c r="E37" s="839"/>
      <c r="F37" s="839"/>
      <c r="G37" s="839"/>
      <c r="H37" s="840"/>
      <c r="I37" s="267"/>
      <c r="J37" s="268"/>
      <c r="K37" s="269">
        <f>VLOOKUP(A37,EQUIPOS!A7:D162,4,FALSE)</f>
        <v>89516.95520623136</v>
      </c>
      <c r="L37" s="270"/>
      <c r="M37" s="271">
        <v>2.5</v>
      </c>
      <c r="N37" s="272">
        <f>K37/M37</f>
        <v>35806.782082492544</v>
      </c>
    </row>
    <row r="38" spans="1:14">
      <c r="A38" t="s">
        <v>195</v>
      </c>
      <c r="B38" s="838" t="str">
        <f>VLOOKUP(A38,EQUIPOS!A8:D154,3,FALSE)</f>
        <v xml:space="preserve">Equipo de oxicorte, Capacidad de corte: hasta 6´´ (152mm) </v>
      </c>
      <c r="C38" s="839"/>
      <c r="D38" s="839"/>
      <c r="E38" s="839"/>
      <c r="F38" s="839"/>
      <c r="G38" s="839"/>
      <c r="H38" s="840"/>
      <c r="I38" s="267"/>
      <c r="J38" s="268"/>
      <c r="K38" s="269">
        <f>VLOOKUP(A38,EQUIPOS!A8:D163,4,FALSE)</f>
        <v>9522.4737319932647</v>
      </c>
      <c r="L38" s="270"/>
      <c r="M38" s="271">
        <v>2.5</v>
      </c>
      <c r="N38" s="272">
        <f>K38/M38</f>
        <v>3808.989492797306</v>
      </c>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294.45772861440798</v>
      </c>
    </row>
    <row r="43" spans="1:14" ht="15.75" thickBot="1">
      <c r="B43" s="825" t="s">
        <v>953</v>
      </c>
      <c r="C43" s="826"/>
      <c r="D43" s="826"/>
      <c r="E43" s="826"/>
      <c r="F43" s="826"/>
      <c r="G43" s="826"/>
      <c r="H43" s="826"/>
      <c r="I43" s="826"/>
      <c r="J43" s="826"/>
      <c r="K43" s="826"/>
      <c r="L43" s="826"/>
      <c r="M43" s="827"/>
      <c r="N43" s="99">
        <f>SUM(N36:N42)</f>
        <v>124086.59557580083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9">
        <f>'900.2'!N78</f>
        <v>760.90585251849188</v>
      </c>
      <c r="M59" s="830"/>
      <c r="N59" s="287">
        <f>K59*L59</f>
        <v>760.90585251849188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760.90585251849188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20</v>
      </c>
      <c r="N70" s="296">
        <f>K70/M70</f>
        <v>9388.5742499999997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N70+N71+N72+N73+N74</f>
        <v>14722.886430720398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139570.38785903974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27914.077571807949</v>
      </c>
      <c r="M83" s="860"/>
      <c r="N83" s="51"/>
    </row>
    <row r="84" spans="1:14">
      <c r="B84" s="89" t="s">
        <v>973</v>
      </c>
      <c r="C84" s="90"/>
      <c r="D84" s="90"/>
      <c r="E84" s="90"/>
      <c r="F84" s="90"/>
      <c r="G84" s="90"/>
      <c r="H84" s="90"/>
      <c r="I84" s="87"/>
      <c r="J84" s="88"/>
      <c r="K84" s="304">
        <v>0.05</v>
      </c>
      <c r="L84" s="859">
        <f>N78*K84</f>
        <v>6978.5193929519874</v>
      </c>
      <c r="M84" s="860"/>
      <c r="N84" s="51"/>
    </row>
    <row r="85" spans="1:14" ht="15.75" thickBot="1">
      <c r="B85" s="91" t="s">
        <v>974</v>
      </c>
      <c r="C85" s="92"/>
      <c r="D85" s="92"/>
      <c r="E85" s="92"/>
      <c r="F85" s="92"/>
      <c r="G85" s="92"/>
      <c r="H85" s="92"/>
      <c r="I85" s="93"/>
      <c r="J85" s="94"/>
      <c r="K85" s="305">
        <v>0.05</v>
      </c>
      <c r="L85" s="861">
        <f>N78*K85</f>
        <v>6978.5193929519874</v>
      </c>
      <c r="M85" s="862"/>
      <c r="N85" s="51"/>
    </row>
    <row r="86" spans="1:14" ht="15.75" thickBot="1">
      <c r="B86" s="825" t="s">
        <v>953</v>
      </c>
      <c r="C86" s="826"/>
      <c r="D86" s="826"/>
      <c r="E86" s="826"/>
      <c r="F86" s="826"/>
      <c r="G86" s="826"/>
      <c r="H86" s="826"/>
      <c r="I86" s="826"/>
      <c r="J86" s="826"/>
      <c r="K86" s="826"/>
      <c r="L86" s="826"/>
      <c r="M86" s="827"/>
      <c r="N86" s="52">
        <f>L83+L84+L85</f>
        <v>41871.116357711922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181441.50421675167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28.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9"/>
      <c r="C1" s="884"/>
      <c r="D1" s="885"/>
      <c r="E1" s="885"/>
      <c r="F1" s="885"/>
      <c r="G1" s="885"/>
      <c r="H1" s="885"/>
      <c r="I1" s="885"/>
      <c r="J1" s="886"/>
      <c r="K1" s="887" t="s">
        <v>933</v>
      </c>
      <c r="L1" s="889" t="s">
        <v>2198</v>
      </c>
      <c r="M1" s="890"/>
      <c r="N1" s="891"/>
    </row>
    <row r="2" spans="2:14">
      <c r="B2" s="870"/>
      <c r="C2" s="881" t="s">
        <v>934</v>
      </c>
      <c r="D2" s="882"/>
      <c r="E2" s="882"/>
      <c r="F2" s="882"/>
      <c r="G2" s="882"/>
      <c r="H2" s="882"/>
      <c r="I2" s="882"/>
      <c r="J2" s="883"/>
      <c r="K2" s="888"/>
      <c r="L2" s="892"/>
      <c r="M2" s="893"/>
      <c r="N2" s="894"/>
    </row>
    <row r="3" spans="2:14">
      <c r="B3" s="870"/>
      <c r="C3" s="881" t="s">
        <v>2199</v>
      </c>
      <c r="D3" s="882"/>
      <c r="E3" s="882"/>
      <c r="F3" s="882"/>
      <c r="G3" s="882"/>
      <c r="H3" s="882"/>
      <c r="I3" s="882"/>
      <c r="J3" s="883"/>
      <c r="K3" s="872" t="s">
        <v>935</v>
      </c>
      <c r="L3" s="897">
        <v>1</v>
      </c>
      <c r="M3" s="898"/>
      <c r="N3" s="899"/>
    </row>
    <row r="4" spans="2:14">
      <c r="B4" s="870"/>
      <c r="C4" s="881" t="s">
        <v>2200</v>
      </c>
      <c r="D4" s="882"/>
      <c r="E4" s="882"/>
      <c r="F4" s="882"/>
      <c r="G4" s="882"/>
      <c r="H4" s="882"/>
      <c r="I4" s="882"/>
      <c r="J4" s="883"/>
      <c r="K4" s="895"/>
      <c r="L4" s="900"/>
      <c r="M4" s="901"/>
      <c r="N4" s="902"/>
    </row>
    <row r="5" spans="2:14">
      <c r="B5" s="870"/>
      <c r="C5" s="881" t="s">
        <v>2201</v>
      </c>
      <c r="D5" s="882"/>
      <c r="E5" s="882"/>
      <c r="F5" s="882"/>
      <c r="G5" s="882"/>
      <c r="H5" s="882"/>
      <c r="I5" s="882"/>
      <c r="J5" s="883"/>
      <c r="K5" s="872" t="s">
        <v>936</v>
      </c>
      <c r="L5" s="874"/>
      <c r="M5" s="874" t="s">
        <v>937</v>
      </c>
      <c r="N5" s="876"/>
    </row>
    <row r="6" spans="2:14" ht="15.75" thickBot="1">
      <c r="B6" s="871"/>
      <c r="C6" s="878"/>
      <c r="D6" s="879"/>
      <c r="E6" s="879"/>
      <c r="F6" s="879"/>
      <c r="G6" s="879"/>
      <c r="H6" s="879"/>
      <c r="I6" s="879"/>
      <c r="J6" s="880"/>
      <c r="K6" s="873"/>
      <c r="L6" s="875"/>
      <c r="M6" s="875"/>
      <c r="N6" s="877"/>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3" t="s">
        <v>2205</v>
      </c>
      <c r="C10" s="904"/>
      <c r="D10" s="904"/>
      <c r="E10" s="904"/>
      <c r="F10" s="391" t="s">
        <v>2206</v>
      </c>
      <c r="G10" s="79"/>
      <c r="H10" s="359"/>
      <c r="I10" s="905" t="s">
        <v>2207</v>
      </c>
      <c r="J10" s="905"/>
      <c r="K10" s="392" t="s">
        <v>2206</v>
      </c>
      <c r="L10" s="356"/>
      <c r="M10" s="356"/>
      <c r="N10" s="35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989</v>
      </c>
      <c r="C31" s="81" t="s">
        <v>1172</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150</v>
      </c>
      <c r="B36" s="838" t="str">
        <f>VLOOKUP(A36,EQUIPOS!A6:D154,3,FALSE)</f>
        <v>Cargador : Potencia en el volante 125 hp, Clasificación de RPM del motor 2300.</v>
      </c>
      <c r="C36" s="839"/>
      <c r="D36" s="839"/>
      <c r="E36" s="839"/>
      <c r="F36" s="839"/>
      <c r="G36" s="839"/>
      <c r="H36" s="840"/>
      <c r="I36" s="267"/>
      <c r="J36" s="268"/>
      <c r="K36" s="269">
        <f>VLOOKUP(A36,EQUIPOS!A6:D161,4,FALSE)</f>
        <v>168352.73254379313</v>
      </c>
      <c r="L36" s="270"/>
      <c r="M36" s="271">
        <v>9.25</v>
      </c>
      <c r="N36" s="272">
        <f>K36/M36</f>
        <v>18200.295410139799</v>
      </c>
    </row>
    <row r="37" spans="1:14">
      <c r="A37" t="s">
        <v>180</v>
      </c>
      <c r="B37" s="838" t="str">
        <f>VLOOKUP(A37,EQUIPOS!A7:D154,3,FALSE)</f>
        <v>Compresor 120 HP, con martillo.</v>
      </c>
      <c r="C37" s="839"/>
      <c r="D37" s="839"/>
      <c r="E37" s="839"/>
      <c r="F37" s="839"/>
      <c r="G37" s="839"/>
      <c r="H37" s="840"/>
      <c r="I37" s="267"/>
      <c r="J37" s="268"/>
      <c r="K37" s="269">
        <f>VLOOKUP(A37,EQUIPOS!A7:D162,4,FALSE)</f>
        <v>89516.95520623136</v>
      </c>
      <c r="L37" s="270"/>
      <c r="M37" s="271">
        <v>9.25</v>
      </c>
      <c r="N37" s="272">
        <f>K37/M37</f>
        <v>9677.5086709439311</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62.666819895785942</v>
      </c>
    </row>
    <row r="43" spans="1:14" ht="15.75" thickBot="1">
      <c r="B43" s="825" t="s">
        <v>953</v>
      </c>
      <c r="C43" s="826"/>
      <c r="D43" s="826"/>
      <c r="E43" s="826"/>
      <c r="F43" s="826"/>
      <c r="G43" s="826"/>
      <c r="H43" s="826"/>
      <c r="I43" s="826"/>
      <c r="J43" s="826"/>
      <c r="K43" s="826"/>
      <c r="L43" s="826"/>
      <c r="M43" s="827"/>
      <c r="N43" s="99">
        <f>SUM(N36:N42)</f>
        <v>27940.470900979515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9">
        <f>'900.2'!N78</f>
        <v>760.90585251849188</v>
      </c>
      <c r="M59" s="830"/>
      <c r="N59" s="287">
        <f>K59*L59</f>
        <v>760.90585251849188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760.90585251849188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74</v>
      </c>
      <c r="N70" s="296">
        <f>K70/M70</f>
        <v>1691.6349999999998</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74</v>
      </c>
      <c r="N71" s="296">
        <f>K71/M71</f>
        <v>1441.7059947892972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N70+N71+N72+N73+N74</f>
        <v>3133.3409947892969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31834.717748287305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6366.9435496574615</v>
      </c>
      <c r="M83" s="860"/>
      <c r="N83" s="51"/>
    </row>
    <row r="84" spans="1:14">
      <c r="B84" s="89" t="s">
        <v>973</v>
      </c>
      <c r="C84" s="90"/>
      <c r="D84" s="90"/>
      <c r="E84" s="90"/>
      <c r="F84" s="90"/>
      <c r="G84" s="90"/>
      <c r="H84" s="90"/>
      <c r="I84" s="87"/>
      <c r="J84" s="88"/>
      <c r="K84" s="304">
        <v>0.05</v>
      </c>
      <c r="L84" s="859">
        <f>N78*K84</f>
        <v>1591.7358874143654</v>
      </c>
      <c r="M84" s="860"/>
      <c r="N84" s="51"/>
    </row>
    <row r="85" spans="1:14" ht="15.75" thickBot="1">
      <c r="B85" s="91" t="s">
        <v>974</v>
      </c>
      <c r="C85" s="92"/>
      <c r="D85" s="92"/>
      <c r="E85" s="92"/>
      <c r="F85" s="92"/>
      <c r="G85" s="92"/>
      <c r="H85" s="92"/>
      <c r="I85" s="93"/>
      <c r="J85" s="94"/>
      <c r="K85" s="305">
        <v>0.05</v>
      </c>
      <c r="L85" s="861">
        <f>N78*K85</f>
        <v>1591.7358874143654</v>
      </c>
      <c r="M85" s="862"/>
      <c r="N85" s="51"/>
    </row>
    <row r="86" spans="1:14" ht="15.75" thickBot="1">
      <c r="B86" s="825" t="s">
        <v>953</v>
      </c>
      <c r="C86" s="826"/>
      <c r="D86" s="826"/>
      <c r="E86" s="826"/>
      <c r="F86" s="826"/>
      <c r="G86" s="826"/>
      <c r="H86" s="826"/>
      <c r="I86" s="826"/>
      <c r="J86" s="826"/>
      <c r="K86" s="826"/>
      <c r="L86" s="826"/>
      <c r="M86" s="827"/>
      <c r="N86" s="52">
        <f>L83+L84+L85</f>
        <v>9550.4153244861918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41385.133072773497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22.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990</v>
      </c>
      <c r="C31" s="81" t="s">
        <v>1173</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180</v>
      </c>
      <c r="B36" s="838" t="str">
        <f>VLOOKUP(A36,EQUIPOS!A6:D154,3,FALSE)</f>
        <v>Compresor 120 HP, con martillo.</v>
      </c>
      <c r="C36" s="839"/>
      <c r="D36" s="839"/>
      <c r="E36" s="839"/>
      <c r="F36" s="839"/>
      <c r="G36" s="839"/>
      <c r="H36" s="840"/>
      <c r="I36" s="267"/>
      <c r="J36" s="268"/>
      <c r="K36" s="269">
        <f>VLOOKUP(A36,EQUIPOS!A6:D161,4,FALSE)</f>
        <v>89516.95520623136</v>
      </c>
      <c r="L36" s="270"/>
      <c r="M36" s="271">
        <v>2.5</v>
      </c>
      <c r="N36" s="272">
        <f>K36/M36</f>
        <v>35806.782082492544</v>
      </c>
    </row>
    <row r="37" spans="1:14">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0.1</v>
      </c>
      <c r="M42" s="850"/>
      <c r="N42" s="105">
        <f>N76*L42</f>
        <v>1251.8099</v>
      </c>
    </row>
    <row r="43" spans="1:14" ht="15.75" thickBot="1">
      <c r="B43" s="825" t="s">
        <v>953</v>
      </c>
      <c r="C43" s="826"/>
      <c r="D43" s="826"/>
      <c r="E43" s="826"/>
      <c r="F43" s="826"/>
      <c r="G43" s="826"/>
      <c r="H43" s="826"/>
      <c r="I43" s="826"/>
      <c r="J43" s="826"/>
      <c r="K43" s="826"/>
      <c r="L43" s="826"/>
      <c r="M43" s="827"/>
      <c r="N43" s="99">
        <f>SUM(N36:N42)</f>
        <v>37058.591982492544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9">
        <f>'900.2'!N78</f>
        <v>760.90585251849188</v>
      </c>
      <c r="M59" s="830"/>
      <c r="N59" s="287">
        <f>K59*L59</f>
        <v>760.90585251849188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760.90585251849188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20</v>
      </c>
      <c r="N70" s="296">
        <f>K70/M70</f>
        <v>12518.098999999998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N70+N71+N72+N73+N74</f>
        <v>12518.098999999998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50337.596835011034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10067.519367002207</v>
      </c>
      <c r="M83" s="860"/>
      <c r="N83" s="51"/>
    </row>
    <row r="84" spans="1:14">
      <c r="B84" s="89" t="s">
        <v>973</v>
      </c>
      <c r="C84" s="90"/>
      <c r="D84" s="90"/>
      <c r="E84" s="90"/>
      <c r="F84" s="90"/>
      <c r="G84" s="90"/>
      <c r="H84" s="90"/>
      <c r="I84" s="87"/>
      <c r="J84" s="88"/>
      <c r="K84" s="304">
        <v>0.05</v>
      </c>
      <c r="L84" s="859">
        <f>N78*K84</f>
        <v>2516.8798417505518</v>
      </c>
      <c r="M84" s="860"/>
      <c r="N84" s="51"/>
    </row>
    <row r="85" spans="1:14" ht="15.75" thickBot="1">
      <c r="B85" s="91" t="s">
        <v>974</v>
      </c>
      <c r="C85" s="92"/>
      <c r="D85" s="92"/>
      <c r="E85" s="92"/>
      <c r="F85" s="92"/>
      <c r="G85" s="92"/>
      <c r="H85" s="92"/>
      <c r="I85" s="93"/>
      <c r="J85" s="94"/>
      <c r="K85" s="305">
        <v>0.05</v>
      </c>
      <c r="L85" s="861">
        <f>N78*K85</f>
        <v>2516.8798417505518</v>
      </c>
      <c r="M85" s="862"/>
      <c r="N85" s="51"/>
    </row>
    <row r="86" spans="1:14" ht="15.75" thickBot="1">
      <c r="B86" s="825" t="s">
        <v>953</v>
      </c>
      <c r="C86" s="826"/>
      <c r="D86" s="826"/>
      <c r="E86" s="826"/>
      <c r="F86" s="826"/>
      <c r="G86" s="826"/>
      <c r="H86" s="826"/>
      <c r="I86" s="826"/>
      <c r="J86" s="826"/>
      <c r="K86" s="826"/>
      <c r="L86" s="826"/>
      <c r="M86" s="827"/>
      <c r="N86" s="52">
        <f>L83+L84+L85</f>
        <v>15101.27905050331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65438.875885514346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991</v>
      </c>
      <c r="C31" s="81" t="s">
        <v>1170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150</v>
      </c>
      <c r="B36" s="838" t="str">
        <f>VLOOKUP(A36,EQUIPOS!A6:D154,3,FALSE)</f>
        <v>Cargador : Potencia en el volante 125 hp, Clasificación de RPM del motor 2300.</v>
      </c>
      <c r="C36" s="839"/>
      <c r="D36" s="839"/>
      <c r="E36" s="839"/>
      <c r="F36" s="839"/>
      <c r="G36" s="839"/>
      <c r="H36" s="840"/>
      <c r="I36" s="267"/>
      <c r="J36" s="268"/>
      <c r="K36" s="269">
        <f>VLOOKUP(A36,EQUIPOS!A6:D161,4,FALSE)</f>
        <v>168352.73254379313</v>
      </c>
      <c r="L36" s="270"/>
      <c r="M36" s="271">
        <v>2.375</v>
      </c>
      <c r="N36" s="272">
        <f>K36/M36</f>
        <v>70885.361071070787</v>
      </c>
    </row>
    <row r="37" spans="1:14">
      <c r="A37" t="s">
        <v>180</v>
      </c>
      <c r="B37" s="838" t="str">
        <f>VLOOKUP(A37,EQUIPOS!A7:D154,3,FALSE)</f>
        <v>Compresor 120 HP, con martillo.</v>
      </c>
      <c r="C37" s="839"/>
      <c r="D37" s="839"/>
      <c r="E37" s="839"/>
      <c r="F37" s="839"/>
      <c r="G37" s="839"/>
      <c r="H37" s="840"/>
      <c r="I37" s="267"/>
      <c r="J37" s="268"/>
      <c r="K37" s="269">
        <f>VLOOKUP(A37,EQUIPOS!A7:D162,4,FALSE)</f>
        <v>89516.95520623136</v>
      </c>
      <c r="L37" s="270"/>
      <c r="M37" s="271">
        <v>2.375</v>
      </c>
      <c r="N37" s="272">
        <f>K37/M37</f>
        <v>37691.349560518465</v>
      </c>
    </row>
    <row r="38" spans="1:14">
      <c r="A38" t="s">
        <v>195</v>
      </c>
      <c r="B38" s="838" t="str">
        <f>VLOOKUP(A38,EQUIPOS!A8:D154,3,FALSE)</f>
        <v xml:space="preserve">Equipo de oxicorte, Capacidad de corte: hasta 6´´ (152mm) </v>
      </c>
      <c r="C38" s="839"/>
      <c r="D38" s="839"/>
      <c r="E38" s="839"/>
      <c r="F38" s="839"/>
      <c r="G38" s="839"/>
      <c r="H38" s="840"/>
      <c r="I38" s="267"/>
      <c r="J38" s="268"/>
      <c r="K38" s="269">
        <f>VLOOKUP(A38,EQUIPOS!A8:D163,4,FALSE)</f>
        <v>9522.4737319932647</v>
      </c>
      <c r="L38" s="270"/>
      <c r="M38" s="271">
        <v>2.375</v>
      </c>
      <c r="N38" s="272">
        <f>K38/M38</f>
        <v>4009.462623997164</v>
      </c>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0.1</v>
      </c>
      <c r="M42" s="850"/>
      <c r="N42" s="105">
        <f>N76*L42</f>
        <v>1549.7775190231998</v>
      </c>
    </row>
    <row r="43" spans="1:14" ht="15.75" thickBot="1">
      <c r="B43" s="825" t="s">
        <v>953</v>
      </c>
      <c r="C43" s="826"/>
      <c r="D43" s="826"/>
      <c r="E43" s="826"/>
      <c r="F43" s="826"/>
      <c r="G43" s="826"/>
      <c r="H43" s="826"/>
      <c r="I43" s="826"/>
      <c r="J43" s="826"/>
      <c r="K43" s="826"/>
      <c r="L43" s="826"/>
      <c r="M43" s="827"/>
      <c r="N43" s="99">
        <f>SUM(N36:N42)</f>
        <v>114135.95077460964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9">
        <f>'900.2'!N78</f>
        <v>760.90585251849188</v>
      </c>
      <c r="M59" s="830"/>
      <c r="N59" s="287">
        <f>K59*L59</f>
        <v>760.90585251849188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760.90585251849188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19</v>
      </c>
      <c r="N70" s="296">
        <f>K70/M70</f>
        <v>9882.7097368421037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N70+N71+N72+N73+N74</f>
        <v>15497.775190231998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130394.63181736013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26078.926363472026</v>
      </c>
      <c r="M83" s="860"/>
      <c r="N83" s="51"/>
    </row>
    <row r="84" spans="1:14">
      <c r="B84" s="89" t="s">
        <v>973</v>
      </c>
      <c r="C84" s="90"/>
      <c r="D84" s="90"/>
      <c r="E84" s="90"/>
      <c r="F84" s="90"/>
      <c r="G84" s="90"/>
      <c r="H84" s="90"/>
      <c r="I84" s="87"/>
      <c r="J84" s="88"/>
      <c r="K84" s="304">
        <v>0.05</v>
      </c>
      <c r="L84" s="859">
        <f>N78*K84</f>
        <v>6519.7315908680066</v>
      </c>
      <c r="M84" s="860"/>
      <c r="N84" s="51"/>
    </row>
    <row r="85" spans="1:14" ht="15.75" thickBot="1">
      <c r="B85" s="91" t="s">
        <v>974</v>
      </c>
      <c r="C85" s="92"/>
      <c r="D85" s="92"/>
      <c r="E85" s="92"/>
      <c r="F85" s="92"/>
      <c r="G85" s="92"/>
      <c r="H85" s="92"/>
      <c r="I85" s="93"/>
      <c r="J85" s="94"/>
      <c r="K85" s="305">
        <v>0.05</v>
      </c>
      <c r="L85" s="861">
        <f>N78*K85</f>
        <v>6519.7315908680066</v>
      </c>
      <c r="M85" s="862"/>
      <c r="N85" s="51"/>
    </row>
    <row r="86" spans="1:14" ht="15.75" thickBot="1">
      <c r="B86" s="825" t="s">
        <v>953</v>
      </c>
      <c r="C86" s="826"/>
      <c r="D86" s="826"/>
      <c r="E86" s="826"/>
      <c r="F86" s="826"/>
      <c r="G86" s="826"/>
      <c r="H86" s="826"/>
      <c r="I86" s="826"/>
      <c r="J86" s="826"/>
      <c r="K86" s="826"/>
      <c r="L86" s="826"/>
      <c r="M86" s="827"/>
      <c r="N86" s="52">
        <f>L83+L84+L85</f>
        <v>39118.38954520804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169513.02136256816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992</v>
      </c>
      <c r="C31" s="81" t="s">
        <v>1171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312</v>
      </c>
      <c r="B36" s="838" t="str">
        <f>VLOOKUP(A36,EQUIPOS!A6:D154,3,FALSE)</f>
        <v>Retroexcavadora sobre oruga, potencia 138 HP, balde de 1,5 m3.</v>
      </c>
      <c r="C36" s="839"/>
      <c r="D36" s="839"/>
      <c r="E36" s="839"/>
      <c r="F36" s="839"/>
      <c r="G36" s="839"/>
      <c r="H36" s="840"/>
      <c r="I36" s="267"/>
      <c r="J36" s="268"/>
      <c r="K36" s="269">
        <f>VLOOKUP(A36,EQUIPOS!A6:D161,4,FALSE)</f>
        <v>210440.91567974145</v>
      </c>
      <c r="L36" s="270"/>
      <c r="M36" s="271">
        <v>2.5</v>
      </c>
      <c r="N36" s="272">
        <f>K36/M36</f>
        <v>84176.366271896579</v>
      </c>
    </row>
    <row r="37" spans="1:14">
      <c r="A37" t="s">
        <v>180</v>
      </c>
      <c r="B37" s="838" t="str">
        <f>VLOOKUP(A37,EQUIPOS!A7:D154,3,FALSE)</f>
        <v>Compresor 120 HP, con martillo.</v>
      </c>
      <c r="C37" s="839"/>
      <c r="D37" s="839"/>
      <c r="E37" s="839"/>
      <c r="F37" s="839"/>
      <c r="G37" s="839"/>
      <c r="H37" s="840"/>
      <c r="I37" s="267"/>
      <c r="J37" s="268"/>
      <c r="K37" s="269">
        <f>VLOOKUP(A37,EQUIPOS!A7:D162,4,FALSE)</f>
        <v>89516.95520623136</v>
      </c>
      <c r="L37" s="270"/>
      <c r="M37" s="271">
        <v>2.5</v>
      </c>
      <c r="N37" s="272">
        <f>K37/M37</f>
        <v>35806.782082492544</v>
      </c>
    </row>
    <row r="38" spans="1:14">
      <c r="A38" t="s">
        <v>195</v>
      </c>
      <c r="B38" s="838" t="str">
        <f>VLOOKUP(A38,EQUIPOS!A8:D154,3,FALSE)</f>
        <v xml:space="preserve">Equipo de oxicorte, Capacidad de corte: hasta 6´´ (152mm) </v>
      </c>
      <c r="C38" s="839"/>
      <c r="D38" s="839"/>
      <c r="E38" s="839"/>
      <c r="F38" s="839"/>
      <c r="G38" s="839"/>
      <c r="H38" s="840"/>
      <c r="I38" s="267"/>
      <c r="J38" s="268"/>
      <c r="K38" s="269">
        <f>VLOOKUP(A38,EQUIPOS!A8:D163,4,FALSE)</f>
        <v>9522.4737319932647</v>
      </c>
      <c r="L38" s="270"/>
      <c r="M38" s="271">
        <v>2.5</v>
      </c>
      <c r="N38" s="272">
        <f>K38/M38</f>
        <v>3808.989492797306</v>
      </c>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294.45772861440798</v>
      </c>
    </row>
    <row r="43" spans="1:14" ht="15.75" thickBot="1">
      <c r="B43" s="825" t="s">
        <v>953</v>
      </c>
      <c r="C43" s="826"/>
      <c r="D43" s="826"/>
      <c r="E43" s="826"/>
      <c r="F43" s="826"/>
      <c r="G43" s="826"/>
      <c r="H43" s="826"/>
      <c r="I43" s="826"/>
      <c r="J43" s="826"/>
      <c r="K43" s="826"/>
      <c r="L43" s="826"/>
      <c r="M43" s="827"/>
      <c r="N43" s="99">
        <f>SUM(N36:N42)</f>
        <v>124086.59557580083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9">
        <f>'900.2'!N78</f>
        <v>760.90585251849188</v>
      </c>
      <c r="M59" s="830"/>
      <c r="N59" s="287">
        <f>K59*L59</f>
        <v>760.90585251849188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760.90585251849188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20</v>
      </c>
      <c r="N70" s="296">
        <f>K70/M70</f>
        <v>9388.5742499999997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SUM(N70:N75)</f>
        <v>14722.886430720398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139570.38785903974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27914.077571807949</v>
      </c>
      <c r="M83" s="860"/>
      <c r="N83" s="51"/>
    </row>
    <row r="84" spans="1:14">
      <c r="B84" s="89" t="s">
        <v>973</v>
      </c>
      <c r="C84" s="90"/>
      <c r="D84" s="90"/>
      <c r="E84" s="90"/>
      <c r="F84" s="90"/>
      <c r="G84" s="90"/>
      <c r="H84" s="90"/>
      <c r="I84" s="87"/>
      <c r="J84" s="88"/>
      <c r="K84" s="304">
        <v>0.05</v>
      </c>
      <c r="L84" s="859">
        <f>N78*K84</f>
        <v>6978.5193929519874</v>
      </c>
      <c r="M84" s="860"/>
      <c r="N84" s="51"/>
    </row>
    <row r="85" spans="1:14" ht="15.75" thickBot="1">
      <c r="B85" s="91" t="s">
        <v>974</v>
      </c>
      <c r="C85" s="92"/>
      <c r="D85" s="92"/>
      <c r="E85" s="92"/>
      <c r="F85" s="92"/>
      <c r="G85" s="92"/>
      <c r="H85" s="92"/>
      <c r="I85" s="93"/>
      <c r="J85" s="94"/>
      <c r="K85" s="305">
        <v>0.05</v>
      </c>
      <c r="L85" s="861">
        <f>N78*K85</f>
        <v>6978.5193929519874</v>
      </c>
      <c r="M85" s="862"/>
      <c r="N85" s="51"/>
    </row>
    <row r="86" spans="1:14" ht="15.75" thickBot="1">
      <c r="B86" s="825" t="s">
        <v>953</v>
      </c>
      <c r="C86" s="826"/>
      <c r="D86" s="826"/>
      <c r="E86" s="826"/>
      <c r="F86" s="826"/>
      <c r="G86" s="826"/>
      <c r="H86" s="826"/>
      <c r="I86" s="826"/>
      <c r="J86" s="826"/>
      <c r="K86" s="826"/>
      <c r="L86" s="826"/>
      <c r="M86" s="827"/>
      <c r="N86" s="52">
        <f>L83+L84+L85</f>
        <v>41871.116357711922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181441.50421675167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993</v>
      </c>
      <c r="C31" s="81" t="s">
        <v>1171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312</v>
      </c>
      <c r="B36" s="838" t="str">
        <f>VLOOKUP(A36,EQUIPOS!A6:D154,3,FALSE)</f>
        <v>Retroexcavadora sobre oruga, potencia 138 HP, balde de 1,5 m3.</v>
      </c>
      <c r="C36" s="839"/>
      <c r="D36" s="839"/>
      <c r="E36" s="839"/>
      <c r="F36" s="839"/>
      <c r="G36" s="839"/>
      <c r="H36" s="840"/>
      <c r="I36" s="267"/>
      <c r="J36" s="268"/>
      <c r="K36" s="269">
        <f>VLOOKUP(A36,EQUIPOS!A6:D161,4,FALSE)</f>
        <v>210440.91567974145</v>
      </c>
      <c r="L36" s="270"/>
      <c r="M36" s="271">
        <v>2.5</v>
      </c>
      <c r="N36" s="272">
        <f>K36/M36</f>
        <v>84176.366271896579</v>
      </c>
    </row>
    <row r="37" spans="1:14">
      <c r="A37" t="s">
        <v>180</v>
      </c>
      <c r="B37" s="838" t="str">
        <f>VLOOKUP(A37,EQUIPOS!A7:D154,3,FALSE)</f>
        <v>Compresor 120 HP, con martillo.</v>
      </c>
      <c r="C37" s="839"/>
      <c r="D37" s="839"/>
      <c r="E37" s="839"/>
      <c r="F37" s="839"/>
      <c r="G37" s="839"/>
      <c r="H37" s="840"/>
      <c r="I37" s="267"/>
      <c r="J37" s="268"/>
      <c r="K37" s="269">
        <f>VLOOKUP(A37,EQUIPOS!A7:D162,4,FALSE)</f>
        <v>89516.95520623136</v>
      </c>
      <c r="L37" s="270"/>
      <c r="M37" s="271">
        <v>2.5</v>
      </c>
      <c r="N37" s="272">
        <f>K37/M37</f>
        <v>35806.782082492544</v>
      </c>
    </row>
    <row r="38" spans="1:14">
      <c r="A38" t="s">
        <v>195</v>
      </c>
      <c r="B38" s="838" t="str">
        <f>VLOOKUP(A38,EQUIPOS!A8:D154,3,FALSE)</f>
        <v xml:space="preserve">Equipo de oxicorte, Capacidad de corte: hasta 6´´ (152mm) </v>
      </c>
      <c r="C38" s="839"/>
      <c r="D38" s="839"/>
      <c r="E38" s="839"/>
      <c r="F38" s="839"/>
      <c r="G38" s="839"/>
      <c r="H38" s="840"/>
      <c r="I38" s="267"/>
      <c r="J38" s="268"/>
      <c r="K38" s="269">
        <f>VLOOKUP(A38,EQUIPOS!A8:D163,4,FALSE)</f>
        <v>9522.4737319932647</v>
      </c>
      <c r="L38" s="270"/>
      <c r="M38" s="271">
        <v>2.5</v>
      </c>
      <c r="N38" s="272">
        <f>K38/M38</f>
        <v>3808.989492797306</v>
      </c>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231.86723361440795</v>
      </c>
    </row>
    <row r="43" spans="1:14" ht="15.75" thickBot="1">
      <c r="B43" s="825" t="s">
        <v>953</v>
      </c>
      <c r="C43" s="826"/>
      <c r="D43" s="826"/>
      <c r="E43" s="826"/>
      <c r="F43" s="826"/>
      <c r="G43" s="826"/>
      <c r="H43" s="826"/>
      <c r="I43" s="826"/>
      <c r="J43" s="826"/>
      <c r="K43" s="826"/>
      <c r="L43" s="826"/>
      <c r="M43" s="827"/>
      <c r="N43" s="99">
        <f>SUM(N36:N42)</f>
        <v>124024.00508080084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1.4</v>
      </c>
      <c r="J59" s="286">
        <v>1</v>
      </c>
      <c r="K59" s="279">
        <f>I59*J59</f>
        <v>1.4</v>
      </c>
      <c r="L59" s="829">
        <f>'900.2'!N78</f>
        <v>760.90585251849188</v>
      </c>
      <c r="M59" s="830"/>
      <c r="N59" s="287">
        <f>K59*L59</f>
        <v>1065.2681935258886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1065.2681935258886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20</v>
      </c>
      <c r="N70" s="296">
        <f>K70/M70</f>
        <v>6259.0494999999992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11593.361680720398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136682.63495504714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27336.526991009428</v>
      </c>
      <c r="M83" s="860"/>
      <c r="N83" s="51"/>
    </row>
    <row r="84" spans="1:14">
      <c r="B84" s="89" t="s">
        <v>973</v>
      </c>
      <c r="C84" s="90"/>
      <c r="D84" s="90"/>
      <c r="E84" s="90"/>
      <c r="F84" s="90"/>
      <c r="G84" s="90"/>
      <c r="H84" s="90"/>
      <c r="I84" s="87"/>
      <c r="J84" s="88"/>
      <c r="K84" s="304">
        <v>0.05</v>
      </c>
      <c r="L84" s="859">
        <f>N78*K84</f>
        <v>6834.1317477523571</v>
      </c>
      <c r="M84" s="860"/>
      <c r="N84" s="51"/>
    </row>
    <row r="85" spans="1:14" ht="15.75" thickBot="1">
      <c r="B85" s="91" t="s">
        <v>974</v>
      </c>
      <c r="C85" s="92"/>
      <c r="D85" s="92"/>
      <c r="E85" s="92"/>
      <c r="F85" s="92"/>
      <c r="G85" s="92"/>
      <c r="H85" s="92"/>
      <c r="I85" s="93"/>
      <c r="J85" s="94"/>
      <c r="K85" s="305">
        <v>0.05</v>
      </c>
      <c r="L85" s="861">
        <f>N78*K85</f>
        <v>6834.1317477523571</v>
      </c>
      <c r="M85" s="862"/>
      <c r="N85" s="51"/>
    </row>
    <row r="86" spans="1:14" ht="15.75" thickBot="1">
      <c r="B86" s="825" t="s">
        <v>953</v>
      </c>
      <c r="C86" s="826"/>
      <c r="D86" s="826"/>
      <c r="E86" s="826"/>
      <c r="F86" s="826"/>
      <c r="G86" s="826"/>
      <c r="H86" s="826"/>
      <c r="I86" s="826"/>
      <c r="J86" s="826"/>
      <c r="K86" s="826"/>
      <c r="L86" s="826"/>
      <c r="M86" s="827"/>
      <c r="N86" s="52">
        <f>L83+L84+L85</f>
        <v>41004.790486514139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177687.42544156127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994</v>
      </c>
      <c r="C31" s="81" t="s">
        <v>1174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150</v>
      </c>
      <c r="B36" s="838" t="str">
        <f>VLOOKUP(A36,EQUIPOS!A6:D154,3,FALSE)</f>
        <v>Cargador : Potencia en el volante 125 hp, Clasificación de RPM del motor 2300.</v>
      </c>
      <c r="C36" s="839"/>
      <c r="D36" s="839"/>
      <c r="E36" s="839"/>
      <c r="F36" s="839"/>
      <c r="G36" s="839"/>
      <c r="H36" s="840"/>
      <c r="I36" s="267"/>
      <c r="J36" s="268"/>
      <c r="K36" s="269">
        <f>VLOOKUP(A36,EQUIPOS!A6:D161,4,FALSE)</f>
        <v>168352.73254379313</v>
      </c>
      <c r="L36" s="270"/>
      <c r="M36" s="271">
        <v>22</v>
      </c>
      <c r="N36" s="272">
        <f>K36/M36</f>
        <v>7652.3969338087782</v>
      </c>
    </row>
    <row r="37" spans="1:14">
      <c r="A37" t="s">
        <v>180</v>
      </c>
      <c r="B37" s="838" t="str">
        <f>VLOOKUP(A37,EQUIPOS!A7:D154,3,FALSE)</f>
        <v>Compresor 120 HP, con martillo.</v>
      </c>
      <c r="C37" s="839"/>
      <c r="D37" s="839"/>
      <c r="E37" s="839"/>
      <c r="F37" s="839"/>
      <c r="G37" s="839"/>
      <c r="H37" s="840"/>
      <c r="I37" s="267"/>
      <c r="J37" s="268"/>
      <c r="K37" s="269">
        <f>VLOOKUP(A37,EQUIPOS!A7:D162,4,FALSE)</f>
        <v>89516.95520623136</v>
      </c>
      <c r="L37" s="270"/>
      <c r="M37" s="271">
        <v>22</v>
      </c>
      <c r="N37" s="272">
        <f>K37/M37</f>
        <v>4068.9525093741527</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26.34854927436454</v>
      </c>
    </row>
    <row r="43" spans="1:14" ht="15.75" thickBot="1">
      <c r="B43" s="825" t="s">
        <v>953</v>
      </c>
      <c r="C43" s="826"/>
      <c r="D43" s="826"/>
      <c r="E43" s="826"/>
      <c r="F43" s="826"/>
      <c r="G43" s="826"/>
      <c r="H43" s="826"/>
      <c r="I43" s="826"/>
      <c r="J43" s="826"/>
      <c r="K43" s="826"/>
      <c r="L43" s="826"/>
      <c r="M43" s="827"/>
      <c r="N43" s="99">
        <f>SUM(N36:N42)</f>
        <v>11747.697992457295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0.42</v>
      </c>
      <c r="J59" s="286">
        <v>1</v>
      </c>
      <c r="K59" s="279">
        <f>I59*J59</f>
        <v>0.42</v>
      </c>
      <c r="L59" s="829">
        <f>'900.2'!N78</f>
        <v>760.90585251849188</v>
      </c>
      <c r="M59" s="830"/>
      <c r="N59" s="287">
        <f>K59*L59</f>
        <v>319.58045805776658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319.58045805776658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176</v>
      </c>
      <c r="N70" s="296">
        <f>K70/M70</f>
        <v>711.2556249999999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1317.427463718227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13384.705914233287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2676.9411828466577</v>
      </c>
      <c r="M83" s="860"/>
      <c r="N83" s="51"/>
    </row>
    <row r="84" spans="1:14">
      <c r="B84" s="89" t="s">
        <v>973</v>
      </c>
      <c r="C84" s="90"/>
      <c r="D84" s="90"/>
      <c r="E84" s="90"/>
      <c r="F84" s="90"/>
      <c r="G84" s="90"/>
      <c r="H84" s="90"/>
      <c r="I84" s="87"/>
      <c r="J84" s="88"/>
      <c r="K84" s="304">
        <v>0.05</v>
      </c>
      <c r="L84" s="859">
        <f>N78*K84</f>
        <v>669.23529571166443</v>
      </c>
      <c r="M84" s="860"/>
      <c r="N84" s="51"/>
    </row>
    <row r="85" spans="1:14" ht="15.75" thickBot="1">
      <c r="B85" s="91" t="s">
        <v>974</v>
      </c>
      <c r="C85" s="92"/>
      <c r="D85" s="92"/>
      <c r="E85" s="92"/>
      <c r="F85" s="92"/>
      <c r="G85" s="92"/>
      <c r="H85" s="92"/>
      <c r="I85" s="93"/>
      <c r="J85" s="94"/>
      <c r="K85" s="305">
        <v>0.05</v>
      </c>
      <c r="L85" s="861">
        <f>N78*K85</f>
        <v>669.23529571166443</v>
      </c>
      <c r="M85" s="862"/>
      <c r="N85" s="51"/>
    </row>
    <row r="86" spans="1:14" ht="15.75" thickBot="1">
      <c r="B86" s="825" t="s">
        <v>953</v>
      </c>
      <c r="C86" s="826"/>
      <c r="D86" s="826"/>
      <c r="E86" s="826"/>
      <c r="F86" s="826"/>
      <c r="G86" s="826"/>
      <c r="H86" s="826"/>
      <c r="I86" s="826"/>
      <c r="J86" s="826"/>
      <c r="K86" s="826"/>
      <c r="L86" s="826"/>
      <c r="M86" s="827"/>
      <c r="N86" s="52">
        <f>L83+L84+L85</f>
        <v>4015.4117742699868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17400.117688503273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995</v>
      </c>
      <c r="C31" s="81" t="s">
        <v>1175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150</v>
      </c>
      <c r="B36" s="838" t="str">
        <f>VLOOKUP(A36,EQUIPOS!A6:D154,3,FALSE)</f>
        <v>Cargador : Potencia en el volante 125 hp, Clasificación de RPM del motor 2300.</v>
      </c>
      <c r="C36" s="839"/>
      <c r="D36" s="839"/>
      <c r="E36" s="839"/>
      <c r="F36" s="839"/>
      <c r="G36" s="839"/>
      <c r="H36" s="840"/>
      <c r="I36" s="267"/>
      <c r="J36" s="268"/>
      <c r="K36" s="269">
        <f>VLOOKUP(A36,EQUIPOS!A6:D161,4,FALSE)</f>
        <v>168352.73254379313</v>
      </c>
      <c r="L36" s="270"/>
      <c r="M36" s="271">
        <v>22</v>
      </c>
      <c r="N36" s="272">
        <f>K36/M36</f>
        <v>7652.3969338087782</v>
      </c>
    </row>
    <row r="37" spans="1:14">
      <c r="A37" t="s">
        <v>180</v>
      </c>
      <c r="B37" s="838" t="str">
        <f>VLOOKUP(A37,EQUIPOS!A7:D154,3,FALSE)</f>
        <v>Compresor 120 HP, con martillo.</v>
      </c>
      <c r="C37" s="839"/>
      <c r="D37" s="839"/>
      <c r="E37" s="839"/>
      <c r="F37" s="839"/>
      <c r="G37" s="839"/>
      <c r="H37" s="840"/>
      <c r="I37" s="267"/>
      <c r="J37" s="268"/>
      <c r="K37" s="269">
        <f>VLOOKUP(A37,EQUIPOS!A7:D162,4,FALSE)</f>
        <v>89516.95520623136</v>
      </c>
      <c r="L37" s="270"/>
      <c r="M37" s="271">
        <v>22</v>
      </c>
      <c r="N37" s="272">
        <f>K37/M37</f>
        <v>4068.9525093741527</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26.34854927436454</v>
      </c>
    </row>
    <row r="43" spans="1:14" ht="15.75" thickBot="1">
      <c r="B43" s="825" t="s">
        <v>953</v>
      </c>
      <c r="C43" s="826"/>
      <c r="D43" s="826"/>
      <c r="E43" s="826"/>
      <c r="F43" s="826"/>
      <c r="G43" s="826"/>
      <c r="H43" s="826"/>
      <c r="I43" s="826"/>
      <c r="J43" s="826"/>
      <c r="K43" s="826"/>
      <c r="L43" s="826"/>
      <c r="M43" s="827"/>
      <c r="N43" s="99">
        <f>SUM(N36:N42)</f>
        <v>11747.697992457295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0.21</v>
      </c>
      <c r="J59" s="286">
        <v>1</v>
      </c>
      <c r="K59" s="279">
        <f>I59*J59</f>
        <v>0.21</v>
      </c>
      <c r="L59" s="829">
        <f>'900.2'!N78</f>
        <v>760.90585251849188</v>
      </c>
      <c r="M59" s="830"/>
      <c r="N59" s="287">
        <f>K59*L59</f>
        <v>159.79022902888329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159.79022902888329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176</v>
      </c>
      <c r="N70" s="296">
        <f>K70/M70</f>
        <v>711.2556249999999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1317.427463718227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13224.915685204407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2644.9831370408815</v>
      </c>
      <c r="M83" s="860"/>
      <c r="N83" s="51"/>
    </row>
    <row r="84" spans="1:14">
      <c r="B84" s="89" t="s">
        <v>973</v>
      </c>
      <c r="C84" s="90"/>
      <c r="D84" s="90"/>
      <c r="E84" s="90"/>
      <c r="F84" s="90"/>
      <c r="G84" s="90"/>
      <c r="H84" s="90"/>
      <c r="I84" s="87"/>
      <c r="J84" s="88"/>
      <c r="K84" s="304">
        <v>0.05</v>
      </c>
      <c r="L84" s="859">
        <f>N78*K84</f>
        <v>661.24578426022038</v>
      </c>
      <c r="M84" s="860"/>
      <c r="N84" s="51"/>
    </row>
    <row r="85" spans="1:14" ht="15.75" thickBot="1">
      <c r="B85" s="91" t="s">
        <v>974</v>
      </c>
      <c r="C85" s="92"/>
      <c r="D85" s="92"/>
      <c r="E85" s="92"/>
      <c r="F85" s="92"/>
      <c r="G85" s="92"/>
      <c r="H85" s="92"/>
      <c r="I85" s="93"/>
      <c r="J85" s="94"/>
      <c r="K85" s="305">
        <v>0.05</v>
      </c>
      <c r="L85" s="861">
        <f>N78*K85</f>
        <v>661.24578426022038</v>
      </c>
      <c r="M85" s="862"/>
      <c r="N85" s="51"/>
    </row>
    <row r="86" spans="1:14" ht="15.75" thickBot="1">
      <c r="B86" s="825" t="s">
        <v>953</v>
      </c>
      <c r="C86" s="826"/>
      <c r="D86" s="826"/>
      <c r="E86" s="826"/>
      <c r="F86" s="826"/>
      <c r="G86" s="826"/>
      <c r="H86" s="826"/>
      <c r="I86" s="826"/>
      <c r="J86" s="826"/>
      <c r="K86" s="826"/>
      <c r="L86" s="826"/>
      <c r="M86" s="827"/>
      <c r="N86" s="52">
        <f>L83+L84+L85</f>
        <v>3967.474705561322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17192.39039076573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996</v>
      </c>
      <c r="C31" s="81" t="s">
        <v>1176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180</v>
      </c>
      <c r="B36" s="838" t="str">
        <f>VLOOKUP(A36,EQUIPOS!A6:D154,3,FALSE)</f>
        <v>Compresor 120 HP, con martillo.</v>
      </c>
      <c r="C36" s="839"/>
      <c r="D36" s="839"/>
      <c r="E36" s="839"/>
      <c r="F36" s="839"/>
      <c r="G36" s="839"/>
      <c r="H36" s="840"/>
      <c r="I36" s="267"/>
      <c r="J36" s="268"/>
      <c r="K36" s="269">
        <f>VLOOKUP(A36,EQUIPOS!A6:D161,4,FALSE)</f>
        <v>89516.95520623136</v>
      </c>
      <c r="L36" s="270"/>
      <c r="M36" s="271">
        <v>20</v>
      </c>
      <c r="N36" s="272">
        <f>K36/M36</f>
        <v>4475.847760311568</v>
      </c>
    </row>
    <row r="37" spans="1:14">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0.1</v>
      </c>
      <c r="M42" s="850"/>
      <c r="N42" s="105">
        <f>N76*L42</f>
        <v>78.238118749999998</v>
      </c>
    </row>
    <row r="43" spans="1:14" ht="15.75" thickBot="1">
      <c r="B43" s="825" t="s">
        <v>953</v>
      </c>
      <c r="C43" s="826"/>
      <c r="D43" s="826"/>
      <c r="E43" s="826"/>
      <c r="F43" s="826"/>
      <c r="G43" s="826"/>
      <c r="H43" s="826"/>
      <c r="I43" s="826"/>
      <c r="J43" s="826"/>
      <c r="K43" s="826"/>
      <c r="L43" s="826"/>
      <c r="M43" s="827"/>
      <c r="N43" s="99">
        <f>SUM(N36:N42)</f>
        <v>4554.0858790615675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0.08</v>
      </c>
      <c r="J59" s="286">
        <v>1</v>
      </c>
      <c r="K59" s="279">
        <f>I59*J59</f>
        <v>0.08</v>
      </c>
      <c r="L59" s="829">
        <f>'900.2'!N78</f>
        <v>760.90585251849188</v>
      </c>
      <c r="M59" s="830"/>
      <c r="N59" s="287">
        <f>K59*L59</f>
        <v>60.87246820147935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60.87246820147935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160</v>
      </c>
      <c r="N70" s="296">
        <f>K70/M70</f>
        <v>782.3811874999999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782.3811874999999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5397.3395347630467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1079.4679069526094</v>
      </c>
      <c r="M83" s="860"/>
      <c r="N83" s="51"/>
    </row>
    <row r="84" spans="1:14">
      <c r="B84" s="89" t="s">
        <v>973</v>
      </c>
      <c r="C84" s="90"/>
      <c r="D84" s="90"/>
      <c r="E84" s="90"/>
      <c r="F84" s="90"/>
      <c r="G84" s="90"/>
      <c r="H84" s="90"/>
      <c r="I84" s="87"/>
      <c r="J84" s="88"/>
      <c r="K84" s="304">
        <v>0.05</v>
      </c>
      <c r="L84" s="859">
        <f>N78*K84</f>
        <v>269.86697673815235</v>
      </c>
      <c r="M84" s="860"/>
      <c r="N84" s="51"/>
    </row>
    <row r="85" spans="1:14" ht="15.75" thickBot="1">
      <c r="B85" s="91" t="s">
        <v>974</v>
      </c>
      <c r="C85" s="92"/>
      <c r="D85" s="92"/>
      <c r="E85" s="92"/>
      <c r="F85" s="92"/>
      <c r="G85" s="92"/>
      <c r="H85" s="92"/>
      <c r="I85" s="93"/>
      <c r="J85" s="94"/>
      <c r="K85" s="305">
        <v>0.05</v>
      </c>
      <c r="L85" s="861">
        <f>N78*K85</f>
        <v>269.86697673815235</v>
      </c>
      <c r="M85" s="862"/>
      <c r="N85" s="51"/>
    </row>
    <row r="86" spans="1:14" ht="15.75" thickBot="1">
      <c r="B86" s="825" t="s">
        <v>953</v>
      </c>
      <c r="C86" s="826"/>
      <c r="D86" s="826"/>
      <c r="E86" s="826"/>
      <c r="F86" s="826"/>
      <c r="G86" s="826"/>
      <c r="H86" s="826"/>
      <c r="I86" s="826"/>
      <c r="J86" s="826"/>
      <c r="K86" s="826"/>
      <c r="L86" s="826"/>
      <c r="M86" s="827"/>
      <c r="N86" s="52">
        <f>L83+L84+L85</f>
        <v>1619.201860428914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7016.5413951919609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997</v>
      </c>
      <c r="C31" s="81" t="s">
        <v>1177</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195</v>
      </c>
      <c r="B36" s="838" t="str">
        <f>VLOOKUP(A36,EQUIPOS!A6:D154,3,FALSE)</f>
        <v xml:space="preserve">Equipo de oxicorte, Capacidad de corte: hasta 6´´ (152mm) </v>
      </c>
      <c r="C36" s="839"/>
      <c r="D36" s="839"/>
      <c r="E36" s="839"/>
      <c r="F36" s="839"/>
      <c r="G36" s="839"/>
      <c r="H36" s="840"/>
      <c r="I36" s="267"/>
      <c r="J36" s="268"/>
      <c r="K36" s="269">
        <f>VLOOKUP(A36,EQUIPOS!A6:D161,4,FALSE)</f>
        <v>9522.4737319932647</v>
      </c>
      <c r="L36" s="270"/>
      <c r="M36" s="271">
        <v>321</v>
      </c>
      <c r="N36" s="272">
        <f>K36/M36</f>
        <v>29.665027202471229</v>
      </c>
    </row>
    <row r="37" spans="1:14">
      <c r="A37" t="s">
        <v>248</v>
      </c>
      <c r="B37" s="838" t="str">
        <f>VLOOKUP(A37,EQUIPOS!A7:D154,3,FALSE)</f>
        <v>Grúa telescópica de 50 Ton.</v>
      </c>
      <c r="C37" s="839"/>
      <c r="D37" s="839"/>
      <c r="E37" s="839"/>
      <c r="F37" s="839"/>
      <c r="G37" s="839"/>
      <c r="H37" s="840"/>
      <c r="I37" s="267"/>
      <c r="J37" s="268"/>
      <c r="K37" s="269">
        <f>VLOOKUP(A37,EQUIPOS!A7:D162,4,FALSE)</f>
        <v>309881.94926978677</v>
      </c>
      <c r="L37" s="270"/>
      <c r="M37" s="271">
        <v>321</v>
      </c>
      <c r="N37" s="272">
        <f>K37/M37</f>
        <v>965.36432794326095</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0.1</v>
      </c>
      <c r="M42" s="850"/>
      <c r="N42" s="105">
        <f>N76*L42</f>
        <v>19.498596573208722</v>
      </c>
    </row>
    <row r="43" spans="1:14" ht="15.75" thickBot="1">
      <c r="B43" s="825" t="s">
        <v>953</v>
      </c>
      <c r="C43" s="826"/>
      <c r="D43" s="826"/>
      <c r="E43" s="826"/>
      <c r="F43" s="826"/>
      <c r="G43" s="826"/>
      <c r="H43" s="826"/>
      <c r="I43" s="826"/>
      <c r="J43" s="826"/>
      <c r="K43" s="826"/>
      <c r="L43" s="826"/>
      <c r="M43" s="827"/>
      <c r="N43" s="99">
        <f>SUM(N36:N42)</f>
        <v>1014.5279517189409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1222</v>
      </c>
      <c r="B59" s="46" t="str">
        <f>VLOOKUP(A59,TRANSPORTE!A5:D117,3,FALSE)</f>
        <v>Transporte de acero</v>
      </c>
      <c r="C59" s="317"/>
      <c r="D59" s="317"/>
      <c r="E59" s="317"/>
      <c r="F59" s="317"/>
      <c r="G59" s="317"/>
      <c r="H59" s="311" t="str">
        <f>VLOOKUP(A59,TRANSPORTE!A6:D120,2,FALSE)</f>
        <v>tkm</v>
      </c>
      <c r="I59" s="279">
        <v>1</v>
      </c>
      <c r="J59" s="286">
        <v>1</v>
      </c>
      <c r="K59" s="279">
        <f>I59*J59</f>
        <v>1</v>
      </c>
      <c r="L59" s="829">
        <f>VLOOKUP(A59,TRANSPORTE!A5:D120,4,FALSE)</f>
        <v>0.44371735203681989</v>
      </c>
      <c r="M59" s="830"/>
      <c r="N59" s="287">
        <f>K59*L59</f>
        <v>0.44371735203681989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0.44371735203681989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19</v>
      </c>
      <c r="B70" s="49" t="str">
        <f>VLOOKUP(A70,'MANO DE OBRA'!A8:D68,3,FALSE)</f>
        <v>Obrero (8)</v>
      </c>
      <c r="C70" s="47"/>
      <c r="D70" s="47"/>
      <c r="E70" s="47"/>
      <c r="F70" s="47"/>
      <c r="G70" s="47"/>
      <c r="H70" s="47"/>
      <c r="I70" s="292">
        <f>K70/J70*100</f>
        <v>270661.59999999998</v>
      </c>
      <c r="J70" s="293">
        <v>185</v>
      </c>
      <c r="K70" s="294">
        <f>VLOOKUP(A70,'MANO DE OBRA'!A8:D99,4,FALSE)</f>
        <v>500723.95999999996</v>
      </c>
      <c r="L70" s="50"/>
      <c r="M70" s="295">
        <v>2568</v>
      </c>
      <c r="N70" s="296">
        <f>K70/M70</f>
        <v>194.98596573208721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194.98596573208721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1209.957634803065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241.99152696061302</v>
      </c>
      <c r="M83" s="860"/>
      <c r="N83" s="51"/>
    </row>
    <row r="84" spans="1:14">
      <c r="B84" s="89" t="s">
        <v>973</v>
      </c>
      <c r="C84" s="90"/>
      <c r="D84" s="90"/>
      <c r="E84" s="90"/>
      <c r="F84" s="90"/>
      <c r="G84" s="90"/>
      <c r="H84" s="90"/>
      <c r="I84" s="87"/>
      <c r="J84" s="88"/>
      <c r="K84" s="304">
        <v>0.05</v>
      </c>
      <c r="L84" s="859">
        <f>N78*K84</f>
        <v>60.497881740153254</v>
      </c>
      <c r="M84" s="860"/>
      <c r="N84" s="51"/>
    </row>
    <row r="85" spans="1:14" ht="15.75" thickBot="1">
      <c r="B85" s="91" t="s">
        <v>974</v>
      </c>
      <c r="C85" s="92"/>
      <c r="D85" s="92"/>
      <c r="E85" s="92"/>
      <c r="F85" s="92"/>
      <c r="G85" s="92"/>
      <c r="H85" s="92"/>
      <c r="I85" s="93"/>
      <c r="J85" s="94"/>
      <c r="K85" s="305">
        <v>0.05</v>
      </c>
      <c r="L85" s="861">
        <f>N78*K85</f>
        <v>60.497881740153254</v>
      </c>
      <c r="M85" s="862"/>
      <c r="N85" s="51"/>
    </row>
    <row r="86" spans="1:14" ht="15.75" thickBot="1">
      <c r="B86" s="825" t="s">
        <v>953</v>
      </c>
      <c r="C86" s="826"/>
      <c r="D86" s="826"/>
      <c r="E86" s="826"/>
      <c r="F86" s="826"/>
      <c r="G86" s="826"/>
      <c r="H86" s="826"/>
      <c r="I86" s="826"/>
      <c r="J86" s="826"/>
      <c r="K86" s="826"/>
      <c r="L86" s="826"/>
      <c r="M86" s="827"/>
      <c r="N86" s="52">
        <f>L83+L84+L85</f>
        <v>362.98729044091954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1572.9449252439845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999</v>
      </c>
      <c r="C31" s="81" t="s">
        <v>1178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273</v>
      </c>
      <c r="B36" s="838" t="str">
        <f>VLOOKUP(A36,EQUIPOS!A6:D154,3,FALSE)</f>
        <v>Motosierra, 93.6 cm3 - 7.1 HP, 45-90 cm - 7.9 kg</v>
      </c>
      <c r="C36" s="839"/>
      <c r="D36" s="839"/>
      <c r="E36" s="839"/>
      <c r="F36" s="839"/>
      <c r="G36" s="839"/>
      <c r="H36" s="840"/>
      <c r="I36" s="267"/>
      <c r="J36" s="268"/>
      <c r="K36" s="269">
        <f>VLOOKUP(A36,EQUIPOS!A6:D161,4,FALSE)</f>
        <v>7269.3194165872965</v>
      </c>
      <c r="L36" s="270"/>
      <c r="M36" s="271">
        <v>3</v>
      </c>
      <c r="N36" s="272">
        <f>K36/M36</f>
        <v>2423.1064721957655</v>
      </c>
    </row>
    <row r="37" spans="1:14">
      <c r="A37" s="205" t="s">
        <v>312</v>
      </c>
      <c r="B37" s="838" t="str">
        <f>VLOOKUP(A37,EQUIPOS!A7:D154,3,FALSE)</f>
        <v>Retroexcavadora sobre oruga, potencia 138 HP, balde de 1,5 m3.</v>
      </c>
      <c r="C37" s="839"/>
      <c r="D37" s="839"/>
      <c r="E37" s="839"/>
      <c r="F37" s="839"/>
      <c r="G37" s="839"/>
      <c r="H37" s="840"/>
      <c r="I37" s="267"/>
      <c r="J37" s="268"/>
      <c r="K37" s="269">
        <f>VLOOKUP(A37,EQUIPOS!A7:D162,4,FALSE)</f>
        <v>210440.91567974145</v>
      </c>
      <c r="L37" s="270"/>
      <c r="M37" s="271">
        <v>3</v>
      </c>
      <c r="N37" s="272">
        <f>K37/M37</f>
        <v>70146.971893247144</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743.85046586335</v>
      </c>
    </row>
    <row r="43" spans="1:14" ht="15.75" thickBot="1">
      <c r="B43" s="825" t="s">
        <v>953</v>
      </c>
      <c r="C43" s="826"/>
      <c r="D43" s="826"/>
      <c r="E43" s="826"/>
      <c r="F43" s="826"/>
      <c r="G43" s="826"/>
      <c r="H43" s="826"/>
      <c r="I43" s="826"/>
      <c r="J43" s="826"/>
      <c r="K43" s="826"/>
      <c r="L43" s="826"/>
      <c r="M43" s="827"/>
      <c r="N43" s="99">
        <f>SUM(N36:N42)</f>
        <v>73313.928831306257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6</v>
      </c>
      <c r="J59" s="286">
        <v>1</v>
      </c>
      <c r="K59" s="279">
        <f>I59*J59</f>
        <v>6</v>
      </c>
      <c r="L59" s="829">
        <f>VLOOKUP(A59,TRANSPORTE!A5:D94,4,FALSE)</f>
        <v>743.61014192746063</v>
      </c>
      <c r="M59" s="830"/>
      <c r="N59" s="287">
        <f>K59*L59</f>
        <v>4461.660851564764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4461.660851564764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v>
      </c>
      <c r="N70" s="296">
        <f>K70/M70</f>
        <v>4445.260150600333</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24</v>
      </c>
      <c r="N71" s="296">
        <f>K71/M71</f>
        <v>10431.749166666666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14877.009317266999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92652.599000138027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18530.519800027607</v>
      </c>
      <c r="M83" s="860"/>
      <c r="N83" s="51"/>
    </row>
    <row r="84" spans="1:14">
      <c r="B84" s="89" t="s">
        <v>973</v>
      </c>
      <c r="C84" s="90"/>
      <c r="D84" s="90"/>
      <c r="E84" s="90"/>
      <c r="F84" s="90"/>
      <c r="G84" s="90"/>
      <c r="H84" s="90"/>
      <c r="I84" s="87"/>
      <c r="J84" s="88"/>
      <c r="K84" s="304">
        <v>0.05</v>
      </c>
      <c r="L84" s="859">
        <f>N78*K84</f>
        <v>4632.6299500069017</v>
      </c>
      <c r="M84" s="860"/>
      <c r="N84" s="51"/>
    </row>
    <row r="85" spans="1:14" ht="15.75" thickBot="1">
      <c r="B85" s="91" t="s">
        <v>974</v>
      </c>
      <c r="C85" s="92"/>
      <c r="D85" s="92"/>
      <c r="E85" s="92"/>
      <c r="F85" s="92"/>
      <c r="G85" s="92"/>
      <c r="H85" s="92"/>
      <c r="I85" s="93"/>
      <c r="J85" s="94"/>
      <c r="K85" s="305">
        <v>0.05</v>
      </c>
      <c r="L85" s="861">
        <f>N78*K85</f>
        <v>4632.6299500069017</v>
      </c>
      <c r="M85" s="862"/>
      <c r="N85" s="51"/>
    </row>
    <row r="86" spans="1:14" ht="15.75" thickBot="1">
      <c r="B86" s="825" t="s">
        <v>953</v>
      </c>
      <c r="C86" s="826"/>
      <c r="D86" s="826"/>
      <c r="E86" s="826"/>
      <c r="F86" s="826"/>
      <c r="G86" s="826"/>
      <c r="H86" s="826"/>
      <c r="I86" s="826"/>
      <c r="J86" s="826"/>
      <c r="K86" s="826"/>
      <c r="L86" s="826"/>
      <c r="M86" s="827"/>
      <c r="N86" s="52">
        <f>L83+L84+L85</f>
        <v>27795.779700041407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120448.37870017943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27.7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1000</v>
      </c>
      <c r="C31" s="81" t="s">
        <v>2229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195</v>
      </c>
      <c r="B36" s="838" t="str">
        <f>VLOOKUP(A36,EQUIPOS!A6:D154,3,FALSE)</f>
        <v xml:space="preserve">Equipo de oxicorte, Capacidad de corte: hasta 6´´ (152mm) </v>
      </c>
      <c r="C36" s="839"/>
      <c r="D36" s="839"/>
      <c r="E36" s="839"/>
      <c r="F36" s="839"/>
      <c r="G36" s="839"/>
      <c r="H36" s="840"/>
      <c r="I36" s="267"/>
      <c r="J36" s="268"/>
      <c r="K36" s="269">
        <f>VLOOKUP(A36,EQUIPOS!A6:D161,4,FALSE)</f>
        <v>9522.4737319932647</v>
      </c>
      <c r="L36" s="270"/>
      <c r="M36" s="271">
        <v>4</v>
      </c>
      <c r="N36" s="272">
        <f>K36/M36</f>
        <v>2380.6184329983162</v>
      </c>
    </row>
    <row r="37" spans="1:14">
      <c r="A37" s="108" t="s">
        <v>248</v>
      </c>
      <c r="B37" s="838" t="str">
        <f>VLOOKUP(A37,EQUIPOS!A7:D154,3,FALSE)</f>
        <v>Grúa telescópica de 50 Ton.</v>
      </c>
      <c r="C37" s="839"/>
      <c r="D37" s="839"/>
      <c r="E37" s="839"/>
      <c r="F37" s="839"/>
      <c r="G37" s="839"/>
      <c r="H37" s="840"/>
      <c r="I37" s="267"/>
      <c r="J37" s="268"/>
      <c r="K37" s="269">
        <f>VLOOKUP(A37,EQUIPOS!A7:D162,4,FALSE)</f>
        <v>309881.94926978677</v>
      </c>
      <c r="L37" s="270"/>
      <c r="M37" s="271">
        <v>4</v>
      </c>
      <c r="N37" s="272">
        <f>K37/M37</f>
        <v>77470.487317446692</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0.1</v>
      </c>
      <c r="M42" s="850"/>
      <c r="N42" s="105">
        <f>N76*L42</f>
        <v>1115.7756987950249</v>
      </c>
    </row>
    <row r="43" spans="1:14" ht="15.75" thickBot="1">
      <c r="B43" s="825" t="s">
        <v>953</v>
      </c>
      <c r="C43" s="826"/>
      <c r="D43" s="826"/>
      <c r="E43" s="826"/>
      <c r="F43" s="826"/>
      <c r="G43" s="826"/>
      <c r="H43" s="826"/>
      <c r="I43" s="826"/>
      <c r="J43" s="826"/>
      <c r="K43" s="826"/>
      <c r="L43" s="826"/>
      <c r="M43" s="827"/>
      <c r="N43" s="99">
        <f>SUM(N36:N42)</f>
        <v>80966.881449240042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s="205" t="s">
        <v>1325</v>
      </c>
      <c r="B59" s="46" t="str">
        <f>VLOOKUP(A59,TRANSPORTE!A5:D117,3,FALSE)</f>
        <v xml:space="preserve">Transporte de estructuras metálicas </v>
      </c>
      <c r="C59" s="317"/>
      <c r="D59" s="317"/>
      <c r="E59" s="317"/>
      <c r="F59" s="317"/>
      <c r="G59" s="317"/>
      <c r="H59" s="311" t="str">
        <f>VLOOKUP(A59,TRANSPORTE!A6:D120,2,FALSE)</f>
        <v>kgk</v>
      </c>
      <c r="I59" s="279">
        <v>1</v>
      </c>
      <c r="J59" s="286">
        <v>1</v>
      </c>
      <c r="K59" s="279">
        <f>I59*J59</f>
        <v>1</v>
      </c>
      <c r="L59" s="829">
        <f>VLOOKUP(A59,TRANSPORTE!A5:D117,4,FALSE)</f>
        <v>0.44371735203681989</v>
      </c>
      <c r="M59" s="830"/>
      <c r="N59" s="287">
        <f>K59*L59</f>
        <v>0.44371735203681989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0.44371735203681989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v>
      </c>
      <c r="N70" s="296">
        <f>K70/M70</f>
        <v>3333.9451129502495</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32</v>
      </c>
      <c r="N71" s="296">
        <f>K71/M71</f>
        <v>7823.8118749999994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SUM(N70:N75)</f>
        <v>11157.756987950248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92125.082154542324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18425.016430908465</v>
      </c>
      <c r="M83" s="860"/>
      <c r="N83" s="51"/>
    </row>
    <row r="84" spans="1:14">
      <c r="B84" s="89" t="s">
        <v>973</v>
      </c>
      <c r="C84" s="90"/>
      <c r="D84" s="90"/>
      <c r="E84" s="90"/>
      <c r="F84" s="90"/>
      <c r="G84" s="90"/>
      <c r="H84" s="90"/>
      <c r="I84" s="87"/>
      <c r="J84" s="88"/>
      <c r="K84" s="304">
        <v>0.05</v>
      </c>
      <c r="L84" s="859">
        <f>N78*K84</f>
        <v>4606.2541077271162</v>
      </c>
      <c r="M84" s="860"/>
      <c r="N84" s="51"/>
    </row>
    <row r="85" spans="1:14" ht="15.75" thickBot="1">
      <c r="B85" s="91" t="s">
        <v>974</v>
      </c>
      <c r="C85" s="92"/>
      <c r="D85" s="92"/>
      <c r="E85" s="92"/>
      <c r="F85" s="92"/>
      <c r="G85" s="92"/>
      <c r="H85" s="92"/>
      <c r="I85" s="93"/>
      <c r="J85" s="94"/>
      <c r="K85" s="305">
        <v>0.05</v>
      </c>
      <c r="L85" s="861">
        <f>N78*K85</f>
        <v>4606.2541077271162</v>
      </c>
      <c r="M85" s="862"/>
      <c r="N85" s="51"/>
    </row>
    <row r="86" spans="1:14" ht="15.75" thickBot="1">
      <c r="B86" s="825" t="s">
        <v>953</v>
      </c>
      <c r="C86" s="826"/>
      <c r="D86" s="826"/>
      <c r="E86" s="826"/>
      <c r="F86" s="826"/>
      <c r="G86" s="826"/>
      <c r="H86" s="826"/>
      <c r="I86" s="826"/>
      <c r="J86" s="826"/>
      <c r="K86" s="826"/>
      <c r="L86" s="826"/>
      <c r="M86" s="827"/>
      <c r="N86" s="52">
        <f>L83+L84+L85</f>
        <v>27637.524646362697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119762.60680090502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1001</v>
      </c>
      <c r="C31" s="81" t="s">
        <v>1180</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307</v>
      </c>
      <c r="B36" s="838" t="str">
        <f>VLOOKUP(A36,EQUIPOS!A6:D154,3,FALSE)</f>
        <v>Retroexcavadora, Potencia en el Volante 78 HP 2200 RPM</v>
      </c>
      <c r="C36" s="839"/>
      <c r="D36" s="839"/>
      <c r="E36" s="839"/>
      <c r="F36" s="839"/>
      <c r="G36" s="839"/>
      <c r="H36" s="840"/>
      <c r="I36" s="267"/>
      <c r="J36" s="268"/>
      <c r="K36" s="269">
        <f>VLOOKUP(A36,EQUIPOS!A6:D161,4,FALSE)</f>
        <v>122564.53805253631</v>
      </c>
      <c r="L36" s="270"/>
      <c r="M36" s="271">
        <v>5</v>
      </c>
      <c r="N36" s="272">
        <f>K36/M36</f>
        <v>24512.907610507264</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115.93361680720398</v>
      </c>
    </row>
    <row r="43" spans="1:14" ht="15.75" thickBot="1">
      <c r="B43" s="825" t="s">
        <v>953</v>
      </c>
      <c r="C43" s="826"/>
      <c r="D43" s="826"/>
      <c r="E43" s="826"/>
      <c r="F43" s="826"/>
      <c r="G43" s="826"/>
      <c r="H43" s="826"/>
      <c r="I43" s="826"/>
      <c r="J43" s="826"/>
      <c r="K43" s="826"/>
      <c r="L43" s="826"/>
      <c r="M43" s="827"/>
      <c r="N43" s="99">
        <f>SUM(N36:N42)</f>
        <v>24628.841227314468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0.70199999999999996</v>
      </c>
      <c r="J59" s="286">
        <v>1</v>
      </c>
      <c r="K59" s="279">
        <f>I59*J59</f>
        <v>0.70199999999999996</v>
      </c>
      <c r="L59" s="829">
        <f>VLOOKUP(A59,TRANSPORTE!A5:D94,4,FALSE)</f>
        <v>743.61014192746063</v>
      </c>
      <c r="M59" s="830"/>
      <c r="N59" s="287">
        <f>K59*L59</f>
        <v>522.01431963307732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522.01431963307732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v>
      </c>
      <c r="N70" s="296">
        <f>K70/M70</f>
        <v>2667.1560903601994</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40</v>
      </c>
      <c r="N71" s="296">
        <f>K71/M71</f>
        <v>3129.5247499999996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5796.680840360199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30947.536387307744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6189.5072774615492</v>
      </c>
      <c r="M83" s="860"/>
      <c r="N83" s="51"/>
    </row>
    <row r="84" spans="1:14">
      <c r="B84" s="89" t="s">
        <v>973</v>
      </c>
      <c r="C84" s="90"/>
      <c r="D84" s="90"/>
      <c r="E84" s="90"/>
      <c r="F84" s="90"/>
      <c r="G84" s="90"/>
      <c r="H84" s="90"/>
      <c r="I84" s="87"/>
      <c r="J84" s="88"/>
      <c r="K84" s="304">
        <v>0.05</v>
      </c>
      <c r="L84" s="859">
        <f>N78*K84</f>
        <v>1547.3768193653873</v>
      </c>
      <c r="M84" s="860"/>
      <c r="N84" s="51"/>
    </row>
    <row r="85" spans="1:14" ht="15.75" thickBot="1">
      <c r="B85" s="91" t="s">
        <v>974</v>
      </c>
      <c r="C85" s="92"/>
      <c r="D85" s="92"/>
      <c r="E85" s="92"/>
      <c r="F85" s="92"/>
      <c r="G85" s="92"/>
      <c r="H85" s="92"/>
      <c r="I85" s="93"/>
      <c r="J85" s="94"/>
      <c r="K85" s="305">
        <v>0.05</v>
      </c>
      <c r="L85" s="861">
        <f>N78*K85</f>
        <v>1547.3768193653873</v>
      </c>
      <c r="M85" s="862"/>
      <c r="N85" s="51"/>
    </row>
    <row r="86" spans="1:14" ht="15.75" thickBot="1">
      <c r="B86" s="825" t="s">
        <v>953</v>
      </c>
      <c r="C86" s="826"/>
      <c r="D86" s="826"/>
      <c r="E86" s="826"/>
      <c r="F86" s="826"/>
      <c r="G86" s="826"/>
      <c r="H86" s="826"/>
      <c r="I86" s="826"/>
      <c r="J86" s="826"/>
      <c r="K86" s="826"/>
      <c r="L86" s="826"/>
      <c r="M86" s="827"/>
      <c r="N86" s="52">
        <f>L83+L84+L85</f>
        <v>9284.2609161923228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40231.797303500069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1002</v>
      </c>
      <c r="C31" s="81" t="s">
        <v>1181</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307</v>
      </c>
      <c r="B36" s="838" t="str">
        <f>VLOOKUP(A36,EQUIPOS!A6:D154,3,FALSE)</f>
        <v>Retroexcavadora, Potencia en el Volante 78 HP 2200 RPM</v>
      </c>
      <c r="C36" s="839"/>
      <c r="D36" s="839"/>
      <c r="E36" s="839"/>
      <c r="F36" s="839"/>
      <c r="G36" s="839"/>
      <c r="H36" s="840"/>
      <c r="I36" s="267"/>
      <c r="J36" s="268"/>
      <c r="K36" s="269">
        <f>VLOOKUP(A36,EQUIPOS!A6:D161,4,FALSE)</f>
        <v>122564.53805253631</v>
      </c>
      <c r="L36" s="270"/>
      <c r="M36" s="271">
        <v>4</v>
      </c>
      <c r="N36" s="272">
        <f>K36/M36</f>
        <v>30641.134513134079</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78.238118749999998</v>
      </c>
    </row>
    <row r="43" spans="1:14" ht="15.75" thickBot="1">
      <c r="B43" s="825" t="s">
        <v>953</v>
      </c>
      <c r="C43" s="826"/>
      <c r="D43" s="826"/>
      <c r="E43" s="826"/>
      <c r="F43" s="826"/>
      <c r="G43" s="826"/>
      <c r="H43" s="826"/>
      <c r="I43" s="826"/>
      <c r="J43" s="826"/>
      <c r="K43" s="826"/>
      <c r="L43" s="826"/>
      <c r="M43" s="827"/>
      <c r="N43" s="99">
        <f>SUM(N36:N42)</f>
        <v>30719.372631884078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3.03</v>
      </c>
      <c r="J59" s="286">
        <v>1</v>
      </c>
      <c r="K59" s="279">
        <f>I59*J59</f>
        <v>3.03</v>
      </c>
      <c r="L59" s="829">
        <f>VLOOKUP(A59,TRANSPORTE!A5:D94,4,FALSE)</f>
        <v>743.61014192746063</v>
      </c>
      <c r="M59" s="830"/>
      <c r="N59" s="287">
        <f>K59*L59</f>
        <v>2253.1387300402057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2253.1387300402057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32</v>
      </c>
      <c r="N70" s="296">
        <f>K70/M70</f>
        <v>3911.9059374999997</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SUM(N70:N75)</f>
        <v>3911.9059374999997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36884.417299424284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7376.8834598848571</v>
      </c>
      <c r="M83" s="860"/>
      <c r="N83" s="51"/>
    </row>
    <row r="84" spans="1:14">
      <c r="B84" s="89" t="s">
        <v>973</v>
      </c>
      <c r="C84" s="90"/>
      <c r="D84" s="90"/>
      <c r="E84" s="90"/>
      <c r="F84" s="90"/>
      <c r="G84" s="90"/>
      <c r="H84" s="90"/>
      <c r="I84" s="87"/>
      <c r="J84" s="88"/>
      <c r="K84" s="304">
        <v>0.05</v>
      </c>
      <c r="L84" s="859">
        <f>N78*K84</f>
        <v>1844.2208649712143</v>
      </c>
      <c r="M84" s="860"/>
      <c r="N84" s="51"/>
    </row>
    <row r="85" spans="1:14" ht="15.75" thickBot="1">
      <c r="B85" s="91" t="s">
        <v>974</v>
      </c>
      <c r="C85" s="92"/>
      <c r="D85" s="92"/>
      <c r="E85" s="92"/>
      <c r="F85" s="92"/>
      <c r="G85" s="92"/>
      <c r="H85" s="92"/>
      <c r="I85" s="93"/>
      <c r="J85" s="94"/>
      <c r="K85" s="305">
        <v>0.05</v>
      </c>
      <c r="L85" s="861">
        <f>N78*K85</f>
        <v>1844.2208649712143</v>
      </c>
      <c r="M85" s="862"/>
      <c r="N85" s="51"/>
    </row>
    <row r="86" spans="1:14" ht="15.75" thickBot="1">
      <c r="B86" s="825" t="s">
        <v>953</v>
      </c>
      <c r="C86" s="826"/>
      <c r="D86" s="826"/>
      <c r="E86" s="826"/>
      <c r="F86" s="826"/>
      <c r="G86" s="826"/>
      <c r="H86" s="826"/>
      <c r="I86" s="826"/>
      <c r="J86" s="826"/>
      <c r="K86" s="826"/>
      <c r="L86" s="826"/>
      <c r="M86" s="827"/>
      <c r="N86" s="52">
        <f>L83+L84+L85</f>
        <v>11065.325189827285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47949.74248925157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1003</v>
      </c>
      <c r="C31" s="81" t="s">
        <v>1182</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c r="B36" s="838"/>
      <c r="C36" s="839"/>
      <c r="D36" s="839"/>
      <c r="E36" s="839"/>
      <c r="F36" s="839"/>
      <c r="G36" s="839"/>
      <c r="H36" s="840"/>
      <c r="I36" s="267"/>
      <c r="J36" s="268"/>
      <c r="K36" s="269"/>
      <c r="L36" s="270"/>
      <c r="M36" s="271"/>
      <c r="N36" s="272"/>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0.1</v>
      </c>
      <c r="M42" s="850"/>
      <c r="N42" s="105">
        <f>N76*L42</f>
        <v>166.90798666666666</v>
      </c>
    </row>
    <row r="43" spans="1:14" ht="15.75" thickBot="1">
      <c r="B43" s="825" t="s">
        <v>953</v>
      </c>
      <c r="C43" s="826"/>
      <c r="D43" s="826"/>
      <c r="E43" s="826"/>
      <c r="F43" s="826"/>
      <c r="G43" s="826"/>
      <c r="H43" s="826"/>
      <c r="I43" s="826"/>
      <c r="J43" s="826"/>
      <c r="K43" s="826"/>
      <c r="L43" s="826"/>
      <c r="M43" s="827"/>
      <c r="N43" s="99">
        <f>SUM(N36:N42)</f>
        <v>166.90798666666666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0"/>
      <c r="C53" s="821"/>
      <c r="D53" s="821"/>
      <c r="E53" s="821"/>
      <c r="F53" s="821"/>
      <c r="G53" s="821"/>
      <c r="H53" s="821"/>
      <c r="I53" s="822"/>
      <c r="J53" s="42"/>
      <c r="K53" s="44"/>
      <c r="L53" s="823"/>
      <c r="M53" s="824"/>
      <c r="N53" s="45"/>
    </row>
    <row r="54" spans="2:14" ht="15.75" thickBot="1">
      <c r="B54" s="825" t="s">
        <v>953</v>
      </c>
      <c r="C54" s="826"/>
      <c r="D54" s="826"/>
      <c r="E54" s="826"/>
      <c r="F54" s="826"/>
      <c r="G54" s="826"/>
      <c r="H54" s="826"/>
      <c r="I54" s="826"/>
      <c r="J54" s="826"/>
      <c r="K54" s="826"/>
      <c r="L54" s="826"/>
      <c r="M54" s="827"/>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8" t="s">
        <v>961</v>
      </c>
      <c r="M58" s="801"/>
      <c r="N58" s="76" t="s">
        <v>951</v>
      </c>
    </row>
    <row r="59" spans="2:14">
      <c r="B59" s="46"/>
      <c r="C59" s="317"/>
      <c r="D59" s="317"/>
      <c r="E59" s="317"/>
      <c r="F59" s="317"/>
      <c r="G59" s="317"/>
      <c r="H59" s="311"/>
      <c r="I59" s="279"/>
      <c r="J59" s="286"/>
      <c r="K59" s="279"/>
      <c r="L59" s="829"/>
      <c r="M59" s="830"/>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150</v>
      </c>
      <c r="N70" s="296">
        <f>K70/M70</f>
        <v>1669.0798666666665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1669.0798666666665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1835.9878533333331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367.19757066666665</v>
      </c>
      <c r="M83" s="860"/>
      <c r="N83" s="51"/>
    </row>
    <row r="84" spans="1:14">
      <c r="B84" s="89" t="s">
        <v>973</v>
      </c>
      <c r="C84" s="90"/>
      <c r="D84" s="90"/>
      <c r="E84" s="90"/>
      <c r="F84" s="90"/>
      <c r="G84" s="90"/>
      <c r="H84" s="90"/>
      <c r="I84" s="87"/>
      <c r="J84" s="88"/>
      <c r="K84" s="304">
        <v>0.05</v>
      </c>
      <c r="L84" s="859">
        <f>N78*K84</f>
        <v>91.799392666666662</v>
      </c>
      <c r="M84" s="860"/>
      <c r="N84" s="51"/>
    </row>
    <row r="85" spans="1:14" ht="15.75" thickBot="1">
      <c r="B85" s="91" t="s">
        <v>974</v>
      </c>
      <c r="C85" s="92"/>
      <c r="D85" s="92"/>
      <c r="E85" s="92"/>
      <c r="F85" s="92"/>
      <c r="G85" s="92"/>
      <c r="H85" s="92"/>
      <c r="I85" s="93"/>
      <c r="J85" s="94"/>
      <c r="K85" s="305">
        <v>0.05</v>
      </c>
      <c r="L85" s="861">
        <f>N78*K85</f>
        <v>91.799392666666662</v>
      </c>
      <c r="M85" s="862"/>
      <c r="N85" s="51"/>
    </row>
    <row r="86" spans="1:14" ht="15.75" thickBot="1">
      <c r="B86" s="825" t="s">
        <v>953</v>
      </c>
      <c r="C86" s="826"/>
      <c r="D86" s="826"/>
      <c r="E86" s="826"/>
      <c r="F86" s="826"/>
      <c r="G86" s="826"/>
      <c r="H86" s="826"/>
      <c r="I86" s="826"/>
      <c r="J86" s="826"/>
      <c r="K86" s="826"/>
      <c r="L86" s="826"/>
      <c r="M86" s="827"/>
      <c r="N86" s="52">
        <f>L83+L84+L85</f>
        <v>550.79635599999995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2386.7842093333329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1004</v>
      </c>
      <c r="C31" s="81" t="s">
        <v>2019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310</v>
      </c>
      <c r="B36" s="838" t="str">
        <f>VLOOKUP(A36,EQUIPOS!A6:D154,3,FALSE)</f>
        <v>Retroexcavadora A25C</v>
      </c>
      <c r="C36" s="839"/>
      <c r="D36" s="839"/>
      <c r="E36" s="839"/>
      <c r="F36" s="839"/>
      <c r="G36" s="839"/>
      <c r="H36" s="840"/>
      <c r="I36" s="267"/>
      <c r="J36" s="268"/>
      <c r="K36" s="269">
        <f>VLOOKUP(A36,EQUIPOS!A6:D163,4,FALSE)</f>
        <v>162340.13495294339</v>
      </c>
      <c r="L36" s="270"/>
      <c r="M36" s="271">
        <v>3</v>
      </c>
      <c r="N36" s="272">
        <f>K36/M36</f>
        <v>54113.378317647795</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104.31749166666667</v>
      </c>
    </row>
    <row r="43" spans="1:14" ht="15.75" thickBot="1">
      <c r="B43" s="825" t="s">
        <v>953</v>
      </c>
      <c r="C43" s="826"/>
      <c r="D43" s="826"/>
      <c r="E43" s="826"/>
      <c r="F43" s="826"/>
      <c r="G43" s="826"/>
      <c r="H43" s="826"/>
      <c r="I43" s="826"/>
      <c r="J43" s="826"/>
      <c r="K43" s="826"/>
      <c r="L43" s="826"/>
      <c r="M43" s="827"/>
      <c r="N43" s="99">
        <f>SUM(N36:N42)</f>
        <v>54217.695809314464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829">
        <f>VLOOKUP(A59,TRANSPORTE!A6:D117,4,FALSE)</f>
        <v>743.61014192746063</v>
      </c>
      <c r="M59" s="830"/>
      <c r="N59" s="287">
        <f>K59*L59</f>
        <v>1264.137241276683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1264.137241276683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24</v>
      </c>
      <c r="N70" s="296">
        <f>K70/M70</f>
        <v>10431.749166666666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10431.749166666666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65913.582217257805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13182.716443451562</v>
      </c>
      <c r="M83" s="860"/>
      <c r="N83" s="51"/>
    </row>
    <row r="84" spans="1:14">
      <c r="B84" s="89" t="s">
        <v>973</v>
      </c>
      <c r="C84" s="90"/>
      <c r="D84" s="90"/>
      <c r="E84" s="90"/>
      <c r="F84" s="90"/>
      <c r="G84" s="90"/>
      <c r="H84" s="90"/>
      <c r="I84" s="87"/>
      <c r="J84" s="88"/>
      <c r="K84" s="304">
        <v>0.05</v>
      </c>
      <c r="L84" s="859">
        <f>N78*K84</f>
        <v>3295.6791108628904</v>
      </c>
      <c r="M84" s="860"/>
      <c r="N84" s="51"/>
    </row>
    <row r="85" spans="1:14" ht="15.75" thickBot="1">
      <c r="B85" s="91" t="s">
        <v>974</v>
      </c>
      <c r="C85" s="92"/>
      <c r="D85" s="92"/>
      <c r="E85" s="92"/>
      <c r="F85" s="92"/>
      <c r="G85" s="92"/>
      <c r="H85" s="92"/>
      <c r="I85" s="93"/>
      <c r="J85" s="94"/>
      <c r="K85" s="305">
        <v>0.05</v>
      </c>
      <c r="L85" s="861">
        <f>N78*K85</f>
        <v>3295.6791108628904</v>
      </c>
      <c r="M85" s="862"/>
      <c r="N85" s="51"/>
    </row>
    <row r="86" spans="1:14" ht="15.75" thickBot="1">
      <c r="B86" s="825" t="s">
        <v>953</v>
      </c>
      <c r="C86" s="826"/>
      <c r="D86" s="826"/>
      <c r="E86" s="826"/>
      <c r="F86" s="826"/>
      <c r="G86" s="826"/>
      <c r="H86" s="826"/>
      <c r="I86" s="826"/>
      <c r="J86" s="826"/>
      <c r="K86" s="826"/>
      <c r="L86" s="826"/>
      <c r="M86" s="827"/>
      <c r="N86" s="52">
        <f>L83+L84+L85</f>
        <v>19774.074665177341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85687.656882435142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1005</v>
      </c>
      <c r="C31" s="81" t="s">
        <v>1184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310</v>
      </c>
      <c r="B36" s="838" t="str">
        <f>VLOOKUP(A36,EQUIPOS!A6:D154,3,FALSE)</f>
        <v>Retroexcavadora A25C</v>
      </c>
      <c r="C36" s="839"/>
      <c r="D36" s="839"/>
      <c r="E36" s="839"/>
      <c r="F36" s="839"/>
      <c r="G36" s="839"/>
      <c r="H36" s="840"/>
      <c r="I36" s="267"/>
      <c r="J36" s="268"/>
      <c r="K36" s="269">
        <f>VLOOKUP(A36,EQUIPOS!A6:D163,4,FALSE)</f>
        <v>162340.13495294339</v>
      </c>
      <c r="L36" s="270"/>
      <c r="M36" s="271">
        <v>3</v>
      </c>
      <c r="N36" s="272">
        <f>K36/M36</f>
        <v>54113.378317647795</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104.31749166666667</v>
      </c>
    </row>
    <row r="43" spans="1:14" ht="15.75" thickBot="1">
      <c r="B43" s="825" t="s">
        <v>953</v>
      </c>
      <c r="C43" s="826"/>
      <c r="D43" s="826"/>
      <c r="E43" s="826"/>
      <c r="F43" s="826"/>
      <c r="G43" s="826"/>
      <c r="H43" s="826"/>
      <c r="I43" s="826"/>
      <c r="J43" s="826"/>
      <c r="K43" s="826"/>
      <c r="L43" s="826"/>
      <c r="M43" s="827"/>
      <c r="N43" s="99">
        <f>SUM(N36:N42)</f>
        <v>54217.695809314464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829">
        <f>VLOOKUP(A59,TRANSPORTE!A6:D117,4,FALSE)</f>
        <v>743.61014192746063</v>
      </c>
      <c r="M59" s="830"/>
      <c r="N59" s="287">
        <f>K59*L59</f>
        <v>1264.137241276683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1264.137241276683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24</v>
      </c>
      <c r="N70" s="296">
        <f>K70/M70</f>
        <v>10431.749166666666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10431.749166666666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65913.582217257805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13182.716443451562</v>
      </c>
      <c r="M83" s="860"/>
      <c r="N83" s="51"/>
    </row>
    <row r="84" spans="1:14">
      <c r="B84" s="89" t="s">
        <v>973</v>
      </c>
      <c r="C84" s="90"/>
      <c r="D84" s="90"/>
      <c r="E84" s="90"/>
      <c r="F84" s="90"/>
      <c r="G84" s="90"/>
      <c r="H84" s="90"/>
      <c r="I84" s="87"/>
      <c r="J84" s="88"/>
      <c r="K84" s="304">
        <v>0.05</v>
      </c>
      <c r="L84" s="859">
        <f>N78*K84</f>
        <v>3295.6791108628904</v>
      </c>
      <c r="M84" s="860"/>
      <c r="N84" s="51"/>
    </row>
    <row r="85" spans="1:14" ht="15.75" thickBot="1">
      <c r="B85" s="91" t="s">
        <v>974</v>
      </c>
      <c r="C85" s="92"/>
      <c r="D85" s="92"/>
      <c r="E85" s="92"/>
      <c r="F85" s="92"/>
      <c r="G85" s="92"/>
      <c r="H85" s="92"/>
      <c r="I85" s="93"/>
      <c r="J85" s="94"/>
      <c r="K85" s="305">
        <v>0.05</v>
      </c>
      <c r="L85" s="861">
        <f>N78*K85</f>
        <v>3295.6791108628904</v>
      </c>
      <c r="M85" s="862"/>
      <c r="N85" s="51"/>
    </row>
    <row r="86" spans="1:14" ht="15.75" thickBot="1">
      <c r="B86" s="825" t="s">
        <v>953</v>
      </c>
      <c r="C86" s="826"/>
      <c r="D86" s="826"/>
      <c r="E86" s="826"/>
      <c r="F86" s="826"/>
      <c r="G86" s="826"/>
      <c r="H86" s="826"/>
      <c r="I86" s="826"/>
      <c r="J86" s="826"/>
      <c r="K86" s="826"/>
      <c r="L86" s="826"/>
      <c r="M86" s="827"/>
      <c r="N86" s="52">
        <f>L83+L84+L85</f>
        <v>19774.074665177341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85687.656882435142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1006</v>
      </c>
      <c r="C31" s="81" t="s">
        <v>1185</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312</v>
      </c>
      <c r="B36" s="838" t="str">
        <f>VLOOKUP(A36,EQUIPOS!A6:D154,3,FALSE)</f>
        <v>Retroexcavadora sobre oruga, potencia 138 HP, balde de 1,5 m3.</v>
      </c>
      <c r="C36" s="839"/>
      <c r="D36" s="839"/>
      <c r="E36" s="839"/>
      <c r="F36" s="839"/>
      <c r="G36" s="839"/>
      <c r="H36" s="840"/>
      <c r="I36" s="267"/>
      <c r="J36" s="268"/>
      <c r="K36" s="269">
        <f>VLOOKUP(A36,EQUIPOS!A6:D163,4,FALSE)</f>
        <v>210440.91567974145</v>
      </c>
      <c r="L36" s="270"/>
      <c r="M36" s="271">
        <v>45</v>
      </c>
      <c r="N36" s="272">
        <f>K36/M36</f>
        <v>4676.4647928831437</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1.738624861111111</v>
      </c>
    </row>
    <row r="43" spans="1:14" ht="15.75" thickBot="1">
      <c r="B43" s="825" t="s">
        <v>953</v>
      </c>
      <c r="C43" s="826"/>
      <c r="D43" s="826"/>
      <c r="E43" s="826"/>
      <c r="F43" s="826"/>
      <c r="G43" s="826"/>
      <c r="H43" s="826"/>
      <c r="I43" s="826"/>
      <c r="J43" s="826"/>
      <c r="K43" s="826"/>
      <c r="L43" s="826"/>
      <c r="M43" s="827"/>
      <c r="N43" s="99">
        <f>SUM(N36:N42)</f>
        <v>4678.2034177442547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1325</v>
      </c>
      <c r="B59" s="46" t="str">
        <f>VLOOKUP(A59,TRANSPORTE!A6:D117,3,FALSE)</f>
        <v xml:space="preserve">Transporte de estructuras metálicas </v>
      </c>
      <c r="C59" s="317"/>
      <c r="D59" s="317"/>
      <c r="E59" s="317"/>
      <c r="F59" s="317"/>
      <c r="G59" s="317"/>
      <c r="H59" s="311" t="s">
        <v>339</v>
      </c>
      <c r="I59" s="279">
        <v>35.700000000000003</v>
      </c>
      <c r="J59" s="286">
        <v>1</v>
      </c>
      <c r="K59" s="279">
        <f>I59*J59</f>
        <v>35.700000000000003</v>
      </c>
      <c r="L59" s="829">
        <f>VLOOKUP(A59,TRANSPORTE!A6:D117,4,FALSE)</f>
        <v>0.44371735203681989</v>
      </c>
      <c r="M59" s="830"/>
      <c r="N59" s="287">
        <f>K59*L59</f>
        <v>15.840709467714472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15.840709467714472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360</v>
      </c>
      <c r="N70" s="296">
        <f>K70/M70</f>
        <v>173.86248611111111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173.86248611111111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4867.9066133230799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973.58132266461598</v>
      </c>
      <c r="M83" s="860"/>
      <c r="N83" s="51"/>
    </row>
    <row r="84" spans="1:14">
      <c r="B84" s="89" t="s">
        <v>973</v>
      </c>
      <c r="C84" s="90"/>
      <c r="D84" s="90"/>
      <c r="E84" s="90"/>
      <c r="F84" s="90"/>
      <c r="G84" s="90"/>
      <c r="H84" s="90"/>
      <c r="I84" s="87"/>
      <c r="J84" s="88"/>
      <c r="K84" s="304">
        <v>0.05</v>
      </c>
      <c r="L84" s="859">
        <f>N78*K84</f>
        <v>243.395330666154</v>
      </c>
      <c r="M84" s="860"/>
      <c r="N84" s="51"/>
    </row>
    <row r="85" spans="1:14" ht="15.75" thickBot="1">
      <c r="B85" s="91" t="s">
        <v>974</v>
      </c>
      <c r="C85" s="92"/>
      <c r="D85" s="92"/>
      <c r="E85" s="92"/>
      <c r="F85" s="92"/>
      <c r="G85" s="92"/>
      <c r="H85" s="92"/>
      <c r="I85" s="93"/>
      <c r="J85" s="94"/>
      <c r="K85" s="305">
        <v>0.05</v>
      </c>
      <c r="L85" s="861">
        <f>N78*K85</f>
        <v>243.395330666154</v>
      </c>
      <c r="M85" s="862"/>
      <c r="N85" s="51"/>
    </row>
    <row r="86" spans="1:14" ht="15.75" thickBot="1">
      <c r="B86" s="825" t="s">
        <v>953</v>
      </c>
      <c r="C86" s="826"/>
      <c r="D86" s="826"/>
      <c r="E86" s="826"/>
      <c r="F86" s="826"/>
      <c r="G86" s="826"/>
      <c r="H86" s="826"/>
      <c r="I86" s="826"/>
      <c r="J86" s="826"/>
      <c r="K86" s="826"/>
      <c r="L86" s="826"/>
      <c r="M86" s="827"/>
      <c r="N86" s="52">
        <f>L83+L84+L85</f>
        <v>1460.371983996924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6328.2785973200043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2.2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1007</v>
      </c>
      <c r="C31" s="81" t="s">
        <v>1186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c r="B36" s="838"/>
      <c r="C36" s="839"/>
      <c r="D36" s="839"/>
      <c r="E36" s="839"/>
      <c r="F36" s="839"/>
      <c r="G36" s="839"/>
      <c r="H36" s="840"/>
      <c r="I36" s="267"/>
      <c r="J36" s="268"/>
      <c r="K36" s="269"/>
      <c r="L36" s="270"/>
      <c r="M36" s="271"/>
      <c r="N36" s="272"/>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0.1</v>
      </c>
      <c r="M42" s="850"/>
      <c r="N42" s="105">
        <f>N76*L42</f>
        <v>69.544994444444441</v>
      </c>
    </row>
    <row r="43" spans="1:14" ht="15.75" thickBot="1">
      <c r="B43" s="825" t="s">
        <v>953</v>
      </c>
      <c r="C43" s="826"/>
      <c r="D43" s="826"/>
      <c r="E43" s="826"/>
      <c r="F43" s="826"/>
      <c r="G43" s="826"/>
      <c r="H43" s="826"/>
      <c r="I43" s="826"/>
      <c r="J43" s="826"/>
      <c r="K43" s="826"/>
      <c r="L43" s="826"/>
      <c r="M43" s="827"/>
      <c r="N43" s="99">
        <f>SUM(N36:N42)</f>
        <v>69.544994444444441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1325</v>
      </c>
      <c r="B59" s="46" t="str">
        <f>VLOOKUP(A59,TRANSPORTE!A6:D117,3,FALSE)</f>
        <v xml:space="preserve">Transporte de estructuras metálicas </v>
      </c>
      <c r="C59" s="317"/>
      <c r="D59" s="317"/>
      <c r="E59" s="317"/>
      <c r="F59" s="317"/>
      <c r="G59" s="317"/>
      <c r="H59" s="311" t="s">
        <v>339</v>
      </c>
      <c r="I59" s="279">
        <v>10.25</v>
      </c>
      <c r="J59" s="286">
        <v>1</v>
      </c>
      <c r="K59" s="279">
        <f>I59*J59</f>
        <v>10.25</v>
      </c>
      <c r="L59" s="829">
        <f>VLOOKUP(A59,TRANSPORTE!A6:D117,4,FALSE)</f>
        <v>0.44371735203681989</v>
      </c>
      <c r="M59" s="830"/>
      <c r="N59" s="287">
        <f>K59*L59</f>
        <v>4.5481028583774039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4.5481028583774039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360</v>
      </c>
      <c r="N70" s="296">
        <f>K70/M70</f>
        <v>695.44994444444444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695.44994444444444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769.54304174726633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153.90860834945329</v>
      </c>
      <c r="M83" s="860"/>
      <c r="N83" s="51"/>
    </row>
    <row r="84" spans="1:14">
      <c r="B84" s="89" t="s">
        <v>973</v>
      </c>
      <c r="C84" s="90"/>
      <c r="D84" s="90"/>
      <c r="E84" s="90"/>
      <c r="F84" s="90"/>
      <c r="G84" s="90"/>
      <c r="H84" s="90"/>
      <c r="I84" s="87"/>
      <c r="J84" s="88"/>
      <c r="K84" s="304">
        <v>0.05</v>
      </c>
      <c r="L84" s="859">
        <f>N78*K84</f>
        <v>38.477152087363322</v>
      </c>
      <c r="M84" s="860"/>
      <c r="N84" s="51"/>
    </row>
    <row r="85" spans="1:14" ht="15.75" thickBot="1">
      <c r="B85" s="91" t="s">
        <v>974</v>
      </c>
      <c r="C85" s="92"/>
      <c r="D85" s="92"/>
      <c r="E85" s="92"/>
      <c r="F85" s="92"/>
      <c r="G85" s="92"/>
      <c r="H85" s="92"/>
      <c r="I85" s="93"/>
      <c r="J85" s="94"/>
      <c r="K85" s="305">
        <v>0.05</v>
      </c>
      <c r="L85" s="861">
        <f>N78*K85</f>
        <v>38.477152087363322</v>
      </c>
      <c r="M85" s="862"/>
      <c r="N85" s="51"/>
    </row>
    <row r="86" spans="1:14" ht="15.75" thickBot="1">
      <c r="B86" s="825" t="s">
        <v>953</v>
      </c>
      <c r="C86" s="826"/>
      <c r="D86" s="826"/>
      <c r="E86" s="826"/>
      <c r="F86" s="826"/>
      <c r="G86" s="826"/>
      <c r="H86" s="826"/>
      <c r="I86" s="826"/>
      <c r="J86" s="826"/>
      <c r="K86" s="826"/>
      <c r="L86" s="826"/>
      <c r="M86" s="827"/>
      <c r="N86" s="52">
        <f>L83+L84+L85</f>
        <v>230.86291252417993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1000.4059542714463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1008</v>
      </c>
      <c r="C31" s="81" t="s">
        <v>1187</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312</v>
      </c>
      <c r="B36" s="838" t="str">
        <f>VLOOKUP(A36,EQUIPOS!A6:D154,3,FALSE)</f>
        <v>Retroexcavadora sobre oruga, potencia 138 HP, balde de 1,5 m3.</v>
      </c>
      <c r="C36" s="839"/>
      <c r="D36" s="839"/>
      <c r="E36" s="839"/>
      <c r="F36" s="839"/>
      <c r="G36" s="839"/>
      <c r="H36" s="840"/>
      <c r="I36" s="267"/>
      <c r="J36" s="268"/>
      <c r="K36" s="269">
        <f>VLOOKUP(A36,EQUIPOS!A6:D163,4,FALSE)</f>
        <v>210440.91567974145</v>
      </c>
      <c r="L36" s="270"/>
      <c r="M36" s="271">
        <v>45</v>
      </c>
      <c r="N36" s="272">
        <f>K36/M36</f>
        <v>4676.4647928831437</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1.738624861111111</v>
      </c>
    </row>
    <row r="43" spans="1:14" ht="15.75" thickBot="1">
      <c r="B43" s="825" t="s">
        <v>953</v>
      </c>
      <c r="C43" s="826"/>
      <c r="D43" s="826"/>
      <c r="E43" s="826"/>
      <c r="F43" s="826"/>
      <c r="G43" s="826"/>
      <c r="H43" s="826"/>
      <c r="I43" s="826"/>
      <c r="J43" s="826"/>
      <c r="K43" s="826"/>
      <c r="L43" s="826"/>
      <c r="M43" s="827"/>
      <c r="N43" s="99">
        <f>SUM(N36:N42)</f>
        <v>4678.2034177442547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1412</v>
      </c>
      <c r="B59" s="46" t="str">
        <f>VLOOKUP(A59,TRANSPORTE!A6:D117,3,FALSE)</f>
        <v>Transporte de barrera de seguridad</v>
      </c>
      <c r="C59" s="317"/>
      <c r="D59" s="317"/>
      <c r="E59" s="317"/>
      <c r="F59" s="317"/>
      <c r="G59" s="317"/>
      <c r="H59" s="311" t="s">
        <v>339</v>
      </c>
      <c r="I59" s="279">
        <v>0.81049499999999997</v>
      </c>
      <c r="J59" s="286">
        <v>1</v>
      </c>
      <c r="K59" s="279">
        <f>I59*J59</f>
        <v>0.81049499999999997</v>
      </c>
      <c r="L59" s="829">
        <f>VLOOKUP(A59,TRANSPORTE!A6:D117,4,FALSE)</f>
        <v>841.66048582323901</v>
      </c>
      <c r="M59" s="830"/>
      <c r="N59" s="287">
        <f>K59*L59</f>
        <v>682.16161545730608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682.16161545730608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360</v>
      </c>
      <c r="N70" s="296">
        <f>K70/M70</f>
        <v>173.86248611111111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173.86248611111111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5534.2275193126716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1106.8455038625343</v>
      </c>
      <c r="M83" s="860"/>
      <c r="N83" s="51"/>
    </row>
    <row r="84" spans="1:14">
      <c r="B84" s="89" t="s">
        <v>973</v>
      </c>
      <c r="C84" s="90"/>
      <c r="D84" s="90"/>
      <c r="E84" s="90"/>
      <c r="F84" s="90"/>
      <c r="G84" s="90"/>
      <c r="H84" s="90"/>
      <c r="I84" s="87"/>
      <c r="J84" s="88"/>
      <c r="K84" s="304">
        <v>0.05</v>
      </c>
      <c r="L84" s="859">
        <f>N78*K84</f>
        <v>276.71137596563358</v>
      </c>
      <c r="M84" s="860"/>
      <c r="N84" s="51"/>
    </row>
    <row r="85" spans="1:14" ht="15.75" thickBot="1">
      <c r="B85" s="91" t="s">
        <v>974</v>
      </c>
      <c r="C85" s="92"/>
      <c r="D85" s="92"/>
      <c r="E85" s="92"/>
      <c r="F85" s="92"/>
      <c r="G85" s="92"/>
      <c r="H85" s="92"/>
      <c r="I85" s="93"/>
      <c r="J85" s="94"/>
      <c r="K85" s="305">
        <v>0.05</v>
      </c>
      <c r="L85" s="861">
        <f>N78*K85</f>
        <v>276.71137596563358</v>
      </c>
      <c r="M85" s="862"/>
      <c r="N85" s="51"/>
    </row>
    <row r="86" spans="1:14" ht="15.75" thickBot="1">
      <c r="B86" s="825" t="s">
        <v>953</v>
      </c>
      <c r="C86" s="826"/>
      <c r="D86" s="826"/>
      <c r="E86" s="826"/>
      <c r="F86" s="826"/>
      <c r="G86" s="826"/>
      <c r="H86" s="826"/>
      <c r="I86" s="826"/>
      <c r="J86" s="826"/>
      <c r="K86" s="826"/>
      <c r="L86" s="826"/>
      <c r="M86" s="827"/>
      <c r="N86" s="52">
        <f>L83+L84+L85</f>
        <v>1660.2682557938015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7194.495775106473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1425</v>
      </c>
      <c r="C31" s="81" t="s">
        <v>1413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146</v>
      </c>
      <c r="B36" s="838" t="str">
        <f>VLOOKUP(A36,EQUIPOS!A6:D154,3,FALSE)</f>
        <v>Camabaja</v>
      </c>
      <c r="C36" s="839"/>
      <c r="D36" s="839"/>
      <c r="E36" s="839"/>
      <c r="F36" s="839"/>
      <c r="G36" s="839"/>
      <c r="H36" s="840"/>
      <c r="I36" s="267"/>
      <c r="J36" s="268"/>
      <c r="K36" s="269">
        <f>VLOOKUP(A36,EQUIPOS!A5:D154,4,FALSE)</f>
        <v>150314.93977124387</v>
      </c>
      <c r="L36" s="270"/>
      <c r="M36" s="271">
        <v>0.625</v>
      </c>
      <c r="N36" s="272">
        <f>K36/M36</f>
        <v>240503.90363399018</v>
      </c>
    </row>
    <row r="37" spans="1:14">
      <c r="A37" s="108" t="s">
        <v>241</v>
      </c>
      <c r="B37" s="838" t="str">
        <f>VLOOKUP(A37,EQUIPOS!A7:D154,3,FALSE)</f>
        <v>Grúa (capacidad 15 ton)</v>
      </c>
      <c r="C37" s="839"/>
      <c r="D37" s="839"/>
      <c r="E37" s="839"/>
      <c r="F37" s="839"/>
      <c r="G37" s="839"/>
      <c r="H37" s="840"/>
      <c r="I37" s="267"/>
      <c r="J37" s="268"/>
      <c r="K37" s="269">
        <f>VLOOKUP(A37,EQUIPOS!A6:D154,4,FALSE)</f>
        <v>153709.92052441082</v>
      </c>
      <c r="L37" s="270"/>
      <c r="M37" s="271">
        <v>0.625</v>
      </c>
      <c r="N37" s="272">
        <f>K37/M37</f>
        <v>245935.87283905729</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3129.52475</v>
      </c>
    </row>
    <row r="43" spans="1:14" ht="15.75" thickBot="1">
      <c r="B43" s="825" t="s">
        <v>953</v>
      </c>
      <c r="C43" s="826"/>
      <c r="D43" s="826"/>
      <c r="E43" s="826"/>
      <c r="F43" s="826"/>
      <c r="G43" s="826"/>
      <c r="H43" s="826"/>
      <c r="I43" s="826"/>
      <c r="J43" s="826"/>
      <c r="K43" s="826"/>
      <c r="L43" s="826"/>
      <c r="M43" s="827"/>
      <c r="N43" s="394">
        <f>SUM(N36:N42)</f>
        <v>489569.30122304743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537.68525804257376</v>
      </c>
      <c r="N48" s="272">
        <f>K48*M48</f>
        <v>5376.8525804257379</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14780.854059465708</v>
      </c>
      <c r="N49" s="272">
        <f>K49*M49</f>
        <v>14780.854059465708</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1772.7391865372167</v>
      </c>
      <c r="N50" s="272">
        <f>K50*M50</f>
        <v>1772.7391865372167</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48623.456160743728</v>
      </c>
      <c r="N51" s="272">
        <f>K51*M51</f>
        <v>97246.912321487456</v>
      </c>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119177.35814791612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295">
        <v>5</v>
      </c>
      <c r="N70" s="395">
        <f>K70/M70</f>
        <v>62590.494999999995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62590.494999999995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671337.15437096357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134267.43087419271</v>
      </c>
      <c r="M83" s="860"/>
      <c r="N83" s="51"/>
    </row>
    <row r="84" spans="1:14">
      <c r="B84" s="89" t="s">
        <v>973</v>
      </c>
      <c r="C84" s="90"/>
      <c r="D84" s="90"/>
      <c r="E84" s="90"/>
      <c r="F84" s="90"/>
      <c r="G84" s="90"/>
      <c r="H84" s="90"/>
      <c r="I84" s="87"/>
      <c r="J84" s="88"/>
      <c r="K84" s="304">
        <v>0.05</v>
      </c>
      <c r="L84" s="859">
        <f>N78*K84</f>
        <v>33566.857718548177</v>
      </c>
      <c r="M84" s="860"/>
      <c r="N84" s="51"/>
    </row>
    <row r="85" spans="1:14" ht="15.75" thickBot="1">
      <c r="B85" s="91" t="s">
        <v>974</v>
      </c>
      <c r="C85" s="92"/>
      <c r="D85" s="92"/>
      <c r="E85" s="92"/>
      <c r="F85" s="92"/>
      <c r="G85" s="92"/>
      <c r="H85" s="92"/>
      <c r="I85" s="93"/>
      <c r="J85" s="94"/>
      <c r="K85" s="305">
        <v>0.05</v>
      </c>
      <c r="L85" s="861">
        <f>N78*K85</f>
        <v>33566.857718548177</v>
      </c>
      <c r="M85" s="862"/>
      <c r="N85" s="51"/>
    </row>
    <row r="86" spans="1:14" ht="15.75" thickBot="1">
      <c r="B86" s="825" t="s">
        <v>953</v>
      </c>
      <c r="C86" s="826"/>
      <c r="D86" s="826"/>
      <c r="E86" s="826"/>
      <c r="F86" s="826"/>
      <c r="G86" s="826"/>
      <c r="H86" s="826"/>
      <c r="I86" s="826"/>
      <c r="J86" s="826"/>
      <c r="K86" s="826"/>
      <c r="L86" s="826"/>
      <c r="M86" s="827"/>
      <c r="N86" s="52">
        <f>L83+L84+L85</f>
        <v>201401.14631128908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872738.30068225262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2.2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1426</v>
      </c>
      <c r="C31" s="81" t="s">
        <v>1417</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146</v>
      </c>
      <c r="B36" s="838" t="str">
        <f>VLOOKUP(A36,EQUIPOS!A6:D154,3,FALSE)</f>
        <v>Camabaja</v>
      </c>
      <c r="C36" s="839"/>
      <c r="D36" s="839"/>
      <c r="E36" s="839"/>
      <c r="F36" s="839"/>
      <c r="G36" s="839"/>
      <c r="H36" s="840"/>
      <c r="I36" s="267"/>
      <c r="J36" s="268"/>
      <c r="K36" s="269">
        <f>VLOOKUP(A36,EQUIPOS!A6:D163,4,FALSE)</f>
        <v>150314.93977124387</v>
      </c>
      <c r="L36" s="270"/>
      <c r="M36" s="271">
        <v>0.5</v>
      </c>
      <c r="N36" s="272">
        <f>K36/M36</f>
        <v>300629.87954248773</v>
      </c>
    </row>
    <row r="37" spans="1:14">
      <c r="A37" s="108" t="s">
        <v>241</v>
      </c>
      <c r="B37" s="838" t="str">
        <f>VLOOKUP(A37,EQUIPOS!A7:D154,3,FALSE)</f>
        <v>Grúa (capacidad 15 ton)</v>
      </c>
      <c r="C37" s="839"/>
      <c r="D37" s="839"/>
      <c r="E37" s="839"/>
      <c r="F37" s="839"/>
      <c r="G37" s="839"/>
      <c r="H37" s="840"/>
      <c r="I37" s="267"/>
      <c r="J37" s="268"/>
      <c r="K37" s="269">
        <f>VLOOKUP(A37,EQUIPOS!A7:D164,4,FALSE)</f>
        <v>153709.92052441082</v>
      </c>
      <c r="L37" s="270"/>
      <c r="M37" s="271">
        <v>0.5</v>
      </c>
      <c r="N37" s="272">
        <f>K37/M37</f>
        <v>307419.84104882163</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3911.9059374999997</v>
      </c>
    </row>
    <row r="43" spans="1:14" ht="15.75" thickBot="1">
      <c r="B43" s="825" t="s">
        <v>953</v>
      </c>
      <c r="C43" s="826"/>
      <c r="D43" s="826"/>
      <c r="E43" s="826"/>
      <c r="F43" s="826"/>
      <c r="G43" s="826"/>
      <c r="H43" s="826"/>
      <c r="I43" s="826"/>
      <c r="J43" s="826"/>
      <c r="K43" s="826"/>
      <c r="L43" s="826"/>
      <c r="M43" s="827"/>
      <c r="N43" s="394">
        <f>SUM(N36:N42)</f>
        <v>611961.62652880931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537.68525804257376</v>
      </c>
      <c r="N48" s="272">
        <f>K48*M48</f>
        <v>5376.8525804257379</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14780.854059465708</v>
      </c>
      <c r="N49" s="272">
        <f>K49*M49</f>
        <v>14780.854059465708</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1772.7391865372167</v>
      </c>
      <c r="N50" s="272">
        <f>K50*M50</f>
        <v>1772.7391865372167</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48623.456160743728</v>
      </c>
      <c r="N51" s="272">
        <f>K51*M51</f>
        <v>97246.912321487456</v>
      </c>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119177.35814791612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295">
        <v>4</v>
      </c>
      <c r="N70" s="395">
        <f>K70/M70</f>
        <v>78238.118749999994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78238.118749999994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809377.10342672549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161875.4206853451</v>
      </c>
      <c r="M83" s="860"/>
      <c r="N83" s="51"/>
    </row>
    <row r="84" spans="1:14">
      <c r="B84" s="89" t="s">
        <v>973</v>
      </c>
      <c r="C84" s="90"/>
      <c r="D84" s="90"/>
      <c r="E84" s="90"/>
      <c r="F84" s="90"/>
      <c r="G84" s="90"/>
      <c r="H84" s="90"/>
      <c r="I84" s="87"/>
      <c r="J84" s="88"/>
      <c r="K84" s="304">
        <v>0.05</v>
      </c>
      <c r="L84" s="859">
        <f>N78*K84</f>
        <v>40468.855171336276</v>
      </c>
      <c r="M84" s="860"/>
      <c r="N84" s="51"/>
    </row>
    <row r="85" spans="1:14" ht="15.75" thickBot="1">
      <c r="B85" s="91" t="s">
        <v>974</v>
      </c>
      <c r="C85" s="92"/>
      <c r="D85" s="92"/>
      <c r="E85" s="92"/>
      <c r="F85" s="92"/>
      <c r="G85" s="92"/>
      <c r="H85" s="92"/>
      <c r="I85" s="93"/>
      <c r="J85" s="94"/>
      <c r="K85" s="305">
        <v>0.05</v>
      </c>
      <c r="L85" s="861">
        <f>N78*K85</f>
        <v>40468.855171336276</v>
      </c>
      <c r="M85" s="862"/>
      <c r="N85" s="51"/>
    </row>
    <row r="86" spans="1:14" ht="15.75" thickBot="1">
      <c r="B86" s="825" t="s">
        <v>953</v>
      </c>
      <c r="C86" s="826"/>
      <c r="D86" s="826"/>
      <c r="E86" s="826"/>
      <c r="F86" s="826"/>
      <c r="G86" s="826"/>
      <c r="H86" s="826"/>
      <c r="I86" s="826"/>
      <c r="J86" s="826"/>
      <c r="K86" s="826"/>
      <c r="L86" s="826"/>
      <c r="M86" s="827"/>
      <c r="N86" s="52">
        <f>L83+L84+L85</f>
        <v>242813.13102801764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1052190.2344547431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1427</v>
      </c>
      <c r="C31" s="81" t="s">
        <v>1418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146</v>
      </c>
      <c r="B36" s="838" t="str">
        <f>VLOOKUP(A36,EQUIPOS!A6:D154,3,FALSE)</f>
        <v>Camabaja</v>
      </c>
      <c r="C36" s="839"/>
      <c r="D36" s="839"/>
      <c r="E36" s="839"/>
      <c r="F36" s="839"/>
      <c r="G36" s="839"/>
      <c r="H36" s="840"/>
      <c r="I36" s="267"/>
      <c r="J36" s="268"/>
      <c r="K36" s="269">
        <f>VLOOKUP(A36,EQUIPOS!A6:D163,4,FALSE)</f>
        <v>150314.93977124387</v>
      </c>
      <c r="L36" s="270"/>
      <c r="M36" s="271">
        <v>0.4375</v>
      </c>
      <c r="N36" s="272">
        <f>K36/M36</f>
        <v>343577.00519141456</v>
      </c>
    </row>
    <row r="37" spans="1:14">
      <c r="A37" s="108" t="s">
        <v>241</v>
      </c>
      <c r="B37" s="838" t="str">
        <f>VLOOKUP(A37,EQUIPOS!A7:D154,3,FALSE)</f>
        <v>Grúa (capacidad 15 ton)</v>
      </c>
      <c r="C37" s="839"/>
      <c r="D37" s="839"/>
      <c r="E37" s="839"/>
      <c r="F37" s="839"/>
      <c r="G37" s="839"/>
      <c r="H37" s="840"/>
      <c r="I37" s="267"/>
      <c r="J37" s="268"/>
      <c r="K37" s="269">
        <f>VLOOKUP(A37,EQUIPOS!A7:D164,4,FALSE)</f>
        <v>153709.92052441082</v>
      </c>
      <c r="L37" s="270"/>
      <c r="M37" s="271">
        <v>0.4375</v>
      </c>
      <c r="N37" s="272">
        <f>K37/M37</f>
        <v>351336.96119865327</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4470.7496428571421</v>
      </c>
    </row>
    <row r="43" spans="1:14" ht="15.75" thickBot="1">
      <c r="B43" s="825" t="s">
        <v>953</v>
      </c>
      <c r="C43" s="826"/>
      <c r="D43" s="826"/>
      <c r="E43" s="826"/>
      <c r="F43" s="826"/>
      <c r="G43" s="826"/>
      <c r="H43" s="826"/>
      <c r="I43" s="826"/>
      <c r="J43" s="826"/>
      <c r="K43" s="826"/>
      <c r="L43" s="826"/>
      <c r="M43" s="827"/>
      <c r="N43" s="394">
        <f>SUM(N36:N42)</f>
        <v>699384.71603292495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537.68525804257376</v>
      </c>
      <c r="N48" s="272">
        <f>K48*M48</f>
        <v>5376.8525804257379</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14780.854059465708</v>
      </c>
      <c r="N49" s="272">
        <f>K49*M49</f>
        <v>14780.854059465708</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1772.7391865372167</v>
      </c>
      <c r="N50" s="272">
        <f>K50*M50</f>
        <v>1772.7391865372167</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48623.456160743728</v>
      </c>
      <c r="N51" s="272">
        <f>K51*M51</f>
        <v>97246.912321487456</v>
      </c>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119177.35814791612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295">
        <v>3.5</v>
      </c>
      <c r="N70" s="395">
        <f>K70/M70</f>
        <v>89414.992857142846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89414.992857142846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907977.06703798391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181595.41340759679</v>
      </c>
      <c r="M83" s="860"/>
      <c r="N83" s="51"/>
    </row>
    <row r="84" spans="1:14">
      <c r="B84" s="89" t="s">
        <v>973</v>
      </c>
      <c r="C84" s="90"/>
      <c r="D84" s="90"/>
      <c r="E84" s="90"/>
      <c r="F84" s="90"/>
      <c r="G84" s="90"/>
      <c r="H84" s="90"/>
      <c r="I84" s="87"/>
      <c r="J84" s="88"/>
      <c r="K84" s="304">
        <v>0.05</v>
      </c>
      <c r="L84" s="859">
        <f>N78*K84</f>
        <v>45398.853351899197</v>
      </c>
      <c r="M84" s="860"/>
      <c r="N84" s="51"/>
    </row>
    <row r="85" spans="1:14" ht="15.75" thickBot="1">
      <c r="B85" s="91" t="s">
        <v>974</v>
      </c>
      <c r="C85" s="92"/>
      <c r="D85" s="92"/>
      <c r="E85" s="92"/>
      <c r="F85" s="92"/>
      <c r="G85" s="92"/>
      <c r="H85" s="92"/>
      <c r="I85" s="93"/>
      <c r="J85" s="94"/>
      <c r="K85" s="305">
        <v>0.05</v>
      </c>
      <c r="L85" s="861">
        <f>N78*K85</f>
        <v>45398.853351899197</v>
      </c>
      <c r="M85" s="862"/>
      <c r="N85" s="51"/>
    </row>
    <row r="86" spans="1:14" ht="15.75" thickBot="1">
      <c r="B86" s="825" t="s">
        <v>953</v>
      </c>
      <c r="C86" s="826"/>
      <c r="D86" s="826"/>
      <c r="E86" s="826"/>
      <c r="F86" s="826"/>
      <c r="G86" s="826"/>
      <c r="H86" s="826"/>
      <c r="I86" s="826"/>
      <c r="J86" s="826"/>
      <c r="K86" s="826"/>
      <c r="L86" s="826"/>
      <c r="M86" s="827"/>
      <c r="N86" s="52">
        <f>L83+L84+L85</f>
        <v>272393.1201113952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1180370.1871493792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1428</v>
      </c>
      <c r="C31" s="81" t="s">
        <v>1419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146</v>
      </c>
      <c r="B36" s="838" t="str">
        <f>VLOOKUP(A36,EQUIPOS!A6:D154,3,FALSE)</f>
        <v>Camabaja</v>
      </c>
      <c r="C36" s="839"/>
      <c r="D36" s="839"/>
      <c r="E36" s="839"/>
      <c r="F36" s="839"/>
      <c r="G36" s="839"/>
      <c r="H36" s="840"/>
      <c r="I36" s="267"/>
      <c r="J36" s="268"/>
      <c r="K36" s="269">
        <f>VLOOKUP(A36,EQUIPOS!A6:D163,4,FALSE)</f>
        <v>150314.93977124387</v>
      </c>
      <c r="L36" s="270"/>
      <c r="M36" s="271">
        <v>0.875</v>
      </c>
      <c r="N36" s="272">
        <f>K36/M36</f>
        <v>171788.50259570728</v>
      </c>
    </row>
    <row r="37" spans="1:14">
      <c r="A37" s="108" t="s">
        <v>241</v>
      </c>
      <c r="B37" s="838" t="str">
        <f>VLOOKUP(A37,EQUIPOS!A7:D154,3,FALSE)</f>
        <v>Grúa (capacidad 15 ton)</v>
      </c>
      <c r="C37" s="839"/>
      <c r="D37" s="839"/>
      <c r="E37" s="839"/>
      <c r="F37" s="839"/>
      <c r="G37" s="839"/>
      <c r="H37" s="840"/>
      <c r="I37" s="267"/>
      <c r="J37" s="268"/>
      <c r="K37" s="269">
        <f>VLOOKUP(A37,EQUIPOS!A7:D164,4,FALSE)</f>
        <v>153709.92052441082</v>
      </c>
      <c r="L37" s="270"/>
      <c r="M37" s="271">
        <v>0.875</v>
      </c>
      <c r="N37" s="272">
        <f>K37/M37</f>
        <v>175668.48059932663</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1788.299857142857</v>
      </c>
    </row>
    <row r="43" spans="1:14" ht="15.75" thickBot="1">
      <c r="B43" s="825" t="s">
        <v>953</v>
      </c>
      <c r="C43" s="826"/>
      <c r="D43" s="826"/>
      <c r="E43" s="826"/>
      <c r="F43" s="826"/>
      <c r="G43" s="826"/>
      <c r="H43" s="826"/>
      <c r="I43" s="826"/>
      <c r="J43" s="826"/>
      <c r="K43" s="826"/>
      <c r="L43" s="826"/>
      <c r="M43" s="827"/>
      <c r="N43" s="394">
        <f>SUM(N36:N42)</f>
        <v>349245.28305217676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537.68525804257376</v>
      </c>
      <c r="N48" s="272">
        <f>K48*M48</f>
        <v>5376.8525804257379</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14780.854059465708</v>
      </c>
      <c r="N49" s="272">
        <f>K49*M49</f>
        <v>14780.854059465708</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1772.7391865372167</v>
      </c>
      <c r="N50" s="272">
        <f>K50*M50</f>
        <v>1772.7391865372167</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21930.445826428662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7</v>
      </c>
      <c r="N70" s="395">
        <f>K70/M70</f>
        <v>35765.997142857137</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35765.997142857137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406941.72602146253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81388.345204292506</v>
      </c>
      <c r="M83" s="860"/>
      <c r="N83" s="51"/>
    </row>
    <row r="84" spans="1:14">
      <c r="B84" s="89" t="s">
        <v>973</v>
      </c>
      <c r="C84" s="90"/>
      <c r="D84" s="90"/>
      <c r="E84" s="90"/>
      <c r="F84" s="90"/>
      <c r="G84" s="90"/>
      <c r="H84" s="90"/>
      <c r="I84" s="87"/>
      <c r="J84" s="88"/>
      <c r="K84" s="304">
        <v>0.05</v>
      </c>
      <c r="L84" s="859">
        <f>N78*K84</f>
        <v>20347.086301073126</v>
      </c>
      <c r="M84" s="860"/>
      <c r="N84" s="51"/>
    </row>
    <row r="85" spans="1:14" ht="15.75" thickBot="1">
      <c r="B85" s="91" t="s">
        <v>974</v>
      </c>
      <c r="C85" s="92"/>
      <c r="D85" s="92"/>
      <c r="E85" s="92"/>
      <c r="F85" s="92"/>
      <c r="G85" s="92"/>
      <c r="H85" s="92"/>
      <c r="I85" s="93"/>
      <c r="J85" s="94"/>
      <c r="K85" s="305">
        <v>0.05</v>
      </c>
      <c r="L85" s="861">
        <f>N78*K85</f>
        <v>20347.086301073126</v>
      </c>
      <c r="M85" s="862"/>
      <c r="N85" s="51"/>
    </row>
    <row r="86" spans="1:14" ht="15.75" thickBot="1">
      <c r="B86" s="825" t="s">
        <v>953</v>
      </c>
      <c r="C86" s="826"/>
      <c r="D86" s="826"/>
      <c r="E86" s="826"/>
      <c r="F86" s="826"/>
      <c r="G86" s="826"/>
      <c r="H86" s="826"/>
      <c r="I86" s="826"/>
      <c r="J86" s="826"/>
      <c r="K86" s="826"/>
      <c r="L86" s="826"/>
      <c r="M86" s="827"/>
      <c r="N86" s="52">
        <f>L83+L84+L85</f>
        <v>122082.51780643876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529024.24382790131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2.2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1429</v>
      </c>
      <c r="C31" s="81" t="s">
        <v>1420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146</v>
      </c>
      <c r="B36" s="838" t="str">
        <f>VLOOKUP(A36,EQUIPOS!A6:D154,3,FALSE)</f>
        <v>Camabaja</v>
      </c>
      <c r="C36" s="839"/>
      <c r="D36" s="839"/>
      <c r="E36" s="839"/>
      <c r="F36" s="839"/>
      <c r="G36" s="839"/>
      <c r="H36" s="840"/>
      <c r="I36" s="267"/>
      <c r="J36" s="268"/>
      <c r="K36" s="269">
        <f>VLOOKUP(A36,EQUIPOS!A6:D163,4,FALSE)</f>
        <v>150314.93977124387</v>
      </c>
      <c r="L36" s="270"/>
      <c r="M36" s="271">
        <v>0.75</v>
      </c>
      <c r="N36" s="272">
        <f>K36/M36</f>
        <v>200419.91969499181</v>
      </c>
    </row>
    <row r="37" spans="1:14">
      <c r="A37" s="108" t="s">
        <v>241</v>
      </c>
      <c r="B37" s="838" t="str">
        <f>VLOOKUP(A37,EQUIPOS!A7:D154,3,FALSE)</f>
        <v>Grúa (capacidad 15 ton)</v>
      </c>
      <c r="C37" s="839"/>
      <c r="D37" s="839"/>
      <c r="E37" s="839"/>
      <c r="F37" s="839"/>
      <c r="G37" s="839"/>
      <c r="H37" s="840"/>
      <c r="I37" s="267"/>
      <c r="J37" s="268"/>
      <c r="K37" s="269">
        <f>VLOOKUP(A37,EQUIPOS!A7:D164,4,FALSE)</f>
        <v>153709.92052441082</v>
      </c>
      <c r="L37" s="270"/>
      <c r="M37" s="271">
        <v>0.75</v>
      </c>
      <c r="N37" s="272">
        <f>K37/M37</f>
        <v>204946.56069921443</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2086.3498333333332</v>
      </c>
    </row>
    <row r="43" spans="1:14" ht="15.75" thickBot="1">
      <c r="B43" s="825" t="s">
        <v>953</v>
      </c>
      <c r="C43" s="826"/>
      <c r="D43" s="826"/>
      <c r="E43" s="826"/>
      <c r="F43" s="826"/>
      <c r="G43" s="826"/>
      <c r="H43" s="826"/>
      <c r="I43" s="826"/>
      <c r="J43" s="826"/>
      <c r="K43" s="826"/>
      <c r="L43" s="826"/>
      <c r="M43" s="827"/>
      <c r="N43" s="394">
        <f>SUM(N36:N42)</f>
        <v>407452.83022753958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537.68525804257376</v>
      </c>
      <c r="N48" s="272">
        <f>K48*M48</f>
        <v>5376.8525804257379</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14780.854059465708</v>
      </c>
      <c r="N49" s="272">
        <f>K49*M49</f>
        <v>14780.854059465708</v>
      </c>
    </row>
    <row r="50" spans="1:14">
      <c r="A50" s="206"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1772.7391865372167</v>
      </c>
      <c r="N50" s="272">
        <f>K50*M50</f>
        <v>1772.7391865372167</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21930.445826428662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s="143"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6</v>
      </c>
      <c r="N70" s="395">
        <f>K70/M70</f>
        <v>41726.996666666666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41726.996666666666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471110.27272063488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94222.054544126979</v>
      </c>
      <c r="M83" s="860"/>
      <c r="N83" s="51"/>
    </row>
    <row r="84" spans="1:14">
      <c r="B84" s="89" t="s">
        <v>973</v>
      </c>
      <c r="C84" s="90"/>
      <c r="D84" s="90"/>
      <c r="E84" s="90"/>
      <c r="F84" s="90"/>
      <c r="G84" s="90"/>
      <c r="H84" s="90"/>
      <c r="I84" s="87"/>
      <c r="J84" s="88"/>
      <c r="K84" s="304">
        <v>0.05</v>
      </c>
      <c r="L84" s="859">
        <f>N78*K84</f>
        <v>23555.513636031745</v>
      </c>
      <c r="M84" s="860"/>
      <c r="N84" s="51"/>
    </row>
    <row r="85" spans="1:14" ht="15.75" thickBot="1">
      <c r="B85" s="91" t="s">
        <v>974</v>
      </c>
      <c r="C85" s="92"/>
      <c r="D85" s="92"/>
      <c r="E85" s="92"/>
      <c r="F85" s="92"/>
      <c r="G85" s="92"/>
      <c r="H85" s="92"/>
      <c r="I85" s="93"/>
      <c r="J85" s="94"/>
      <c r="K85" s="305">
        <v>0.05</v>
      </c>
      <c r="L85" s="861">
        <f>N78*K85</f>
        <v>23555.513636031745</v>
      </c>
      <c r="M85" s="862"/>
      <c r="N85" s="51"/>
    </row>
    <row r="86" spans="1:14" ht="15.75" thickBot="1">
      <c r="B86" s="825" t="s">
        <v>953</v>
      </c>
      <c r="C86" s="826"/>
      <c r="D86" s="826"/>
      <c r="E86" s="826"/>
      <c r="F86" s="826"/>
      <c r="G86" s="826"/>
      <c r="H86" s="826"/>
      <c r="I86" s="826"/>
      <c r="J86" s="826"/>
      <c r="K86" s="826"/>
      <c r="L86" s="826"/>
      <c r="M86" s="827"/>
      <c r="N86" s="52">
        <f>L83+L84+L85</f>
        <v>141333.08181619048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612443.35453682533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1430</v>
      </c>
      <c r="C31" s="81" t="s">
        <v>1421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146</v>
      </c>
      <c r="B36" s="838" t="str">
        <f>VLOOKUP(A36,EQUIPOS!A6:D154,3,FALSE)</f>
        <v>Camabaja</v>
      </c>
      <c r="C36" s="839"/>
      <c r="D36" s="839"/>
      <c r="E36" s="839"/>
      <c r="F36" s="839"/>
      <c r="G36" s="839"/>
      <c r="H36" s="840"/>
      <c r="I36" s="267"/>
      <c r="J36" s="268"/>
      <c r="K36" s="269">
        <f>VLOOKUP(A36,EQUIPOS!A6:D163,4,FALSE)</f>
        <v>150314.93977124387</v>
      </c>
      <c r="L36" s="270"/>
      <c r="M36" s="271">
        <v>0.6875</v>
      </c>
      <c r="N36" s="272">
        <f>K36/M36</f>
        <v>218639.91239453654</v>
      </c>
    </row>
    <row r="37" spans="1:14">
      <c r="A37" s="108" t="s">
        <v>241</v>
      </c>
      <c r="B37" s="838" t="str">
        <f>VLOOKUP(A37,EQUIPOS!A7:D154,3,FALSE)</f>
        <v>Grúa (capacidad 15 ton)</v>
      </c>
      <c r="C37" s="839"/>
      <c r="D37" s="839"/>
      <c r="E37" s="839"/>
      <c r="F37" s="839"/>
      <c r="G37" s="839"/>
      <c r="H37" s="840"/>
      <c r="I37" s="267"/>
      <c r="J37" s="268"/>
      <c r="K37" s="269">
        <f>VLOOKUP(A37,EQUIPOS!A7:D164,4,FALSE)</f>
        <v>153709.92052441082</v>
      </c>
      <c r="L37" s="270"/>
      <c r="M37" s="271">
        <v>0.6875</v>
      </c>
      <c r="N37" s="272">
        <f>K37/M37</f>
        <v>223578.06621732481</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2276.0179999999996</v>
      </c>
    </row>
    <row r="43" spans="1:14" ht="15.75" thickBot="1">
      <c r="B43" s="825" t="s">
        <v>953</v>
      </c>
      <c r="C43" s="826"/>
      <c r="D43" s="826"/>
      <c r="E43" s="826"/>
      <c r="F43" s="826"/>
      <c r="G43" s="826"/>
      <c r="H43" s="826"/>
      <c r="I43" s="826"/>
      <c r="J43" s="826"/>
      <c r="K43" s="826"/>
      <c r="L43" s="826"/>
      <c r="M43" s="827"/>
      <c r="N43" s="394">
        <f>SUM(N36:N42)</f>
        <v>444493.99661186134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537.68525804257376</v>
      </c>
      <c r="N48" s="272">
        <f>K48*M48</f>
        <v>5376.8525804257379</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14780.854059465708</v>
      </c>
      <c r="N49" s="272">
        <f>K49*M49</f>
        <v>14780.854059465708</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1772.7391865372167</v>
      </c>
      <c r="N50" s="272">
        <f>K50*M50</f>
        <v>1772.7391865372167</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21930.445826428662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5.5</v>
      </c>
      <c r="N70" s="395">
        <f>K70/M70</f>
        <v>45520.359999999993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45520.359999999993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511944.80243828997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102388.960487658</v>
      </c>
      <c r="M83" s="860"/>
      <c r="N83" s="51"/>
    </row>
    <row r="84" spans="1:14">
      <c r="B84" s="89" t="s">
        <v>973</v>
      </c>
      <c r="C84" s="90"/>
      <c r="D84" s="90"/>
      <c r="E84" s="90"/>
      <c r="F84" s="90"/>
      <c r="G84" s="90"/>
      <c r="H84" s="90"/>
      <c r="I84" s="87"/>
      <c r="J84" s="88"/>
      <c r="K84" s="304">
        <v>0.05</v>
      </c>
      <c r="L84" s="859">
        <f>N78*K84</f>
        <v>25597.240121914499</v>
      </c>
      <c r="M84" s="860"/>
      <c r="N84" s="51"/>
    </row>
    <row r="85" spans="1:14" ht="15.75" thickBot="1">
      <c r="B85" s="91" t="s">
        <v>974</v>
      </c>
      <c r="C85" s="92"/>
      <c r="D85" s="92"/>
      <c r="E85" s="92"/>
      <c r="F85" s="92"/>
      <c r="G85" s="92"/>
      <c r="H85" s="92"/>
      <c r="I85" s="93"/>
      <c r="J85" s="94"/>
      <c r="K85" s="305">
        <v>0.05</v>
      </c>
      <c r="L85" s="861">
        <f>N78*K85</f>
        <v>25597.240121914499</v>
      </c>
      <c r="M85" s="862"/>
      <c r="N85" s="51"/>
    </row>
    <row r="86" spans="1:14" ht="15.75" thickBot="1">
      <c r="B86" s="825" t="s">
        <v>953</v>
      </c>
      <c r="C86" s="826"/>
      <c r="D86" s="826"/>
      <c r="E86" s="826"/>
      <c r="F86" s="826"/>
      <c r="G86" s="826"/>
      <c r="H86" s="826"/>
      <c r="I86" s="826"/>
      <c r="J86" s="826"/>
      <c r="K86" s="826"/>
      <c r="L86" s="826"/>
      <c r="M86" s="827"/>
      <c r="N86" s="52">
        <f>L83+L84+L85</f>
        <v>153583.440731487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665528.24316977698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1431</v>
      </c>
      <c r="C31" s="81" t="s">
        <v>1422</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52" t="s">
        <v>241</v>
      </c>
      <c r="B36" s="838" t="str">
        <f>VLOOKUP(A36,EQUIPOS!A6:D154,3,FALSE)</f>
        <v>Grúa (capacidad 15 ton)</v>
      </c>
      <c r="C36" s="839"/>
      <c r="D36" s="839"/>
      <c r="E36" s="839"/>
      <c r="F36" s="839"/>
      <c r="G36" s="839"/>
      <c r="H36" s="840"/>
      <c r="I36" s="267"/>
      <c r="J36" s="268"/>
      <c r="K36" s="269">
        <f>VLOOKUP(A36,EQUIPOS!A6:D163,4,FALSE)</f>
        <v>153709.92052441082</v>
      </c>
      <c r="L36" s="270"/>
      <c r="M36" s="396">
        <v>1.125</v>
      </c>
      <c r="N36" s="272">
        <f>K36/M36</f>
        <v>136631.04046614293</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1390.8998888888889</v>
      </c>
    </row>
    <row r="43" spans="1:14" ht="15.75" thickBot="1">
      <c r="B43" s="825" t="s">
        <v>953</v>
      </c>
      <c r="C43" s="826"/>
      <c r="D43" s="826"/>
      <c r="E43" s="826"/>
      <c r="F43" s="826"/>
      <c r="G43" s="826"/>
      <c r="H43" s="826"/>
      <c r="I43" s="826"/>
      <c r="J43" s="826"/>
      <c r="K43" s="826"/>
      <c r="L43" s="826"/>
      <c r="M43" s="827"/>
      <c r="N43" s="394">
        <f>SUM(N36:N42)</f>
        <v>138021.94035503181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49" t="s">
        <v>428</v>
      </c>
      <c r="B48" s="43" t="str">
        <f>VLOOKUP(A48,MATERIALES!A4:D373,3,FALSE)</f>
        <v>Costal de fibra o fique</v>
      </c>
      <c r="C48" s="281"/>
      <c r="D48" s="281"/>
      <c r="E48" s="281"/>
      <c r="F48" s="281"/>
      <c r="G48" s="281"/>
      <c r="H48" s="281"/>
      <c r="I48" s="268"/>
      <c r="J48" s="224" t="str">
        <f>VLOOKUP(A48,MATERIALES!A4:D373,2,FALSE)</f>
        <v>u</v>
      </c>
      <c r="K48" s="461">
        <v>10</v>
      </c>
      <c r="L48" s="267"/>
      <c r="M48" s="283">
        <f>VLOOKUP(A48,MATERIALES!A5:D373,4,FALSE)</f>
        <v>537.68525804257376</v>
      </c>
      <c r="N48" s="272">
        <f>K48*M48</f>
        <v>5376.8525804257379</v>
      </c>
    </row>
    <row r="49" spans="1:14">
      <c r="A49" s="149" t="s">
        <v>589</v>
      </c>
      <c r="B49" s="43" t="str">
        <f>VLOOKUP(A49,MATERIALES!A5:D373,3,FALSE)</f>
        <v>Nutrientes (para remoción de especies vegetales) (dap, triple 15 o similar) (ítem 201.9)</v>
      </c>
      <c r="C49" s="281"/>
      <c r="D49" s="281"/>
      <c r="E49" s="281"/>
      <c r="F49" s="281"/>
      <c r="G49" s="281"/>
      <c r="H49" s="281"/>
      <c r="I49" s="268"/>
      <c r="J49" s="224" t="str">
        <f>VLOOKUP(A49,MATERIALES!A5:D373,2,FALSE)</f>
        <v>kg</v>
      </c>
      <c r="K49" s="461">
        <v>1</v>
      </c>
      <c r="L49" s="267"/>
      <c r="M49" s="283">
        <f>VLOOKUP(A49,MATERIALES!A6:D373,4,FALSE)</f>
        <v>1772.7391865372167</v>
      </c>
      <c r="N49" s="272">
        <f>K49*M49</f>
        <v>1772.7391865372167</v>
      </c>
    </row>
    <row r="50" spans="1:14">
      <c r="A50" s="150" t="s">
        <v>412</v>
      </c>
      <c r="B50" s="43" t="str">
        <f>VLOOKUP(A50,MATERIALES!A6:D373,3,FALSE)</f>
        <v>Cicatrizante (para remoción de especies vegetales)</v>
      </c>
      <c r="C50" s="281"/>
      <c r="D50" s="281"/>
      <c r="E50" s="281"/>
      <c r="F50" s="281"/>
      <c r="G50" s="281"/>
      <c r="H50" s="281"/>
      <c r="I50" s="268"/>
      <c r="J50" s="224" t="str">
        <f>VLOOKUP(A50,MATERIALES!A6:D373,2,FALSE)</f>
        <v>kg</v>
      </c>
      <c r="K50" s="461">
        <v>1</v>
      </c>
      <c r="L50" s="267"/>
      <c r="M50" s="283">
        <f>VLOOKUP(A50,MATERIALES!A6:D373,4,FALSE)</f>
        <v>14780.854059465708</v>
      </c>
      <c r="N50" s="272">
        <f>K50*M50</f>
        <v>14780.854059465708</v>
      </c>
    </row>
    <row r="51" spans="1:14">
      <c r="B51" s="43"/>
      <c r="C51" s="281"/>
      <c r="D51" s="281"/>
      <c r="E51" s="281"/>
      <c r="F51" s="281"/>
      <c r="G51" s="281"/>
      <c r="H51" s="281"/>
      <c r="I51" s="268"/>
      <c r="J51" s="224"/>
      <c r="K51" s="397"/>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21930.445826428662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s="148"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396">
        <v>9</v>
      </c>
      <c r="N70" s="395">
        <f>K70/M70</f>
        <v>27817.997777777775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27817.997777777775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187770.38395923824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37554.076791847649</v>
      </c>
      <c r="M83" s="860"/>
      <c r="N83" s="51"/>
    </row>
    <row r="84" spans="1:14">
      <c r="B84" s="89" t="s">
        <v>973</v>
      </c>
      <c r="C84" s="90"/>
      <c r="D84" s="90"/>
      <c r="E84" s="90"/>
      <c r="F84" s="90"/>
      <c r="G84" s="90"/>
      <c r="H84" s="90"/>
      <c r="I84" s="87"/>
      <c r="J84" s="88"/>
      <c r="K84" s="304">
        <v>0.05</v>
      </c>
      <c r="L84" s="859">
        <f>N78*K84</f>
        <v>9388.5191979619121</v>
      </c>
      <c r="M84" s="860"/>
      <c r="N84" s="51"/>
    </row>
    <row r="85" spans="1:14" ht="15.75" thickBot="1">
      <c r="B85" s="91" t="s">
        <v>974</v>
      </c>
      <c r="C85" s="92"/>
      <c r="D85" s="92"/>
      <c r="E85" s="92"/>
      <c r="F85" s="92"/>
      <c r="G85" s="92"/>
      <c r="H85" s="92"/>
      <c r="I85" s="93"/>
      <c r="J85" s="94"/>
      <c r="K85" s="305">
        <v>0.05</v>
      </c>
      <c r="L85" s="861">
        <f>N78*K85</f>
        <v>9388.5191979619121</v>
      </c>
      <c r="M85" s="862"/>
      <c r="N85" s="51"/>
    </row>
    <row r="86" spans="1:14" ht="15.75" thickBot="1">
      <c r="B86" s="825" t="s">
        <v>953</v>
      </c>
      <c r="C86" s="826"/>
      <c r="D86" s="826"/>
      <c r="E86" s="826"/>
      <c r="F86" s="826"/>
      <c r="G86" s="826"/>
      <c r="H86" s="826"/>
      <c r="I86" s="826"/>
      <c r="J86" s="826"/>
      <c r="K86" s="826"/>
      <c r="L86" s="826"/>
      <c r="M86" s="827"/>
      <c r="N86" s="52">
        <f>L83+L84+L85</f>
        <v>56331.115187771473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244101.49914700972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2.2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1432</v>
      </c>
      <c r="C31" s="81" t="s">
        <v>1423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55" t="s">
        <v>241</v>
      </c>
      <c r="B36" s="838" t="str">
        <f>VLOOKUP(A36,EQUIPOS!A6:D154,3,FALSE)</f>
        <v>Grúa (capacidad 15 ton)</v>
      </c>
      <c r="C36" s="839"/>
      <c r="D36" s="839"/>
      <c r="E36" s="839"/>
      <c r="F36" s="839"/>
      <c r="G36" s="839"/>
      <c r="H36" s="840"/>
      <c r="I36" s="267"/>
      <c r="J36" s="268"/>
      <c r="K36" s="269">
        <f>VLOOKUP(A36,EQUIPOS!A6:D163,4,FALSE)</f>
        <v>153709.92052441082</v>
      </c>
      <c r="L36" s="270"/>
      <c r="M36" s="462">
        <v>1</v>
      </c>
      <c r="N36" s="272">
        <f>K36/M36</f>
        <v>153709.92052441082</v>
      </c>
    </row>
    <row r="37" spans="1:14">
      <c r="A37" s="155" t="s">
        <v>373</v>
      </c>
      <c r="B37" s="838" t="str">
        <f>VLOOKUP(A37,EQUIPOS!A7:D154,3,FALSE)</f>
        <v>Volqueta 6 m3</v>
      </c>
      <c r="C37" s="839"/>
      <c r="D37" s="839"/>
      <c r="E37" s="839"/>
      <c r="F37" s="839"/>
      <c r="G37" s="839"/>
      <c r="H37" s="840"/>
      <c r="I37" s="267"/>
      <c r="J37" s="268"/>
      <c r="K37" s="269">
        <f>VLOOKUP(A37,EQUIPOS!A7:D164,4,FALSE)</f>
        <v>50219.786266220464</v>
      </c>
      <c r="L37" s="270"/>
      <c r="M37" s="463">
        <v>1</v>
      </c>
      <c r="N37" s="272">
        <f>K37/M37</f>
        <v>50219.786266220464</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1564.762375</v>
      </c>
    </row>
    <row r="43" spans="1:14" ht="15.75" thickBot="1">
      <c r="B43" s="825" t="s">
        <v>953</v>
      </c>
      <c r="C43" s="826"/>
      <c r="D43" s="826"/>
      <c r="E43" s="826"/>
      <c r="F43" s="826"/>
      <c r="G43" s="826"/>
      <c r="H43" s="826"/>
      <c r="I43" s="826"/>
      <c r="J43" s="826"/>
      <c r="K43" s="826"/>
      <c r="L43" s="826"/>
      <c r="M43" s="827"/>
      <c r="N43" s="394">
        <f>SUM(N36:N42)</f>
        <v>205494.46916563128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54" t="s">
        <v>428</v>
      </c>
      <c r="B48" s="43" t="str">
        <f>VLOOKUP(A48,MATERIALES!A4:D373,3,FALSE)</f>
        <v>Costal de fibra o fique</v>
      </c>
      <c r="C48" s="281"/>
      <c r="D48" s="281"/>
      <c r="E48" s="281"/>
      <c r="F48" s="281"/>
      <c r="G48" s="281"/>
      <c r="H48" s="281"/>
      <c r="I48" s="268"/>
      <c r="J48" s="224" t="str">
        <f>VLOOKUP(A48,MATERIALES!A4:D385,2,FALSE)</f>
        <v>u</v>
      </c>
      <c r="K48" s="461">
        <v>10</v>
      </c>
      <c r="L48" s="267"/>
      <c r="M48" s="283">
        <f>VLOOKUP(A48,MATERIALES!A5:D373,4,FALSE)</f>
        <v>537.68525804257376</v>
      </c>
      <c r="N48" s="272">
        <f>K48*M48</f>
        <v>5376.8525804257379</v>
      </c>
    </row>
    <row r="49" spans="1:14">
      <c r="A49" s="151" t="s">
        <v>589</v>
      </c>
      <c r="B49" s="43" t="str">
        <f>VLOOKUP(A49,MATERIALES!A5:D373,3,FALSE)</f>
        <v>Nutrientes (para remoción de especies vegetales) (dap, triple 15 o similar) (ítem 201.9)</v>
      </c>
      <c r="C49" s="281"/>
      <c r="D49" s="281"/>
      <c r="E49" s="281"/>
      <c r="F49" s="281"/>
      <c r="G49" s="281"/>
      <c r="H49" s="281"/>
      <c r="I49" s="268"/>
      <c r="J49" s="224" t="str">
        <f>VLOOKUP(A49,MATERIALES!A5:D386,2,FALSE)</f>
        <v>kg</v>
      </c>
      <c r="K49" s="461">
        <v>1</v>
      </c>
      <c r="L49" s="267"/>
      <c r="M49" s="283">
        <f>VLOOKUP(A49,MATERIALES!A6:D373,4,FALSE)</f>
        <v>1772.7391865372167</v>
      </c>
      <c r="N49" s="272">
        <f>K49*M49</f>
        <v>1772.7391865372167</v>
      </c>
    </row>
    <row r="50" spans="1:14">
      <c r="A50" s="154" t="s">
        <v>412</v>
      </c>
      <c r="B50" s="43" t="str">
        <f>VLOOKUP(A50,MATERIALES!A6:D373,3,FALSE)</f>
        <v>Cicatrizante (para remoción de especies vegetales)</v>
      </c>
      <c r="C50" s="281"/>
      <c r="D50" s="281"/>
      <c r="E50" s="281"/>
      <c r="F50" s="281"/>
      <c r="G50" s="281"/>
      <c r="H50" s="281"/>
      <c r="I50" s="268"/>
      <c r="J50" s="224" t="str">
        <f>VLOOKUP(A50,MATERIALES!A6:D387,2,FALSE)</f>
        <v>kg</v>
      </c>
      <c r="K50" s="461">
        <v>1</v>
      </c>
      <c r="L50" s="267"/>
      <c r="M50" s="283">
        <f>VLOOKUP(A50,MATERIALES!A6:D373,4,FALSE)</f>
        <v>14780.854059465708</v>
      </c>
      <c r="N50" s="272">
        <f>K50*M50</f>
        <v>14780.854059465708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21930.445826428662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s="153"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8</v>
      </c>
      <c r="N70" s="395">
        <f>K70/M70</f>
        <v>31295.247499999998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31295.247499999998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258720.16249205993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51744.032498411987</v>
      </c>
      <c r="M83" s="860"/>
      <c r="N83" s="51"/>
    </row>
    <row r="84" spans="1:14">
      <c r="B84" s="89" t="s">
        <v>973</v>
      </c>
      <c r="C84" s="90"/>
      <c r="D84" s="90"/>
      <c r="E84" s="90"/>
      <c r="F84" s="90"/>
      <c r="G84" s="90"/>
      <c r="H84" s="90"/>
      <c r="I84" s="87"/>
      <c r="J84" s="88"/>
      <c r="K84" s="304">
        <v>0.05</v>
      </c>
      <c r="L84" s="859">
        <f>N78*K84</f>
        <v>12936.008124602997</v>
      </c>
      <c r="M84" s="860"/>
      <c r="N84" s="51"/>
    </row>
    <row r="85" spans="1:14" ht="15.75" thickBot="1">
      <c r="B85" s="91" t="s">
        <v>974</v>
      </c>
      <c r="C85" s="92"/>
      <c r="D85" s="92"/>
      <c r="E85" s="92"/>
      <c r="F85" s="92"/>
      <c r="G85" s="92"/>
      <c r="H85" s="92"/>
      <c r="I85" s="93"/>
      <c r="J85" s="94"/>
      <c r="K85" s="305">
        <v>0.05</v>
      </c>
      <c r="L85" s="861">
        <f>N78*K85</f>
        <v>12936.008124602997</v>
      </c>
      <c r="M85" s="862"/>
      <c r="N85" s="51"/>
    </row>
    <row r="86" spans="1:14" ht="15.75" thickBot="1">
      <c r="B86" s="825" t="s">
        <v>953</v>
      </c>
      <c r="C86" s="826"/>
      <c r="D86" s="826"/>
      <c r="E86" s="826"/>
      <c r="F86" s="826"/>
      <c r="G86" s="826"/>
      <c r="H86" s="826"/>
      <c r="I86" s="826"/>
      <c r="J86" s="826"/>
      <c r="K86" s="826"/>
      <c r="L86" s="826"/>
      <c r="M86" s="827"/>
      <c r="N86" s="52">
        <f>L83+L84+L85</f>
        <v>77616.048747617984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336336.21123967791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2"/>
      <c r="K118" s="802"/>
      <c r="L118" s="802"/>
      <c r="M118" s="802"/>
      <c r="N118" s="803"/>
    </row>
    <row r="119" spans="2:14" ht="15.75" customHeight="1"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1433</v>
      </c>
      <c r="C31" s="81" t="s">
        <v>1424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44" t="s">
        <v>241</v>
      </c>
      <c r="B36" s="838" t="str">
        <f>VLOOKUP(A36,EQUIPOS!A6:D154,3,FALSE)</f>
        <v>Grúa (capacidad 15 ton)</v>
      </c>
      <c r="C36" s="839"/>
      <c r="D36" s="839"/>
      <c r="E36" s="839"/>
      <c r="F36" s="839"/>
      <c r="G36" s="839"/>
      <c r="H36" s="840"/>
      <c r="I36" s="267"/>
      <c r="J36" s="268"/>
      <c r="K36" s="269">
        <f>VLOOKUP(A36,EQUIPOS!A6:D163,4,FALSE)</f>
        <v>153709.92052441082</v>
      </c>
      <c r="L36" s="270"/>
      <c r="M36" s="271">
        <v>0.9375</v>
      </c>
      <c r="N36" s="272">
        <f>K36/M36</f>
        <v>163957.24855937154</v>
      </c>
    </row>
    <row r="37" spans="1:14">
      <c r="A37" s="144" t="s">
        <v>373</v>
      </c>
      <c r="B37" s="838" t="str">
        <f>VLOOKUP(A37,EQUIPOS!A7:D154,3,FALSE)</f>
        <v>Volqueta 6 m3</v>
      </c>
      <c r="C37" s="839"/>
      <c r="D37" s="839"/>
      <c r="E37" s="839"/>
      <c r="F37" s="839"/>
      <c r="G37" s="839"/>
      <c r="H37" s="840"/>
      <c r="I37" s="267"/>
      <c r="J37" s="268"/>
      <c r="K37" s="269">
        <f>VLOOKUP(A37,EQUIPOS!A7:D164,4,FALSE)</f>
        <v>50219.786266220464</v>
      </c>
      <c r="L37" s="270"/>
      <c r="M37" s="271">
        <v>0.9375</v>
      </c>
      <c r="N37" s="272">
        <f>K37/M37</f>
        <v>53567.772017301832</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1669.0798666666667</v>
      </c>
    </row>
    <row r="43" spans="1:14" ht="15.75" thickBot="1">
      <c r="B43" s="825" t="s">
        <v>953</v>
      </c>
      <c r="C43" s="826"/>
      <c r="D43" s="826"/>
      <c r="E43" s="826"/>
      <c r="F43" s="826"/>
      <c r="G43" s="826"/>
      <c r="H43" s="826"/>
      <c r="I43" s="826"/>
      <c r="J43" s="826"/>
      <c r="K43" s="826"/>
      <c r="L43" s="826"/>
      <c r="M43" s="827"/>
      <c r="N43" s="394">
        <f>SUM(N36:N42)</f>
        <v>219194.10044334005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537.68525804257376</v>
      </c>
      <c r="N48" s="272">
        <f>K48*M48</f>
        <v>5376.8525804257379</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14780.854059465708</v>
      </c>
      <c r="N49" s="272">
        <f>K49*M49</f>
        <v>14780.854059465708</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1772.7391865372167</v>
      </c>
      <c r="N50" s="272">
        <f>K50*M50</f>
        <v>1772.7391865372167</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21930.445826428662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s="156"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398">
        <v>7.5</v>
      </c>
      <c r="N70" s="395">
        <f>K70/M70</f>
        <v>33381.597333333331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SUM(N70:N75)</f>
        <v>33381.597333333331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274506.14360310201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54901.228720620406</v>
      </c>
      <c r="M83" s="860"/>
      <c r="N83" s="51"/>
    </row>
    <row r="84" spans="1:14">
      <c r="B84" s="89" t="s">
        <v>973</v>
      </c>
      <c r="C84" s="90"/>
      <c r="D84" s="90"/>
      <c r="E84" s="90"/>
      <c r="F84" s="90"/>
      <c r="G84" s="90"/>
      <c r="H84" s="90"/>
      <c r="I84" s="87"/>
      <c r="J84" s="88"/>
      <c r="K84" s="304">
        <v>0.05</v>
      </c>
      <c r="L84" s="859">
        <f>N78*K84</f>
        <v>13725.307180155101</v>
      </c>
      <c r="M84" s="860"/>
      <c r="N84" s="51"/>
    </row>
    <row r="85" spans="1:14" ht="15.75" thickBot="1">
      <c r="B85" s="91" t="s">
        <v>974</v>
      </c>
      <c r="C85" s="92"/>
      <c r="D85" s="92"/>
      <c r="E85" s="92"/>
      <c r="F85" s="92"/>
      <c r="G85" s="92"/>
      <c r="H85" s="92"/>
      <c r="I85" s="93"/>
      <c r="J85" s="94"/>
      <c r="K85" s="305">
        <v>0.05</v>
      </c>
      <c r="L85" s="861">
        <f>N78*K85</f>
        <v>13725.307180155101</v>
      </c>
      <c r="M85" s="862"/>
      <c r="N85" s="51"/>
    </row>
    <row r="86" spans="1:14" ht="15.75" thickBot="1">
      <c r="B86" s="825" t="s">
        <v>953</v>
      </c>
      <c r="C86" s="826"/>
      <c r="D86" s="826"/>
      <c r="E86" s="826"/>
      <c r="F86" s="826"/>
      <c r="G86" s="826"/>
      <c r="H86" s="826"/>
      <c r="I86" s="826"/>
      <c r="J86" s="826"/>
      <c r="K86" s="826"/>
      <c r="L86" s="826"/>
      <c r="M86" s="827"/>
      <c r="N86" s="52">
        <f>L83+L84+L85</f>
        <v>82351.843080930601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356857.9866840326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2"/>
      <c r="K118" s="802"/>
      <c r="L118" s="802"/>
      <c r="M118" s="802"/>
      <c r="N118" s="803"/>
    </row>
    <row r="119" spans="2:14" ht="15.75" customHeight="1"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1434</v>
      </c>
      <c r="C31" s="81" t="s">
        <v>1414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44" t="s">
        <v>241</v>
      </c>
      <c r="B36" s="838" t="str">
        <f>VLOOKUP(A36,EQUIPOS!A6:D154,3,FALSE)</f>
        <v>Grúa (capacidad 15 ton)</v>
      </c>
      <c r="C36" s="839"/>
      <c r="D36" s="839"/>
      <c r="E36" s="839"/>
      <c r="F36" s="839"/>
      <c r="G36" s="839"/>
      <c r="H36" s="840"/>
      <c r="I36" s="267"/>
      <c r="J36" s="268"/>
      <c r="K36" s="269">
        <f>VLOOKUP(A36,EQUIPOS!A6:D163,4,FALSE)</f>
        <v>153709.92052441082</v>
      </c>
      <c r="L36" s="270"/>
      <c r="M36" s="271">
        <v>1.5</v>
      </c>
      <c r="N36" s="272">
        <f>K36/M36</f>
        <v>102473.28034960722</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1043.1749166666666</v>
      </c>
    </row>
    <row r="43" spans="1:14" ht="15.75" thickBot="1">
      <c r="B43" s="825" t="s">
        <v>953</v>
      </c>
      <c r="C43" s="826"/>
      <c r="D43" s="826"/>
      <c r="E43" s="826"/>
      <c r="F43" s="826"/>
      <c r="G43" s="826"/>
      <c r="H43" s="826"/>
      <c r="I43" s="826"/>
      <c r="J43" s="826"/>
      <c r="K43" s="826"/>
      <c r="L43" s="826"/>
      <c r="M43" s="827"/>
      <c r="N43" s="394">
        <f>SUM(N36:N42)</f>
        <v>103516.45526627389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537.68525804257376</v>
      </c>
      <c r="N48" s="272">
        <f>K48*M48</f>
        <v>5376.8525804257379</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14780.854059465708</v>
      </c>
      <c r="N49" s="272">
        <f>K49*M49</f>
        <v>14780.854059465708</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1772.7391865372167</v>
      </c>
      <c r="N50" s="272">
        <f>K50*M50</f>
        <v>1772.7391865372167</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21930.445826428662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12</v>
      </c>
      <c r="N70" s="395">
        <f>K70/M70</f>
        <v>20863.498333333333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SUM(N70:N75)</f>
        <v>20863.498333333333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146310.39942603587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29262.079885207175</v>
      </c>
      <c r="M83" s="860"/>
      <c r="N83" s="51"/>
    </row>
    <row r="84" spans="1:14">
      <c r="B84" s="89" t="s">
        <v>973</v>
      </c>
      <c r="C84" s="90"/>
      <c r="D84" s="90"/>
      <c r="E84" s="90"/>
      <c r="F84" s="90"/>
      <c r="G84" s="90"/>
      <c r="H84" s="90"/>
      <c r="I84" s="87"/>
      <c r="J84" s="88"/>
      <c r="K84" s="304">
        <v>0.05</v>
      </c>
      <c r="L84" s="859">
        <f>N78*K84</f>
        <v>7315.5199713017937</v>
      </c>
      <c r="M84" s="860"/>
      <c r="N84" s="51"/>
    </row>
    <row r="85" spans="1:14" ht="15.75" thickBot="1">
      <c r="B85" s="91" t="s">
        <v>974</v>
      </c>
      <c r="C85" s="92"/>
      <c r="D85" s="92"/>
      <c r="E85" s="92"/>
      <c r="F85" s="92"/>
      <c r="G85" s="92"/>
      <c r="H85" s="92"/>
      <c r="I85" s="93"/>
      <c r="J85" s="94"/>
      <c r="K85" s="305">
        <v>0.05</v>
      </c>
      <c r="L85" s="861">
        <f>N78*K85</f>
        <v>7315.5199713017937</v>
      </c>
      <c r="M85" s="862"/>
      <c r="N85" s="51"/>
    </row>
    <row r="86" spans="1:14" ht="15.75" thickBot="1">
      <c r="B86" s="825" t="s">
        <v>953</v>
      </c>
      <c r="C86" s="826"/>
      <c r="D86" s="826"/>
      <c r="E86" s="826"/>
      <c r="F86" s="826"/>
      <c r="G86" s="826"/>
      <c r="H86" s="826"/>
      <c r="I86" s="826"/>
      <c r="J86" s="826"/>
      <c r="K86" s="826"/>
      <c r="L86" s="826"/>
      <c r="M86" s="827"/>
      <c r="N86" s="52">
        <f>L83+L84+L85</f>
        <v>43893.119827810762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190203.51925384664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2"/>
      <c r="K118" s="802"/>
      <c r="L118" s="802"/>
      <c r="M118" s="802"/>
      <c r="N118" s="803"/>
    </row>
    <row r="119" spans="2:14" ht="15.75" customHeight="1"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1435</v>
      </c>
      <c r="C31" s="81" t="s">
        <v>1415</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44" t="s">
        <v>241</v>
      </c>
      <c r="B36" s="838" t="str">
        <f>VLOOKUP(A36,EQUIPOS!A6:D154,3,FALSE)</f>
        <v>Grúa (capacidad 15 ton)</v>
      </c>
      <c r="C36" s="839"/>
      <c r="D36" s="839"/>
      <c r="E36" s="839"/>
      <c r="F36" s="839"/>
      <c r="G36" s="839"/>
      <c r="H36" s="840"/>
      <c r="I36" s="267"/>
      <c r="J36" s="268"/>
      <c r="K36" s="269">
        <f>VLOOKUP(A36,EQUIPOS!A6:D163,4,FALSE)</f>
        <v>153709.92052441082</v>
      </c>
      <c r="L36" s="270"/>
      <c r="M36" s="271">
        <v>1.375</v>
      </c>
      <c r="N36" s="272">
        <f>K36/M36</f>
        <v>111789.03310866241</v>
      </c>
    </row>
    <row r="37" spans="1:14">
      <c r="A37" s="144" t="s">
        <v>373</v>
      </c>
      <c r="B37" s="838" t="str">
        <f>VLOOKUP(A37,EQUIPOS!A7:D154,3,FALSE)</f>
        <v>Volqueta 6 m3</v>
      </c>
      <c r="C37" s="839"/>
      <c r="D37" s="839"/>
      <c r="E37" s="839"/>
      <c r="F37" s="839"/>
      <c r="G37" s="839"/>
      <c r="H37" s="840"/>
      <c r="I37" s="267"/>
      <c r="J37" s="268"/>
      <c r="K37" s="269">
        <f>VLOOKUP(A37,EQUIPOS!A7:D164,4,FALSE)</f>
        <v>50219.786266220464</v>
      </c>
      <c r="L37" s="270"/>
      <c r="M37" s="271">
        <v>1.375</v>
      </c>
      <c r="N37" s="272">
        <f>K37/M37</f>
        <v>36523.48092088761</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1138.0089999999998</v>
      </c>
    </row>
    <row r="43" spans="1:14" ht="15.75" thickBot="1">
      <c r="B43" s="825" t="s">
        <v>953</v>
      </c>
      <c r="C43" s="826"/>
      <c r="D43" s="826"/>
      <c r="E43" s="826"/>
      <c r="F43" s="826"/>
      <c r="G43" s="826"/>
      <c r="H43" s="826"/>
      <c r="I43" s="826"/>
      <c r="J43" s="826"/>
      <c r="K43" s="826"/>
      <c r="L43" s="826"/>
      <c r="M43" s="827"/>
      <c r="N43" s="394">
        <f>SUM(N36:N42)</f>
        <v>149450.52302955001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537.68525804257376</v>
      </c>
      <c r="N48" s="272">
        <f>K48*M48</f>
        <v>5376.8525804257379</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14780.854059465708</v>
      </c>
      <c r="N49" s="272">
        <f>K49*M49</f>
        <v>14780.854059465708</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1772.7391865372167</v>
      </c>
      <c r="N50" s="272">
        <f>K50*M50</f>
        <v>1772.7391865372167</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21930.445826428662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11</v>
      </c>
      <c r="N70" s="395">
        <f>K70/M70</f>
        <v>22760.179999999997</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22760.179999999997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194141.14885597865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38828.229771195729</v>
      </c>
      <c r="M83" s="860"/>
      <c r="N83" s="51"/>
    </row>
    <row r="84" spans="1:14">
      <c r="B84" s="89" t="s">
        <v>973</v>
      </c>
      <c r="C84" s="90"/>
      <c r="D84" s="90"/>
      <c r="E84" s="90"/>
      <c r="F84" s="90"/>
      <c r="G84" s="90"/>
      <c r="H84" s="90"/>
      <c r="I84" s="87"/>
      <c r="J84" s="88"/>
      <c r="K84" s="304">
        <v>0.05</v>
      </c>
      <c r="L84" s="859">
        <f>N78*K84</f>
        <v>9707.0574427989322</v>
      </c>
      <c r="M84" s="860"/>
      <c r="N84" s="51"/>
    </row>
    <row r="85" spans="1:14" ht="15.75" thickBot="1">
      <c r="B85" s="91" t="s">
        <v>974</v>
      </c>
      <c r="C85" s="92"/>
      <c r="D85" s="92"/>
      <c r="E85" s="92"/>
      <c r="F85" s="92"/>
      <c r="G85" s="92"/>
      <c r="H85" s="92"/>
      <c r="I85" s="93"/>
      <c r="J85" s="94"/>
      <c r="K85" s="305">
        <v>0.05</v>
      </c>
      <c r="L85" s="861">
        <f>N78*K85</f>
        <v>9707.0574427989322</v>
      </c>
      <c r="M85" s="862"/>
      <c r="N85" s="51"/>
    </row>
    <row r="86" spans="1:14" ht="15.75" thickBot="1">
      <c r="B86" s="825" t="s">
        <v>953</v>
      </c>
      <c r="C86" s="826"/>
      <c r="D86" s="826"/>
      <c r="E86" s="826"/>
      <c r="F86" s="826"/>
      <c r="G86" s="826"/>
      <c r="H86" s="826"/>
      <c r="I86" s="826"/>
      <c r="J86" s="826"/>
      <c r="K86" s="826"/>
      <c r="L86" s="826"/>
      <c r="M86" s="827"/>
      <c r="N86" s="52">
        <f>L83+L84+L85</f>
        <v>58242.344656793597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252383.49351277226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2"/>
      <c r="K118" s="802"/>
      <c r="L118" s="802"/>
      <c r="M118" s="802"/>
      <c r="N118" s="803"/>
    </row>
    <row r="119" spans="2:14" ht="15.75" customHeight="1"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1436</v>
      </c>
      <c r="C31" s="81" t="s">
        <v>1416</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44" t="s">
        <v>241</v>
      </c>
      <c r="B36" s="838" t="str">
        <f>VLOOKUP(A36,EQUIPOS!A6:D154,3,FALSE)</f>
        <v>Grúa (capacidad 15 ton)</v>
      </c>
      <c r="C36" s="839"/>
      <c r="D36" s="839"/>
      <c r="E36" s="839"/>
      <c r="F36" s="839"/>
      <c r="G36" s="839"/>
      <c r="H36" s="840"/>
      <c r="I36" s="267"/>
      <c r="J36" s="268"/>
      <c r="K36" s="269">
        <f>VLOOKUP(A36,EQUIPOS!A6:D163,4,FALSE)</f>
        <v>153709.92052441082</v>
      </c>
      <c r="L36" s="270"/>
      <c r="M36" s="271">
        <v>1.3125</v>
      </c>
      <c r="N36" s="272">
        <f>K36/M36</f>
        <v>117112.3203995511</v>
      </c>
    </row>
    <row r="37" spans="1:14">
      <c r="A37" s="144" t="s">
        <v>373</v>
      </c>
      <c r="B37" s="838" t="str">
        <f>VLOOKUP(A37,EQUIPOS!A7:D154,3,FALSE)</f>
        <v>Volqueta 6 m3</v>
      </c>
      <c r="C37" s="839"/>
      <c r="D37" s="839"/>
      <c r="E37" s="839"/>
      <c r="F37" s="839"/>
      <c r="G37" s="839"/>
      <c r="H37" s="840"/>
      <c r="I37" s="267"/>
      <c r="J37" s="268"/>
      <c r="K37" s="269">
        <f>VLOOKUP(A37,EQUIPOS!A7:D164,4,FALSE)</f>
        <v>50219.786266220464</v>
      </c>
      <c r="L37" s="270"/>
      <c r="M37" s="271">
        <v>1.3125</v>
      </c>
      <c r="N37" s="272">
        <f>K37/M37</f>
        <v>38262.694298072733</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1192.1999047619047</v>
      </c>
    </row>
    <row r="43" spans="1:14" ht="15.75" thickBot="1">
      <c r="B43" s="825" t="s">
        <v>953</v>
      </c>
      <c r="C43" s="826"/>
      <c r="D43" s="826"/>
      <c r="E43" s="826"/>
      <c r="F43" s="826"/>
      <c r="G43" s="826"/>
      <c r="H43" s="826"/>
      <c r="I43" s="826"/>
      <c r="J43" s="826"/>
      <c r="K43" s="826"/>
      <c r="L43" s="826"/>
      <c r="M43" s="827"/>
      <c r="N43" s="394">
        <f>SUM(N36:N42)</f>
        <v>156567.21460238576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537.68525804257376</v>
      </c>
      <c r="N48" s="272">
        <f>K48*M48</f>
        <v>5376.8525804257379</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14780.854059465708</v>
      </c>
      <c r="N49" s="272">
        <f>K49*M49</f>
        <v>14780.854059465708</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1772.7391865372167</v>
      </c>
      <c r="N50" s="272">
        <f>K50*M50</f>
        <v>1772.7391865372167</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21930.445826428662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10.5</v>
      </c>
      <c r="N70" s="395">
        <f>K70/M70</f>
        <v>23843.998095238094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23843.998095238094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202341.6585240525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40468.331704810502</v>
      </c>
      <c r="M83" s="860"/>
      <c r="N83" s="51"/>
    </row>
    <row r="84" spans="1:14">
      <c r="B84" s="89" t="s">
        <v>973</v>
      </c>
      <c r="C84" s="90"/>
      <c r="D84" s="90"/>
      <c r="E84" s="90"/>
      <c r="F84" s="90"/>
      <c r="G84" s="90"/>
      <c r="H84" s="90"/>
      <c r="I84" s="87"/>
      <c r="J84" s="88"/>
      <c r="K84" s="304">
        <v>0.05</v>
      </c>
      <c r="L84" s="859">
        <f>N78*K84</f>
        <v>10117.082926202625</v>
      </c>
      <c r="M84" s="860"/>
      <c r="N84" s="51"/>
    </row>
    <row r="85" spans="1:14" ht="15.75" thickBot="1">
      <c r="B85" s="91" t="s">
        <v>974</v>
      </c>
      <c r="C85" s="92"/>
      <c r="D85" s="92"/>
      <c r="E85" s="92"/>
      <c r="F85" s="92"/>
      <c r="G85" s="92"/>
      <c r="H85" s="92"/>
      <c r="I85" s="93"/>
      <c r="J85" s="94"/>
      <c r="K85" s="305">
        <v>0.05</v>
      </c>
      <c r="L85" s="861">
        <f>N78*K85</f>
        <v>10117.082926202625</v>
      </c>
      <c r="M85" s="862"/>
      <c r="N85" s="51"/>
    </row>
    <row r="86" spans="1:14" ht="15.75" thickBot="1">
      <c r="B86" s="825" t="s">
        <v>953</v>
      </c>
      <c r="C86" s="826"/>
      <c r="D86" s="826"/>
      <c r="E86" s="826"/>
      <c r="F86" s="826"/>
      <c r="G86" s="826"/>
      <c r="H86" s="826"/>
      <c r="I86" s="826"/>
      <c r="J86" s="826"/>
      <c r="K86" s="826"/>
      <c r="L86" s="826"/>
      <c r="M86" s="827"/>
      <c r="N86" s="52">
        <f>L83+L84+L85</f>
        <v>60702.497557215749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263044.15608126827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1009</v>
      </c>
      <c r="C31" s="81" t="s">
        <v>1188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44" t="s">
        <v>312</v>
      </c>
      <c r="B36" s="838" t="str">
        <f>VLOOKUP(A36,EQUIPOS!A6:D154,3,FALSE)</f>
        <v>Retroexcavadora sobre oruga, potencia 138 HP, balde de 1,5 m3.</v>
      </c>
      <c r="C36" s="839"/>
      <c r="D36" s="839"/>
      <c r="E36" s="839"/>
      <c r="F36" s="839"/>
      <c r="G36" s="839"/>
      <c r="H36" s="840"/>
      <c r="I36" s="267"/>
      <c r="J36" s="268"/>
      <c r="K36" s="269">
        <f>VLOOKUP(A36,EQUIPOS!A6:D163,4,FALSE)</f>
        <v>210440.91567974145</v>
      </c>
      <c r="L36" s="270"/>
      <c r="M36" s="271">
        <v>66</v>
      </c>
      <c r="N36" s="272">
        <f>K36/M36</f>
        <v>3188.4987224203251</v>
      </c>
    </row>
    <row r="37" spans="1:14">
      <c r="A37" s="144" t="s">
        <v>129</v>
      </c>
      <c r="B37" s="838" t="str">
        <f>VLOOKUP(A37,EQUIPOS!A7:D154,3,FALSE)</f>
        <v xml:space="preserve">Buldozer, Potencia al volante de 140 HP, motor de 2200 RPM, longitud de hoja 4,80m. </v>
      </c>
      <c r="C37" s="839"/>
      <c r="D37" s="839"/>
      <c r="E37" s="839"/>
      <c r="F37" s="839"/>
      <c r="G37" s="839"/>
      <c r="H37" s="840"/>
      <c r="I37" s="267"/>
      <c r="J37" s="268"/>
      <c r="K37" s="269">
        <f>VLOOKUP(A37,EQUIPOS!A7:D164,4,FALSE)</f>
        <v>222466.11086144092</v>
      </c>
      <c r="L37" s="270"/>
      <c r="M37" s="271">
        <v>100</v>
      </c>
      <c r="N37" s="272">
        <f>K37/M37</f>
        <v>2224.6611086144094</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1.1854260416666667</v>
      </c>
    </row>
    <row r="43" spans="1:14" ht="15.75" thickBot="1">
      <c r="B43" s="825" t="s">
        <v>953</v>
      </c>
      <c r="C43" s="826"/>
      <c r="D43" s="826"/>
      <c r="E43" s="826"/>
      <c r="F43" s="826"/>
      <c r="G43" s="826"/>
      <c r="H43" s="826"/>
      <c r="I43" s="826"/>
      <c r="J43" s="826"/>
      <c r="K43" s="826"/>
      <c r="L43" s="826"/>
      <c r="M43" s="827"/>
      <c r="N43" s="394">
        <f>SUM(N36:N42)</f>
        <v>5414.3452570764011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VLOOKUP(A48,MATERIALES!A5:D373,4,FALSE)</f>
        <v>3336.302079807157</v>
      </c>
      <c r="N48" s="272">
        <f>K48*M48</f>
        <v>3336.302079807157</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3336.302079807157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118.54260416666666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8869.1899410502247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1773.8379882100451</v>
      </c>
      <c r="M83" s="860"/>
      <c r="N83" s="51"/>
    </row>
    <row r="84" spans="1:14">
      <c r="B84" s="89" t="s">
        <v>973</v>
      </c>
      <c r="C84" s="90"/>
      <c r="D84" s="90"/>
      <c r="E84" s="90"/>
      <c r="F84" s="90"/>
      <c r="G84" s="90"/>
      <c r="H84" s="90"/>
      <c r="I84" s="87"/>
      <c r="J84" s="88"/>
      <c r="K84" s="304">
        <v>0.05</v>
      </c>
      <c r="L84" s="859">
        <f>N78*K84</f>
        <v>443.45949705251127</v>
      </c>
      <c r="M84" s="860"/>
      <c r="N84" s="51"/>
    </row>
    <row r="85" spans="1:14" ht="15.75" thickBot="1">
      <c r="B85" s="91" t="s">
        <v>974</v>
      </c>
      <c r="C85" s="92"/>
      <c r="D85" s="92"/>
      <c r="E85" s="92"/>
      <c r="F85" s="92"/>
      <c r="G85" s="92"/>
      <c r="H85" s="92"/>
      <c r="I85" s="93"/>
      <c r="J85" s="94"/>
      <c r="K85" s="305">
        <v>0.05</v>
      </c>
      <c r="L85" s="861">
        <f>N78*K85</f>
        <v>443.45949705251127</v>
      </c>
      <c r="M85" s="862"/>
      <c r="N85" s="51"/>
    </row>
    <row r="86" spans="1:14" ht="15.75" thickBot="1">
      <c r="B86" s="825" t="s">
        <v>953</v>
      </c>
      <c r="C86" s="826"/>
      <c r="D86" s="826"/>
      <c r="E86" s="826"/>
      <c r="F86" s="826"/>
      <c r="G86" s="826"/>
      <c r="H86" s="826"/>
      <c r="I86" s="826"/>
      <c r="J86" s="826"/>
      <c r="K86" s="826"/>
      <c r="L86" s="826"/>
      <c r="M86" s="827"/>
      <c r="N86" s="52">
        <f>L83+L84+L85</f>
        <v>2660.7569823150675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11529.946923365293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1010</v>
      </c>
      <c r="C31" s="81" t="s">
        <v>1189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44" t="s">
        <v>312</v>
      </c>
      <c r="B36" s="838" t="str">
        <f>VLOOKUP(A36,EQUIPOS!A6:D154,3,FALSE)</f>
        <v>Retroexcavadora sobre oruga, potencia 138 HP, balde de 1,5 m3.</v>
      </c>
      <c r="C36" s="839"/>
      <c r="D36" s="839"/>
      <c r="E36" s="839"/>
      <c r="F36" s="839"/>
      <c r="G36" s="839"/>
      <c r="H36" s="840"/>
      <c r="I36" s="267"/>
      <c r="J36" s="268"/>
      <c r="K36" s="269">
        <f>VLOOKUP(A36,EQUIPOS!A6:D163,4,FALSE)</f>
        <v>210440.91567974145</v>
      </c>
      <c r="L36" s="270"/>
      <c r="M36" s="271">
        <v>66</v>
      </c>
      <c r="N36" s="272">
        <f>K36/M36</f>
        <v>3188.4987224203251</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1.1854260416666667</v>
      </c>
    </row>
    <row r="43" spans="1:14" ht="15.75" thickBot="1">
      <c r="B43" s="825" t="s">
        <v>953</v>
      </c>
      <c r="C43" s="826"/>
      <c r="D43" s="826"/>
      <c r="E43" s="826"/>
      <c r="F43" s="826"/>
      <c r="G43" s="826"/>
      <c r="H43" s="826"/>
      <c r="I43" s="826"/>
      <c r="J43" s="826"/>
      <c r="K43" s="826"/>
      <c r="L43" s="826"/>
      <c r="M43" s="827"/>
      <c r="N43" s="394">
        <f>SUM(N36:N42)</f>
        <v>3189.6841484619918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118.54260416666666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3308.2267526286582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661.64535052573171</v>
      </c>
      <c r="M83" s="860"/>
      <c r="N83" s="51"/>
    </row>
    <row r="84" spans="1:14">
      <c r="B84" s="89" t="s">
        <v>973</v>
      </c>
      <c r="C84" s="90"/>
      <c r="D84" s="90"/>
      <c r="E84" s="90"/>
      <c r="F84" s="90"/>
      <c r="G84" s="90"/>
      <c r="H84" s="90"/>
      <c r="I84" s="87"/>
      <c r="J84" s="88"/>
      <c r="K84" s="304">
        <v>0.05</v>
      </c>
      <c r="L84" s="859">
        <f>N78*K84</f>
        <v>165.41133763143293</v>
      </c>
      <c r="M84" s="860"/>
      <c r="N84" s="51"/>
    </row>
    <row r="85" spans="1:14" ht="15.75" thickBot="1">
      <c r="B85" s="91" t="s">
        <v>974</v>
      </c>
      <c r="C85" s="92"/>
      <c r="D85" s="92"/>
      <c r="E85" s="92"/>
      <c r="F85" s="92"/>
      <c r="G85" s="92"/>
      <c r="H85" s="92"/>
      <c r="I85" s="93"/>
      <c r="J85" s="94"/>
      <c r="K85" s="305">
        <v>0.05</v>
      </c>
      <c r="L85" s="861">
        <f>N78*K85</f>
        <v>165.41133763143293</v>
      </c>
      <c r="M85" s="862"/>
      <c r="N85" s="51"/>
    </row>
    <row r="86" spans="1:14" ht="15.75" thickBot="1">
      <c r="B86" s="825" t="s">
        <v>953</v>
      </c>
      <c r="C86" s="826"/>
      <c r="D86" s="826"/>
      <c r="E86" s="826"/>
      <c r="F86" s="826"/>
      <c r="G86" s="826"/>
      <c r="H86" s="826"/>
      <c r="I86" s="826"/>
      <c r="J86" s="826"/>
      <c r="K86" s="826"/>
      <c r="L86" s="826"/>
      <c r="M86" s="827"/>
      <c r="N86" s="52">
        <f>L83+L84+L85</f>
        <v>992.46802578859763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4300.6947784172562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topLeftCell="A28" zoomScale="78" zoomScaleNormal="78" workbookViewId="0">
      <selection activeCell="D59" sqref="D59"/>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1011</v>
      </c>
      <c r="C31" s="81" t="s">
        <v>1190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180</v>
      </c>
      <c r="B36" s="838" t="str">
        <f>VLOOKUP(A36,EQUIPOS!A6:D154,3,FALSE)</f>
        <v>Compresor 120 HP, con martillo.</v>
      </c>
      <c r="C36" s="839"/>
      <c r="D36" s="839"/>
      <c r="E36" s="839"/>
      <c r="F36" s="839"/>
      <c r="G36" s="839"/>
      <c r="H36" s="840"/>
      <c r="I36" s="267"/>
      <c r="J36" s="268"/>
      <c r="K36" s="269">
        <f>VLOOKUP(A36,EQUIPOS!A6:D163,4,FALSE)</f>
        <v>89516.95520623136</v>
      </c>
      <c r="L36" s="270"/>
      <c r="M36" s="271">
        <v>66</v>
      </c>
      <c r="N36" s="272">
        <f>K36/M36</f>
        <v>1356.3175031247176</v>
      </c>
    </row>
    <row r="37" spans="1:14">
      <c r="A37" s="108" t="s">
        <v>129</v>
      </c>
      <c r="B37" s="838" t="str">
        <f>VLOOKUP(A37,EQUIPOS!A7:D154,3,FALSE)</f>
        <v xml:space="preserve">Buldozer, Potencia al volante de 140 HP, motor de 2200 RPM, longitud de hoja 4,80m. </v>
      </c>
      <c r="C37" s="839"/>
      <c r="D37" s="839"/>
      <c r="E37" s="839"/>
      <c r="F37" s="839"/>
      <c r="G37" s="839"/>
      <c r="H37" s="840"/>
      <c r="I37" s="267"/>
      <c r="J37" s="268"/>
      <c r="K37" s="269">
        <f>VLOOKUP(A37,EQUIPOS!A7:D164,4,FALSE)</f>
        <v>222466.11086144092</v>
      </c>
      <c r="L37" s="270"/>
      <c r="M37" s="271">
        <v>100</v>
      </c>
      <c r="N37" s="272">
        <f>K37/M37</f>
        <v>2224.6611086144094</v>
      </c>
    </row>
    <row r="38" spans="1:14">
      <c r="A38" t="s">
        <v>312</v>
      </c>
      <c r="B38" s="838" t="str">
        <f>VLOOKUP(A38,EQUIPOS!A8:D154,3,FALSE)</f>
        <v>Retroexcavadora sobre oruga, potencia 138 HP, balde de 1,5 m3.</v>
      </c>
      <c r="C38" s="839"/>
      <c r="D38" s="839"/>
      <c r="E38" s="839"/>
      <c r="F38" s="839"/>
      <c r="G38" s="839"/>
      <c r="H38" s="840"/>
      <c r="I38" s="267"/>
      <c r="J38" s="268"/>
      <c r="K38" s="269">
        <f>VLOOKUP(A38,EQUIPOS!A8:D165,4,FALSE)</f>
        <v>210440.91567974145</v>
      </c>
      <c r="L38" s="270"/>
      <c r="M38" s="271">
        <v>66</v>
      </c>
      <c r="N38" s="272">
        <f>K38/M38</f>
        <v>3188.4987224203251</v>
      </c>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N78*L42</f>
        <v>6.4119976747881813</v>
      </c>
    </row>
    <row r="43" spans="1:14" ht="15.75" thickBot="1">
      <c r="B43" s="825" t="s">
        <v>953</v>
      </c>
      <c r="C43" s="826"/>
      <c r="D43" s="826"/>
      <c r="E43" s="826"/>
      <c r="F43" s="826"/>
      <c r="G43" s="826"/>
      <c r="H43" s="826"/>
      <c r="I43" s="826"/>
      <c r="J43" s="826"/>
      <c r="K43" s="826"/>
      <c r="L43" s="826"/>
      <c r="M43" s="827"/>
      <c r="N43" s="394">
        <f>SUM(N36:N42)</f>
        <v>6775.8893318342398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376</v>
      </c>
      <c r="B48" s="43" t="str">
        <f>VLOOKUP(A48,MATERIALES!A4:D373,3,FALSE)</f>
        <v>Anfo</v>
      </c>
      <c r="C48" s="281"/>
      <c r="D48" s="281"/>
      <c r="E48" s="281"/>
      <c r="F48" s="281"/>
      <c r="G48" s="281"/>
      <c r="H48" s="281"/>
      <c r="I48" s="268"/>
      <c r="J48" s="224" t="str">
        <f>VLOOKUP(A48,MATERIALES!A4:D385,2,FALSE)</f>
        <v>kg</v>
      </c>
      <c r="K48" s="282">
        <v>0.2</v>
      </c>
      <c r="L48" s="267"/>
      <c r="M48" s="283">
        <f>VLOOKUP(A48,MATERIALES!A5:D373,4,FALSE)</f>
        <v>4073.1367799043906</v>
      </c>
      <c r="N48" s="272">
        <f>K48*M48</f>
        <v>814.62735598087818</v>
      </c>
    </row>
    <row r="49" spans="1:14">
      <c r="A49" t="s">
        <v>424</v>
      </c>
      <c r="B49" s="43" t="str">
        <f>VLOOKUP(A49,MATERIALES!A5:D373,3,FALSE)</f>
        <v>Cordón detonante</v>
      </c>
      <c r="C49" s="281"/>
      <c r="D49" s="281"/>
      <c r="E49" s="281"/>
      <c r="F49" s="281"/>
      <c r="G49" s="281"/>
      <c r="H49" s="281"/>
      <c r="I49" s="268"/>
      <c r="J49" s="224" t="str">
        <f>VLOOKUP(A49,MATERIALES!A5:D386,2,FALSE)</f>
        <v>m</v>
      </c>
      <c r="K49" s="282">
        <v>3</v>
      </c>
      <c r="L49" s="267"/>
      <c r="M49" s="283">
        <f>VLOOKUP(A49,MATERIALES!A6:D373,4,FALSE)</f>
        <v>1518.9138035212379</v>
      </c>
      <c r="N49" s="272">
        <f t="shared" ref="N49:N54" si="0">K49*M49</f>
        <v>4556.7414105637135</v>
      </c>
    </row>
    <row r="50" spans="1:14">
      <c r="A50" s="206" t="s">
        <v>453</v>
      </c>
      <c r="B50" s="43" t="str">
        <f>VLOOKUP(A50,MATERIALES!A6:D373,3,FALSE)</f>
        <v>Explosivos  75% (INDUGEL)</v>
      </c>
      <c r="C50" s="281"/>
      <c r="D50" s="281"/>
      <c r="E50" s="281"/>
      <c r="F50" s="281"/>
      <c r="G50" s="281"/>
      <c r="H50" s="281"/>
      <c r="I50" s="268"/>
      <c r="J50" s="224" t="str">
        <f>VLOOKUP(A50,MATERIALES!A6:D387,2,FALSE)</f>
        <v>lb</v>
      </c>
      <c r="K50" s="282">
        <v>0.3</v>
      </c>
      <c r="L50" s="267"/>
      <c r="M50" s="283">
        <f>VLOOKUP(A50,MATERIALES!A6:D373,4,FALSE)</f>
        <v>7608.123449239989</v>
      </c>
      <c r="N50" s="272">
        <f t="shared" si="0"/>
        <v>2282.4370347719964</v>
      </c>
    </row>
    <row r="51" spans="1:14">
      <c r="A51" t="s">
        <v>458</v>
      </c>
      <c r="B51" s="43" t="str">
        <f>VLOOKUP(A51,MATERIALES!A6:D373,3,FALSE)</f>
        <v>Fulminantes</v>
      </c>
      <c r="C51" s="281"/>
      <c r="D51" s="281"/>
      <c r="E51" s="281"/>
      <c r="F51" s="281"/>
      <c r="G51" s="281"/>
      <c r="H51" s="281"/>
      <c r="I51" s="268"/>
      <c r="J51" s="224" t="str">
        <f>VLOOKUP(A51,MATERIALES!A6:D388,2,FALSE)</f>
        <v>u</v>
      </c>
      <c r="K51" s="282">
        <v>0.2</v>
      </c>
      <c r="L51" s="267"/>
      <c r="M51" s="283">
        <f>VLOOKUP(A51,MATERIALES!A6:D373,4,FALSE)</f>
        <v>1418.9167761796641</v>
      </c>
      <c r="N51" s="272">
        <f t="shared" si="0"/>
        <v>283.78335523593285</v>
      </c>
    </row>
    <row r="52" spans="1:14">
      <c r="A52" t="s">
        <v>552</v>
      </c>
      <c r="B52" s="43" t="str">
        <f>VLOOKUP(A52,MATERIALES!A6:D373,3,FALSE)</f>
        <v>Mecha Lenta</v>
      </c>
      <c r="C52" s="281"/>
      <c r="D52" s="281"/>
      <c r="E52" s="281"/>
      <c r="F52" s="281"/>
      <c r="G52" s="281"/>
      <c r="H52" s="281"/>
      <c r="I52" s="268"/>
      <c r="J52" s="224" t="str">
        <f>VLOOKUP(A52,MATERIALES!A6:D389,2,FALSE)</f>
        <v>m</v>
      </c>
      <c r="K52" s="282">
        <v>0.5</v>
      </c>
      <c r="L52" s="267"/>
      <c r="M52" s="283">
        <f>VLOOKUP(A52,MATERIALES!A7:D373,4,FALSE)</f>
        <v>774.86932053336113</v>
      </c>
      <c r="N52" s="272">
        <f t="shared" si="0"/>
        <v>387.43466026668057</v>
      </c>
    </row>
    <row r="53" spans="1:14">
      <c r="B53" s="43"/>
      <c r="C53" s="281"/>
      <c r="D53" s="281"/>
      <c r="E53" s="281"/>
      <c r="F53" s="281"/>
      <c r="G53" s="281"/>
      <c r="H53" s="281"/>
      <c r="I53" s="268"/>
      <c r="J53" s="224"/>
      <c r="K53" s="282"/>
      <c r="L53" s="267"/>
      <c r="M53" s="283"/>
      <c r="N53" s="272"/>
    </row>
    <row r="54" spans="1:14">
      <c r="A54" t="s">
        <v>442</v>
      </c>
      <c r="B54" s="43" t="str">
        <f>VLOOKUP(A54,MATERIALES!A8:D373,3,FALSE)</f>
        <v>Derechos de explotación y/o disposición de materiales</v>
      </c>
      <c r="C54" s="281"/>
      <c r="D54" s="281"/>
      <c r="E54" s="281"/>
      <c r="F54" s="281"/>
      <c r="G54" s="281"/>
      <c r="H54" s="281"/>
      <c r="I54" s="268"/>
      <c r="J54" s="224" t="str">
        <f>VLOOKUP(A54,MATERIALES!A8:D391,2,FALSE)</f>
        <v>m3</v>
      </c>
      <c r="K54" s="282">
        <v>1</v>
      </c>
      <c r="L54" s="267"/>
      <c r="M54" s="283">
        <f>VLOOKUP(A54,MATERIALES!A9:D374,4,FALSE)</f>
        <v>3336.302079807157</v>
      </c>
      <c r="N54" s="272">
        <f t="shared" si="0"/>
        <v>3336.302079807157</v>
      </c>
    </row>
    <row r="55" spans="1:14" ht="15.75" thickBot="1">
      <c r="B55" s="820"/>
      <c r="C55" s="821"/>
      <c r="D55" s="821"/>
      <c r="E55" s="821"/>
      <c r="F55" s="821"/>
      <c r="G55" s="821"/>
      <c r="H55" s="821"/>
      <c r="I55" s="822"/>
      <c r="J55" s="42"/>
      <c r="K55" s="44"/>
      <c r="L55" s="823"/>
      <c r="M55" s="824"/>
      <c r="N55" s="45"/>
    </row>
    <row r="56" spans="1:14" ht="15.75" thickBot="1">
      <c r="B56" s="825" t="s">
        <v>953</v>
      </c>
      <c r="C56" s="826"/>
      <c r="D56" s="826"/>
      <c r="E56" s="826"/>
      <c r="F56" s="826"/>
      <c r="G56" s="826"/>
      <c r="H56" s="826"/>
      <c r="I56" s="826"/>
      <c r="J56" s="826"/>
      <c r="K56" s="826"/>
      <c r="L56" s="826"/>
      <c r="M56" s="827"/>
      <c r="N56" s="394">
        <f>SUM(N48:N55)</f>
        <v>11661.325896626358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B61" s="46"/>
      <c r="C61" s="317"/>
      <c r="D61" s="317"/>
      <c r="E61" s="317"/>
      <c r="F61" s="317"/>
      <c r="G61" s="317"/>
      <c r="H61" s="311"/>
      <c r="I61" s="279"/>
      <c r="J61" s="286"/>
      <c r="K61" s="279"/>
      <c r="L61" s="829"/>
      <c r="M61" s="830"/>
      <c r="N61" s="287"/>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309"/>
      <c r="C66" s="310"/>
      <c r="D66" s="310"/>
      <c r="E66" s="310"/>
      <c r="F66" s="310"/>
      <c r="G66" s="310"/>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854"/>
      <c r="N71" s="98" t="s">
        <v>951</v>
      </c>
    </row>
    <row r="72" spans="1:15">
      <c r="A7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295">
        <v>528</v>
      </c>
      <c r="N72" s="395">
        <f>K72/M72</f>
        <v>118.54260416666666</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5">
        <v>528</v>
      </c>
      <c r="N73" s="395">
        <f>K73/M73</f>
        <v>202.0572795727424</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45"/>
    </row>
    <row r="78" spans="1:15" ht="15.75" thickBot="1">
      <c r="B78" s="825" t="s">
        <v>953</v>
      </c>
      <c r="C78" s="826"/>
      <c r="D78" s="826"/>
      <c r="E78" s="826"/>
      <c r="F78" s="826"/>
      <c r="G78" s="826"/>
      <c r="H78" s="826"/>
      <c r="I78" s="832"/>
      <c r="J78" s="832"/>
      <c r="K78" s="832"/>
      <c r="L78" s="832"/>
      <c r="M78" s="833"/>
      <c r="N78" s="301">
        <f>SUM(N72:N77)</f>
        <v>320.59988373940905</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18757.815112200005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3751.5630224400011</v>
      </c>
      <c r="M85" s="860"/>
      <c r="N85" s="51"/>
    </row>
    <row r="86" spans="1:14">
      <c r="B86" s="89" t="s">
        <v>973</v>
      </c>
      <c r="C86" s="90"/>
      <c r="D86" s="90"/>
      <c r="E86" s="90"/>
      <c r="F86" s="90"/>
      <c r="G86" s="90"/>
      <c r="H86" s="90"/>
      <c r="I86" s="87"/>
      <c r="J86" s="88"/>
      <c r="K86" s="304">
        <v>0.05</v>
      </c>
      <c r="L86" s="859">
        <f>N80*K86</f>
        <v>937.89075561000027</v>
      </c>
      <c r="M86" s="860"/>
      <c r="N86" s="51"/>
    </row>
    <row r="87" spans="1:14" ht="15.75" thickBot="1">
      <c r="B87" s="91" t="s">
        <v>974</v>
      </c>
      <c r="C87" s="92"/>
      <c r="D87" s="92"/>
      <c r="E87" s="92"/>
      <c r="F87" s="92"/>
      <c r="G87" s="92"/>
      <c r="H87" s="92"/>
      <c r="I87" s="93"/>
      <c r="J87" s="94"/>
      <c r="K87" s="305">
        <v>0.05</v>
      </c>
      <c r="L87" s="861">
        <f>N80*K87</f>
        <v>937.89075561000027</v>
      </c>
      <c r="M87" s="862"/>
      <c r="N87" s="51"/>
    </row>
    <row r="88" spans="1:14" ht="15.75" thickBot="1">
      <c r="B88" s="825" t="s">
        <v>953</v>
      </c>
      <c r="C88" s="826"/>
      <c r="D88" s="826"/>
      <c r="E88" s="826"/>
      <c r="F88" s="826"/>
      <c r="G88" s="826"/>
      <c r="H88" s="826"/>
      <c r="I88" s="826"/>
      <c r="J88" s="826"/>
      <c r="K88" s="826"/>
      <c r="L88" s="826"/>
      <c r="M88" s="827"/>
      <c r="N88" s="52">
        <f>L85+L86+L87</f>
        <v>5627.3445336600016</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24385.159645860007</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7" t="s">
        <v>2216</v>
      </c>
      <c r="C100" s="228"/>
      <c r="D100" s="228"/>
      <c r="E100" s="228"/>
      <c r="F100" s="228"/>
      <c r="G100" s="228"/>
      <c r="H100" s="228"/>
      <c r="I100" s="228"/>
      <c r="J100" s="228"/>
      <c r="K100" s="228"/>
      <c r="L100" s="228"/>
      <c r="M100" s="228"/>
      <c r="N100" s="229"/>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ht="15.75" thickBot="1">
      <c r="B104" s="233"/>
      <c r="C104" s="234"/>
      <c r="D104" s="234"/>
      <c r="E104" s="234"/>
      <c r="F104" s="234"/>
      <c r="G104" s="234"/>
      <c r="H104" s="234"/>
      <c r="I104" s="234"/>
      <c r="J104" s="234"/>
      <c r="K104" s="234"/>
      <c r="L104" s="234"/>
      <c r="M104" s="234"/>
      <c r="N104" s="235"/>
    </row>
    <row r="105" spans="2:14">
      <c r="B105" s="236"/>
      <c r="C105" s="237"/>
      <c r="D105" s="237"/>
      <c r="E105" s="237"/>
      <c r="F105" s="237"/>
      <c r="G105" s="237"/>
      <c r="H105" s="237"/>
      <c r="I105" s="237"/>
      <c r="J105" s="237"/>
      <c r="K105" s="237"/>
      <c r="L105" s="237"/>
      <c r="M105" s="237"/>
      <c r="N105" s="238"/>
    </row>
    <row r="106" spans="2:14">
      <c r="B106" s="222" t="s">
        <v>2217</v>
      </c>
      <c r="C106" s="31"/>
      <c r="D106" s="31"/>
      <c r="E106" s="31"/>
      <c r="F106" s="31"/>
      <c r="G106" s="31"/>
      <c r="H106" s="31"/>
      <c r="I106" s="31"/>
      <c r="J106" s="31"/>
      <c r="K106" s="31"/>
      <c r="L106" s="31"/>
      <c r="M106" s="31"/>
      <c r="N106" s="32"/>
    </row>
    <row r="107" spans="2:14" ht="15" customHeight="1">
      <c r="B107" s="863" t="s">
        <v>2218</v>
      </c>
      <c r="C107" s="864"/>
      <c r="D107" s="864"/>
      <c r="E107" s="864"/>
      <c r="F107" s="864"/>
      <c r="G107" s="864"/>
      <c r="H107" s="864"/>
      <c r="I107" s="864"/>
      <c r="J107" s="864"/>
      <c r="K107" s="864"/>
      <c r="L107" s="864"/>
      <c r="M107" s="864"/>
      <c r="N107" s="865"/>
    </row>
    <row r="108" spans="2:14" ht="15" customHeight="1">
      <c r="B108" s="863"/>
      <c r="C108" s="864"/>
      <c r="D108" s="864"/>
      <c r="E108" s="864"/>
      <c r="F108" s="864"/>
      <c r="G108" s="864"/>
      <c r="H108" s="864"/>
      <c r="I108" s="864"/>
      <c r="J108" s="864"/>
      <c r="K108" s="864"/>
      <c r="L108" s="864"/>
      <c r="M108" s="864"/>
      <c r="N108" s="865"/>
    </row>
    <row r="109" spans="2:14" ht="30" customHeight="1">
      <c r="B109" s="866" t="s">
        <v>2219</v>
      </c>
      <c r="C109" s="867"/>
      <c r="D109" s="867"/>
      <c r="E109" s="867"/>
      <c r="F109" s="867"/>
      <c r="G109" s="867"/>
      <c r="H109" s="867"/>
      <c r="I109" s="867"/>
      <c r="J109" s="867"/>
      <c r="K109" s="867"/>
      <c r="L109" s="867"/>
      <c r="M109" s="867"/>
      <c r="N109" s="868"/>
    </row>
    <row r="110" spans="2:14">
      <c r="B110" s="866"/>
      <c r="C110" s="867"/>
      <c r="D110" s="867"/>
      <c r="E110" s="867"/>
      <c r="F110" s="867"/>
      <c r="G110" s="867"/>
      <c r="H110" s="867"/>
      <c r="I110" s="867"/>
      <c r="J110" s="867"/>
      <c r="K110" s="867"/>
      <c r="L110" s="867"/>
      <c r="M110" s="867"/>
      <c r="N110" s="868"/>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222"/>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02"/>
      <c r="K120" s="802"/>
      <c r="L120" s="802"/>
      <c r="M120" s="802"/>
      <c r="N120" s="803"/>
    </row>
    <row r="121" spans="2:14" ht="15.75" thickBot="1">
      <c r="B121" s="261" t="s">
        <v>2221</v>
      </c>
      <c r="C121" s="393"/>
      <c r="D121" s="393"/>
      <c r="E121" s="57"/>
      <c r="F121" s="57"/>
      <c r="G121" s="57"/>
      <c r="H121" s="57"/>
      <c r="I121" s="57"/>
      <c r="J121" s="804"/>
      <c r="K121" s="804"/>
      <c r="L121" s="804"/>
      <c r="M121" s="804"/>
      <c r="N121"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1012</v>
      </c>
      <c r="C31" s="81" t="s">
        <v>1191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312</v>
      </c>
      <c r="B36" s="838" t="str">
        <f>VLOOKUP(A36,EQUIPOS!A6:D154,3,FALSE)</f>
        <v>Retroexcavadora sobre oruga, potencia 138 HP, balde de 1,5 m3.</v>
      </c>
      <c r="C36" s="839"/>
      <c r="D36" s="839"/>
      <c r="E36" s="839"/>
      <c r="F36" s="839"/>
      <c r="G36" s="839"/>
      <c r="H36" s="840"/>
      <c r="I36" s="267"/>
      <c r="J36" s="268"/>
      <c r="K36" s="269">
        <f>VLOOKUP(A36,EQUIPOS!A6:D163,4,FALSE)</f>
        <v>210440.91567974145</v>
      </c>
      <c r="L36" s="270"/>
      <c r="M36" s="271">
        <v>66</v>
      </c>
      <c r="N36" s="272">
        <f>K36/M36</f>
        <v>3188.4987224203251</v>
      </c>
    </row>
    <row r="37" spans="1:14">
      <c r="A37" s="108" t="s">
        <v>129</v>
      </c>
      <c r="B37" s="838" t="str">
        <f>VLOOKUP(A37,EQUIPOS!A7:D154,3,FALSE)</f>
        <v xml:space="preserve">Buldozer, Potencia al volante de 140 HP, motor de 2200 RPM, longitud de hoja 4,80m. </v>
      </c>
      <c r="C37" s="839"/>
      <c r="D37" s="839"/>
      <c r="E37" s="839"/>
      <c r="F37" s="839"/>
      <c r="G37" s="839"/>
      <c r="H37" s="840"/>
      <c r="I37" s="267"/>
      <c r="J37" s="268"/>
      <c r="K37" s="269">
        <f>VLOOKUP(A37,EQUIPOS!A7:D164,4,FALSE)</f>
        <v>222466.11086144092</v>
      </c>
      <c r="L37" s="270"/>
      <c r="M37" s="271">
        <v>100</v>
      </c>
      <c r="N37" s="272">
        <f>K37/M37</f>
        <v>2224.6611086144094</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1.1854260416666667</v>
      </c>
    </row>
    <row r="43" spans="1:14" ht="15.75" thickBot="1">
      <c r="B43" s="825" t="s">
        <v>953</v>
      </c>
      <c r="C43" s="826"/>
      <c r="D43" s="826"/>
      <c r="E43" s="826"/>
      <c r="F43" s="826"/>
      <c r="G43" s="826"/>
      <c r="H43" s="826"/>
      <c r="I43" s="826"/>
      <c r="J43" s="826"/>
      <c r="K43" s="826"/>
      <c r="L43" s="826"/>
      <c r="M43" s="827"/>
      <c r="N43" s="394">
        <f>SUM(N36:N42)</f>
        <v>5414.3452570764011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VLOOKUP(A48,MATERIALES!A4:D395,4,FALSE)</f>
        <v>3336.302079807157</v>
      </c>
      <c r="N48" s="272">
        <f>K48*M48</f>
        <v>3336.302079807157</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3336.302079807157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118.54260416666666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8869.1899410502247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1773.8379882100451</v>
      </c>
      <c r="M83" s="860"/>
      <c r="N83" s="51"/>
    </row>
    <row r="84" spans="1:14">
      <c r="B84" s="89" t="s">
        <v>973</v>
      </c>
      <c r="C84" s="90"/>
      <c r="D84" s="90"/>
      <c r="E84" s="90"/>
      <c r="F84" s="90"/>
      <c r="G84" s="90"/>
      <c r="H84" s="90"/>
      <c r="I84" s="87"/>
      <c r="J84" s="88"/>
      <c r="K84" s="304">
        <v>0.05</v>
      </c>
      <c r="L84" s="859">
        <f>N78*K84</f>
        <v>443.45949705251127</v>
      </c>
      <c r="M84" s="860"/>
      <c r="N84" s="51"/>
    </row>
    <row r="85" spans="1:14" ht="15.75" thickBot="1">
      <c r="B85" s="91" t="s">
        <v>974</v>
      </c>
      <c r="C85" s="92"/>
      <c r="D85" s="92"/>
      <c r="E85" s="92"/>
      <c r="F85" s="92"/>
      <c r="G85" s="92"/>
      <c r="H85" s="92"/>
      <c r="I85" s="93"/>
      <c r="J85" s="94"/>
      <c r="K85" s="305">
        <v>0.05</v>
      </c>
      <c r="L85" s="861">
        <f>N78*K85</f>
        <v>443.45949705251127</v>
      </c>
      <c r="M85" s="862"/>
      <c r="N85" s="51"/>
    </row>
    <row r="86" spans="1:14" ht="15.75" thickBot="1">
      <c r="B86" s="825" t="s">
        <v>953</v>
      </c>
      <c r="C86" s="826"/>
      <c r="D86" s="826"/>
      <c r="E86" s="826"/>
      <c r="F86" s="826"/>
      <c r="G86" s="826"/>
      <c r="H86" s="826"/>
      <c r="I86" s="826"/>
      <c r="J86" s="826"/>
      <c r="K86" s="826"/>
      <c r="L86" s="826"/>
      <c r="M86" s="827"/>
      <c r="N86" s="52">
        <f>L83+L84+L85</f>
        <v>2660.7569823150675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11529.946923365293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A7" sqref="A7"/>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1013</v>
      </c>
      <c r="C31" s="81" t="s">
        <v>1192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312</v>
      </c>
      <c r="B36" s="838" t="str">
        <f>VLOOKUP(A36,EQUIPOS!A6:D154,3,FALSE)</f>
        <v>Retroexcavadora sobre oruga, potencia 138 HP, balde de 1,5 m3.</v>
      </c>
      <c r="C36" s="839"/>
      <c r="D36" s="839"/>
      <c r="E36" s="839"/>
      <c r="F36" s="839"/>
      <c r="G36" s="839"/>
      <c r="H36" s="840"/>
      <c r="I36" s="267"/>
      <c r="J36" s="268"/>
      <c r="K36" s="269">
        <f>VLOOKUP(A36,EQUIPOS!A6:D163,4,FALSE)</f>
        <v>210440.91567974145</v>
      </c>
      <c r="L36" s="270"/>
      <c r="M36" s="271">
        <v>66</v>
      </c>
      <c r="N36" s="272">
        <f>K36/M36</f>
        <v>3188.4987224203251</v>
      </c>
    </row>
    <row r="37" spans="1:14">
      <c r="A37" s="108" t="s">
        <v>180</v>
      </c>
      <c r="B37" s="838" t="str">
        <f>VLOOKUP(A37,EQUIPOS!A7:D154,3,FALSE)</f>
        <v>Compresor 120 HP, con martillo.</v>
      </c>
      <c r="C37" s="839"/>
      <c r="D37" s="839"/>
      <c r="E37" s="839"/>
      <c r="F37" s="839"/>
      <c r="G37" s="839"/>
      <c r="H37" s="840"/>
      <c r="I37" s="267"/>
      <c r="J37" s="268"/>
      <c r="K37" s="269">
        <f>VLOOKUP(A37,EQUIPOS!A7:D164,4,FALSE)</f>
        <v>89516.95520623136</v>
      </c>
      <c r="L37" s="270"/>
      <c r="M37" s="271">
        <v>66</v>
      </c>
      <c r="N37" s="272">
        <f>K37/M37</f>
        <v>1356.3175031247176</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N79*L42</f>
        <v>6.4119976747881813</v>
      </c>
    </row>
    <row r="43" spans="1:14" ht="15.75" thickBot="1">
      <c r="B43" s="825" t="s">
        <v>953</v>
      </c>
      <c r="C43" s="826"/>
      <c r="D43" s="826"/>
      <c r="E43" s="826"/>
      <c r="F43" s="826"/>
      <c r="G43" s="826"/>
      <c r="H43" s="826"/>
      <c r="I43" s="826"/>
      <c r="J43" s="826"/>
      <c r="K43" s="826"/>
      <c r="L43" s="826"/>
      <c r="M43" s="827"/>
      <c r="N43" s="394">
        <f>SUM(N36:N42)</f>
        <v>4551.2282232198304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376</v>
      </c>
      <c r="B48" s="43" t="str">
        <f>VLOOKUP(A48,MATERIALES!A4:D373,3,FALSE)</f>
        <v>Anfo</v>
      </c>
      <c r="C48" s="281"/>
      <c r="D48" s="281"/>
      <c r="E48" s="281"/>
      <c r="F48" s="281"/>
      <c r="G48" s="281"/>
      <c r="H48" s="281"/>
      <c r="I48" s="268"/>
      <c r="J48" s="224" t="str">
        <f>VLOOKUP(A48,MATERIALES!A4:D373,2,FALSE)</f>
        <v>kg</v>
      </c>
      <c r="K48" s="282">
        <v>0.2</v>
      </c>
      <c r="L48" s="267"/>
      <c r="M48" s="283">
        <f>VLOOKUP(A48,MATERIALES!A4:D395,4,FALSE)</f>
        <v>4073.1367799043906</v>
      </c>
      <c r="N48" s="272">
        <f t="shared" ref="N48:N52" si="0">K48*M48</f>
        <v>814.62735598087818</v>
      </c>
    </row>
    <row r="49" spans="1:14">
      <c r="A49" t="s">
        <v>424</v>
      </c>
      <c r="B49" s="43" t="str">
        <f>VLOOKUP(A49,MATERIALES!A5:D373,3,FALSE)</f>
        <v>Cordón detonante</v>
      </c>
      <c r="C49" s="281"/>
      <c r="D49" s="281"/>
      <c r="E49" s="281"/>
      <c r="F49" s="281"/>
      <c r="G49" s="281"/>
      <c r="H49" s="281"/>
      <c r="I49" s="268"/>
      <c r="J49" s="224" t="str">
        <f>VLOOKUP(A49,MATERIALES!A5:D373,2,FALSE)</f>
        <v>m</v>
      </c>
      <c r="K49" s="282">
        <v>3</v>
      </c>
      <c r="L49" s="267"/>
      <c r="M49" s="283">
        <f>VLOOKUP(A49,MATERIALES!A5:D396,4,FALSE)</f>
        <v>1518.9138035212379</v>
      </c>
      <c r="N49" s="272">
        <f t="shared" si="0"/>
        <v>4556.7414105637135</v>
      </c>
    </row>
    <row r="50" spans="1:14">
      <c r="A50" s="108" t="s">
        <v>453</v>
      </c>
      <c r="B50" s="43" t="str">
        <f>VLOOKUP(A50,MATERIALES!A6:D373,3,FALSE)</f>
        <v>Explosivos  75% (INDUGEL)</v>
      </c>
      <c r="C50" s="281"/>
      <c r="D50" s="281"/>
      <c r="E50" s="281"/>
      <c r="F50" s="281"/>
      <c r="G50" s="281"/>
      <c r="H50" s="281"/>
      <c r="I50" s="268"/>
      <c r="J50" s="224" t="str">
        <f>VLOOKUP(A50,MATERIALES!A6:D373,2,FALSE)</f>
        <v>lb</v>
      </c>
      <c r="K50" s="282">
        <v>0.3</v>
      </c>
      <c r="L50" s="267"/>
      <c r="M50" s="283">
        <f>VLOOKUP(A50,MATERIALES!A6:D397,4,FALSE)</f>
        <v>7608.123449239989</v>
      </c>
      <c r="N50" s="272">
        <f t="shared" si="0"/>
        <v>2282.4370347719964</v>
      </c>
    </row>
    <row r="51" spans="1:14">
      <c r="A51" s="108" t="s">
        <v>458</v>
      </c>
      <c r="B51" s="43" t="str">
        <f>VLOOKUP(A51,MATERIALES!A6:D373,3,FALSE)</f>
        <v>Fulminantes</v>
      </c>
      <c r="C51" s="281"/>
      <c r="D51" s="281"/>
      <c r="E51" s="281"/>
      <c r="F51" s="281"/>
      <c r="G51" s="281"/>
      <c r="H51" s="281"/>
      <c r="I51" s="268"/>
      <c r="J51" s="224" t="str">
        <f>VLOOKUP(A51,MATERIALES!A6:D373,2,FALSE)</f>
        <v>u</v>
      </c>
      <c r="K51" s="282">
        <v>0.2</v>
      </c>
      <c r="L51" s="267"/>
      <c r="M51" s="283">
        <f>VLOOKUP(A51,MATERIALES!A6:D398,4,FALSE)</f>
        <v>1418.9167761796641</v>
      </c>
      <c r="N51" s="272">
        <f t="shared" si="0"/>
        <v>283.78335523593285</v>
      </c>
    </row>
    <row r="52" spans="1:14">
      <c r="A52" t="s">
        <v>552</v>
      </c>
      <c r="B52" s="43" t="str">
        <f>VLOOKUP(A52,MATERIALES!A6:D374,3,FALSE)</f>
        <v>Mecha Lenta</v>
      </c>
      <c r="C52" s="281"/>
      <c r="D52" s="281"/>
      <c r="E52" s="281"/>
      <c r="F52" s="281"/>
      <c r="G52" s="281"/>
      <c r="H52" s="281"/>
      <c r="I52" s="268"/>
      <c r="J52" s="224" t="str">
        <f>VLOOKUP(A52,MATERIALES!A6:D374,2,FALSE)</f>
        <v>m</v>
      </c>
      <c r="K52" s="282">
        <v>0.5</v>
      </c>
      <c r="L52" s="267"/>
      <c r="M52" s="283">
        <f>VLOOKUP(A52,MATERIALES!A6:D399,4,FALSE)</f>
        <v>774.86932053336113</v>
      </c>
      <c r="N52" s="272">
        <f t="shared" si="0"/>
        <v>387.43466026668057</v>
      </c>
    </row>
    <row r="53" spans="1:14">
      <c r="B53" s="43"/>
      <c r="C53" s="281"/>
      <c r="D53" s="281"/>
      <c r="E53" s="281"/>
      <c r="F53" s="281"/>
      <c r="G53" s="281"/>
      <c r="H53" s="281"/>
      <c r="I53" s="268"/>
      <c r="J53" s="224"/>
      <c r="K53" s="282"/>
      <c r="L53" s="267"/>
      <c r="M53" s="283"/>
      <c r="N53" s="272"/>
    </row>
    <row r="54" spans="1:14" ht="15.75" thickBot="1">
      <c r="B54" s="820"/>
      <c r="C54" s="821"/>
      <c r="D54" s="821"/>
      <c r="E54" s="821"/>
      <c r="F54" s="821"/>
      <c r="G54" s="821"/>
      <c r="H54" s="821"/>
      <c r="I54" s="822"/>
      <c r="J54" s="42"/>
      <c r="K54" s="44"/>
      <c r="L54" s="823"/>
      <c r="M54" s="824"/>
      <c r="N54" s="45"/>
    </row>
    <row r="55" spans="1:14" ht="15.75" thickBot="1">
      <c r="B55" s="825" t="s">
        <v>953</v>
      </c>
      <c r="C55" s="826"/>
      <c r="D55" s="826"/>
      <c r="E55" s="826"/>
      <c r="F55" s="826"/>
      <c r="G55" s="826"/>
      <c r="H55" s="826"/>
      <c r="I55" s="826"/>
      <c r="J55" s="826"/>
      <c r="K55" s="826"/>
      <c r="L55" s="826"/>
      <c r="M55" s="827"/>
      <c r="N55" s="394">
        <f>SUM(N48:N54)</f>
        <v>8325.0238168192009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950"/>
      <c r="C65" s="951"/>
      <c r="D65" s="951"/>
      <c r="E65" s="951"/>
      <c r="F65" s="951"/>
      <c r="G65" s="952"/>
      <c r="H65" s="311"/>
      <c r="I65" s="279"/>
      <c r="J65" s="286"/>
      <c r="K65" s="279"/>
      <c r="L65" s="829"/>
      <c r="M65" s="830"/>
      <c r="N65" s="287"/>
    </row>
    <row r="66" spans="1:15">
      <c r="B66" s="46"/>
      <c r="C66" s="47"/>
      <c r="D66" s="47"/>
      <c r="E66" s="47"/>
      <c r="F66" s="47"/>
      <c r="G66" s="47"/>
      <c r="H66" s="288"/>
      <c r="I66" s="279"/>
      <c r="J66" s="279"/>
      <c r="K66" s="279"/>
      <c r="L66" s="289"/>
      <c r="M66" s="290"/>
      <c r="N66" s="291"/>
    </row>
    <row r="67" spans="1:15" ht="15.75" thickBot="1">
      <c r="B67" s="309"/>
      <c r="C67" s="310"/>
      <c r="D67" s="310"/>
      <c r="E67" s="310"/>
      <c r="F67" s="310"/>
      <c r="G67" s="310"/>
      <c r="H67" s="48"/>
      <c r="I67" s="126"/>
      <c r="J67" s="126"/>
      <c r="K67" s="126"/>
      <c r="L67" s="814"/>
      <c r="M67" s="815"/>
      <c r="N67" s="127"/>
    </row>
    <row r="68" spans="1:15" ht="15.75" thickBot="1">
      <c r="B68" s="831" t="s">
        <v>953</v>
      </c>
      <c r="C68" s="832"/>
      <c r="D68" s="832"/>
      <c r="E68" s="832"/>
      <c r="F68" s="832"/>
      <c r="G68" s="832"/>
      <c r="H68" s="832"/>
      <c r="I68" s="832"/>
      <c r="J68" s="832"/>
      <c r="K68" s="832"/>
      <c r="L68" s="832"/>
      <c r="M68" s="833"/>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1" t="s">
        <v>963</v>
      </c>
      <c r="C72" s="852"/>
      <c r="D72" s="852"/>
      <c r="E72" s="852"/>
      <c r="F72" s="852"/>
      <c r="G72" s="852"/>
      <c r="H72" s="852"/>
      <c r="I72" s="73" t="s">
        <v>964</v>
      </c>
      <c r="J72" s="75" t="s">
        <v>1410</v>
      </c>
      <c r="K72" s="74" t="s">
        <v>966</v>
      </c>
      <c r="L72" s="853" t="s">
        <v>950</v>
      </c>
      <c r="M72" s="854"/>
      <c r="N72" s="98" t="s">
        <v>951</v>
      </c>
    </row>
    <row r="73" spans="1:15">
      <c r="A73" t="s">
        <v>6</v>
      </c>
      <c r="B73" s="49" t="str">
        <f>VLOOKUP(A73,'MANO DE OBRA'!A8:D68,3,FALSE)</f>
        <v xml:space="preserve">Obrero </v>
      </c>
      <c r="C73" s="47"/>
      <c r="D73" s="47"/>
      <c r="E73" s="47"/>
      <c r="F73" s="47"/>
      <c r="G73" s="47"/>
      <c r="H73" s="47"/>
      <c r="I73" s="292">
        <f>K73/J73*100</f>
        <v>33832.699999999997</v>
      </c>
      <c r="J73" s="293">
        <v>185</v>
      </c>
      <c r="K73" s="294">
        <f>VLOOKUP(A73,'MANO DE OBRA'!A8:D99,4,FALSE)</f>
        <v>62590.494999999995</v>
      </c>
      <c r="L73" s="50"/>
      <c r="M73" s="295">
        <v>528</v>
      </c>
      <c r="N73" s="395">
        <f>K73/M73</f>
        <v>118.54260416666666</v>
      </c>
      <c r="O73" s="106"/>
    </row>
    <row r="74" spans="1:15">
      <c r="A74"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295">
        <v>528</v>
      </c>
      <c r="N74" s="395">
        <f>K74/M74</f>
        <v>202.0572795727424</v>
      </c>
    </row>
    <row r="75" spans="1:15">
      <c r="B75" s="49"/>
      <c r="C75" s="47"/>
      <c r="D75" s="47"/>
      <c r="E75" s="47"/>
      <c r="F75" s="47"/>
      <c r="G75" s="47"/>
      <c r="H75" s="47"/>
      <c r="I75" s="279"/>
      <c r="J75" s="297"/>
      <c r="K75" s="298"/>
      <c r="L75" s="50"/>
      <c r="M75" s="300"/>
      <c r="N75" s="296"/>
    </row>
    <row r="76" spans="1:15">
      <c r="B76" s="49"/>
      <c r="C76" s="47"/>
      <c r="D76" s="47"/>
      <c r="E76" s="47"/>
      <c r="F76" s="47"/>
      <c r="G76" s="47"/>
      <c r="H76" s="47"/>
      <c r="I76" s="279"/>
      <c r="J76" s="297"/>
      <c r="K76" s="298"/>
      <c r="L76" s="318"/>
      <c r="M76" s="300"/>
      <c r="N76" s="296"/>
    </row>
    <row r="77" spans="1:15">
      <c r="B77" s="49"/>
      <c r="C77" s="47"/>
      <c r="D77" s="47"/>
      <c r="E77" s="47"/>
      <c r="F77" s="47"/>
      <c r="G77" s="47"/>
      <c r="H77" s="47"/>
      <c r="I77" s="279"/>
      <c r="J77" s="297"/>
      <c r="K77" s="298"/>
      <c r="L77" s="318"/>
      <c r="M77" s="300"/>
      <c r="N77" s="296"/>
    </row>
    <row r="78" spans="1:15" ht="15.75" thickBot="1">
      <c r="B78" s="812"/>
      <c r="C78" s="813"/>
      <c r="D78" s="813"/>
      <c r="E78" s="813"/>
      <c r="F78" s="813"/>
      <c r="G78" s="813"/>
      <c r="H78" s="813"/>
      <c r="I78" s="126"/>
      <c r="J78" s="126"/>
      <c r="K78" s="126"/>
      <c r="L78" s="913"/>
      <c r="M78" s="913"/>
      <c r="N78" s="45"/>
    </row>
    <row r="79" spans="1:15" ht="15.75" thickBot="1">
      <c r="B79" s="831" t="s">
        <v>953</v>
      </c>
      <c r="C79" s="832"/>
      <c r="D79" s="832"/>
      <c r="E79" s="832"/>
      <c r="F79" s="832"/>
      <c r="G79" s="832"/>
      <c r="H79" s="832"/>
      <c r="I79" s="832"/>
      <c r="J79" s="832"/>
      <c r="K79" s="832"/>
      <c r="L79" s="832"/>
      <c r="M79" s="833"/>
      <c r="N79" s="301">
        <f>SUM(N73:N78)</f>
        <v>320.59988373940905</v>
      </c>
    </row>
    <row r="80" spans="1:15" ht="15.75" thickBot="1">
      <c r="B80" s="33"/>
      <c r="C80" s="34"/>
      <c r="D80" s="34"/>
      <c r="E80" s="34"/>
      <c r="F80" s="34"/>
      <c r="G80" s="34"/>
      <c r="H80" s="34"/>
      <c r="I80" s="34"/>
      <c r="J80" s="34"/>
      <c r="K80" s="34"/>
      <c r="L80" s="34"/>
      <c r="M80" s="34"/>
      <c r="N80" s="35"/>
    </row>
    <row r="81" spans="1:14" ht="15.75" thickBot="1">
      <c r="B81" s="825" t="s">
        <v>967</v>
      </c>
      <c r="C81" s="826"/>
      <c r="D81" s="826"/>
      <c r="E81" s="826"/>
      <c r="F81" s="826"/>
      <c r="G81" s="826"/>
      <c r="H81" s="826"/>
      <c r="I81" s="826"/>
      <c r="J81" s="826"/>
      <c r="K81" s="826"/>
      <c r="L81" s="826"/>
      <c r="M81" s="827"/>
      <c r="N81" s="99">
        <f>N43+N55+N68+N79</f>
        <v>13196.85192377844</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6" t="s">
        <v>969</v>
      </c>
      <c r="C85" s="817"/>
      <c r="D85" s="817"/>
      <c r="E85" s="817"/>
      <c r="F85" s="817"/>
      <c r="G85" s="817"/>
      <c r="H85" s="817"/>
      <c r="I85" s="314"/>
      <c r="J85" s="334"/>
      <c r="K85" s="302" t="s">
        <v>970</v>
      </c>
      <c r="L85" s="855" t="s">
        <v>971</v>
      </c>
      <c r="M85" s="856"/>
      <c r="N85" s="303"/>
    </row>
    <row r="86" spans="1:14">
      <c r="B86" s="857" t="s">
        <v>972</v>
      </c>
      <c r="C86" s="858"/>
      <c r="D86" s="858"/>
      <c r="E86" s="858"/>
      <c r="F86" s="858"/>
      <c r="G86" s="858"/>
      <c r="H86" s="858"/>
      <c r="I86" s="87"/>
      <c r="J86" s="88"/>
      <c r="K86" s="304">
        <v>0.2</v>
      </c>
      <c r="L86" s="859">
        <f>N81*K86</f>
        <v>2639.3703847556881</v>
      </c>
      <c r="M86" s="860"/>
      <c r="N86" s="51"/>
    </row>
    <row r="87" spans="1:14">
      <c r="B87" s="89" t="s">
        <v>973</v>
      </c>
      <c r="C87" s="90"/>
      <c r="D87" s="90"/>
      <c r="E87" s="90"/>
      <c r="F87" s="90"/>
      <c r="G87" s="90"/>
      <c r="H87" s="90"/>
      <c r="I87" s="87"/>
      <c r="J87" s="88"/>
      <c r="K87" s="304">
        <v>0.05</v>
      </c>
      <c r="L87" s="859">
        <f>N81*K87</f>
        <v>659.84259618892202</v>
      </c>
      <c r="M87" s="860"/>
      <c r="N87" s="51"/>
    </row>
    <row r="88" spans="1:14" ht="15.75" thickBot="1">
      <c r="B88" s="91" t="s">
        <v>974</v>
      </c>
      <c r="C88" s="92"/>
      <c r="D88" s="92"/>
      <c r="E88" s="92"/>
      <c r="F88" s="92"/>
      <c r="G88" s="92"/>
      <c r="H88" s="92"/>
      <c r="I88" s="93"/>
      <c r="J88" s="94"/>
      <c r="K88" s="305">
        <v>0.05</v>
      </c>
      <c r="L88" s="861">
        <f>N81*K88</f>
        <v>659.84259618892202</v>
      </c>
      <c r="M88" s="862"/>
      <c r="N88" s="51"/>
    </row>
    <row r="89" spans="1:14" ht="15.75" thickBot="1">
      <c r="B89" s="825" t="s">
        <v>953</v>
      </c>
      <c r="C89" s="826"/>
      <c r="D89" s="826"/>
      <c r="E89" s="826"/>
      <c r="F89" s="826"/>
      <c r="G89" s="826"/>
      <c r="H89" s="826"/>
      <c r="I89" s="826"/>
      <c r="J89" s="826"/>
      <c r="K89" s="826"/>
      <c r="L89" s="826"/>
      <c r="M89" s="827"/>
      <c r="N89" s="52">
        <f>L86+L87+L88</f>
        <v>3959.0555771335321</v>
      </c>
    </row>
    <row r="90" spans="1:14" ht="15.75" thickBot="1">
      <c r="B90" s="33"/>
      <c r="C90" s="34"/>
      <c r="D90" s="34"/>
      <c r="E90" s="34"/>
      <c r="F90" s="34"/>
      <c r="G90" s="34"/>
      <c r="H90" s="34"/>
      <c r="I90" s="34"/>
      <c r="J90" s="34"/>
      <c r="K90" s="34"/>
      <c r="L90" s="34"/>
      <c r="M90" s="34"/>
      <c r="N90" s="35"/>
    </row>
    <row r="91" spans="1:14" ht="15.75" thickBot="1">
      <c r="A91" t="s">
        <v>2016</v>
      </c>
      <c r="B91" s="825" t="s">
        <v>975</v>
      </c>
      <c r="C91" s="826"/>
      <c r="D91" s="826"/>
      <c r="E91" s="826"/>
      <c r="F91" s="826"/>
      <c r="G91" s="826"/>
      <c r="H91" s="826"/>
      <c r="I91" s="826"/>
      <c r="J91" s="826"/>
      <c r="K91" s="826"/>
      <c r="L91" s="826"/>
      <c r="M91" s="827"/>
      <c r="N91" s="188">
        <f>N81+N89</f>
        <v>17155.907500911973</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7" t="s">
        <v>2216</v>
      </c>
      <c r="C101" s="228"/>
      <c r="D101" s="228"/>
      <c r="E101" s="228"/>
      <c r="F101" s="228"/>
      <c r="G101" s="228"/>
      <c r="H101" s="228"/>
      <c r="I101" s="228"/>
      <c r="J101" s="228"/>
      <c r="K101" s="228"/>
      <c r="L101" s="228"/>
      <c r="M101" s="228"/>
      <c r="N101" s="229"/>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ht="15.75" thickBot="1">
      <c r="B105" s="233"/>
      <c r="C105" s="234"/>
      <c r="D105" s="234"/>
      <c r="E105" s="234"/>
      <c r="F105" s="234"/>
      <c r="G105" s="234"/>
      <c r="H105" s="234"/>
      <c r="I105" s="234"/>
      <c r="J105" s="234"/>
      <c r="K105" s="234"/>
      <c r="L105" s="234"/>
      <c r="M105" s="234"/>
      <c r="N105" s="235"/>
    </row>
    <row r="106" spans="2:14">
      <c r="B106" s="236"/>
      <c r="C106" s="237"/>
      <c r="D106" s="237"/>
      <c r="E106" s="237"/>
      <c r="F106" s="237"/>
      <c r="G106" s="237"/>
      <c r="H106" s="237"/>
      <c r="I106" s="237"/>
      <c r="J106" s="237"/>
      <c r="K106" s="237"/>
      <c r="L106" s="237"/>
      <c r="M106" s="237"/>
      <c r="N106" s="238"/>
    </row>
    <row r="107" spans="2:14">
      <c r="B107" s="222" t="s">
        <v>2217</v>
      </c>
      <c r="C107" s="31"/>
      <c r="D107" s="31"/>
      <c r="E107" s="31"/>
      <c r="F107" s="31"/>
      <c r="G107" s="31"/>
      <c r="H107" s="31"/>
      <c r="I107" s="31"/>
      <c r="J107" s="31"/>
      <c r="K107" s="31"/>
      <c r="L107" s="31"/>
      <c r="M107" s="31"/>
      <c r="N107" s="32"/>
    </row>
    <row r="108" spans="2:14" ht="15" customHeight="1">
      <c r="B108" s="863" t="s">
        <v>2218</v>
      </c>
      <c r="C108" s="864"/>
      <c r="D108" s="864"/>
      <c r="E108" s="864"/>
      <c r="F108" s="864"/>
      <c r="G108" s="864"/>
      <c r="H108" s="864"/>
      <c r="I108" s="864"/>
      <c r="J108" s="864"/>
      <c r="K108" s="864"/>
      <c r="L108" s="864"/>
      <c r="M108" s="864"/>
      <c r="N108" s="865"/>
    </row>
    <row r="109" spans="2:14" ht="15" customHeight="1">
      <c r="B109" s="863"/>
      <c r="C109" s="864"/>
      <c r="D109" s="864"/>
      <c r="E109" s="864"/>
      <c r="F109" s="864"/>
      <c r="G109" s="864"/>
      <c r="H109" s="864"/>
      <c r="I109" s="864"/>
      <c r="J109" s="864"/>
      <c r="K109" s="864"/>
      <c r="L109" s="864"/>
      <c r="M109" s="864"/>
      <c r="N109" s="865"/>
    </row>
    <row r="110" spans="2:14" ht="32.25" customHeight="1">
      <c r="B110" s="866" t="s">
        <v>2219</v>
      </c>
      <c r="C110" s="867"/>
      <c r="D110" s="867"/>
      <c r="E110" s="867"/>
      <c r="F110" s="867"/>
      <c r="G110" s="867"/>
      <c r="H110" s="867"/>
      <c r="I110" s="867"/>
      <c r="J110" s="867"/>
      <c r="K110" s="867"/>
      <c r="L110" s="867"/>
      <c r="M110" s="867"/>
      <c r="N110" s="868"/>
    </row>
    <row r="111" spans="2:14">
      <c r="B111" s="866"/>
      <c r="C111" s="867"/>
      <c r="D111" s="867"/>
      <c r="E111" s="867"/>
      <c r="F111" s="867"/>
      <c r="G111" s="867"/>
      <c r="H111" s="867"/>
      <c r="I111" s="867"/>
      <c r="J111" s="867"/>
      <c r="K111" s="867"/>
      <c r="L111" s="867"/>
      <c r="M111" s="867"/>
      <c r="N111" s="868"/>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222"/>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02"/>
      <c r="K121" s="802"/>
      <c r="L121" s="802"/>
      <c r="M121" s="802"/>
      <c r="N121" s="803"/>
    </row>
    <row r="122" spans="2:14" ht="15.75" thickBot="1">
      <c r="B122" s="261" t="s">
        <v>2221</v>
      </c>
      <c r="C122" s="393"/>
      <c r="D122" s="393"/>
      <c r="E122" s="57"/>
      <c r="F122" s="57"/>
      <c r="G122" s="57"/>
      <c r="H122" s="57"/>
      <c r="I122" s="57"/>
      <c r="J122" s="804"/>
      <c r="K122" s="804"/>
      <c r="L122" s="804"/>
      <c r="M122" s="804"/>
      <c r="N122" s="805"/>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1014</v>
      </c>
      <c r="C31" s="81" t="s">
        <v>1193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312</v>
      </c>
      <c r="B36" s="838" t="str">
        <f>VLOOKUP(A36,EQUIPOS!A6:D154,3,FALSE)</f>
        <v>Retroexcavadora sobre oruga, potencia 138 HP, balde de 1,5 m3.</v>
      </c>
      <c r="C36" s="839"/>
      <c r="D36" s="839"/>
      <c r="E36" s="839"/>
      <c r="F36" s="839"/>
      <c r="G36" s="839"/>
      <c r="H36" s="840"/>
      <c r="I36" s="267"/>
      <c r="J36" s="268"/>
      <c r="K36" s="269">
        <f>VLOOKUP(A36,EQUIPOS!A6:D163,4,FALSE)</f>
        <v>210440.91567974145</v>
      </c>
      <c r="L36" s="270"/>
      <c r="M36" s="271">
        <v>66</v>
      </c>
      <c r="N36" s="272">
        <f>K36/M36</f>
        <v>3188.4987224203251</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1.1854260416666667</v>
      </c>
    </row>
    <row r="43" spans="1:14" ht="15.75" thickBot="1">
      <c r="B43" s="825" t="s">
        <v>953</v>
      </c>
      <c r="C43" s="826"/>
      <c r="D43" s="826"/>
      <c r="E43" s="826"/>
      <c r="F43" s="826"/>
      <c r="G43" s="826"/>
      <c r="H43" s="826"/>
      <c r="I43" s="826"/>
      <c r="J43" s="826"/>
      <c r="K43" s="826"/>
      <c r="L43" s="826"/>
      <c r="M43" s="827"/>
      <c r="N43" s="394">
        <f>SUM(N36:N42)</f>
        <v>3189.6841484619918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118.54260416666666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3308.2267526286582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661.64535052573171</v>
      </c>
      <c r="M83" s="860"/>
      <c r="N83" s="51"/>
    </row>
    <row r="84" spans="1:14">
      <c r="B84" s="89" t="s">
        <v>973</v>
      </c>
      <c r="C84" s="90"/>
      <c r="D84" s="90"/>
      <c r="E84" s="90"/>
      <c r="F84" s="90"/>
      <c r="G84" s="90"/>
      <c r="H84" s="90"/>
      <c r="I84" s="87"/>
      <c r="J84" s="88"/>
      <c r="K84" s="304">
        <v>0.05</v>
      </c>
      <c r="L84" s="859">
        <f>N78*K84</f>
        <v>165.41133763143293</v>
      </c>
      <c r="M84" s="860"/>
      <c r="N84" s="51"/>
    </row>
    <row r="85" spans="1:14" ht="15.75" thickBot="1">
      <c r="B85" s="91" t="s">
        <v>974</v>
      </c>
      <c r="C85" s="92"/>
      <c r="D85" s="92"/>
      <c r="E85" s="92"/>
      <c r="F85" s="92"/>
      <c r="G85" s="92"/>
      <c r="H85" s="92"/>
      <c r="I85" s="93"/>
      <c r="J85" s="94"/>
      <c r="K85" s="305">
        <v>0.05</v>
      </c>
      <c r="L85" s="861">
        <f>N78*K85</f>
        <v>165.41133763143293</v>
      </c>
      <c r="M85" s="862"/>
      <c r="N85" s="51"/>
    </row>
    <row r="86" spans="1:14" ht="15.75" thickBot="1">
      <c r="B86" s="825" t="s">
        <v>953</v>
      </c>
      <c r="C86" s="826"/>
      <c r="D86" s="826"/>
      <c r="E86" s="826"/>
      <c r="F86" s="826"/>
      <c r="G86" s="826"/>
      <c r="H86" s="826"/>
      <c r="I86" s="826"/>
      <c r="J86" s="826"/>
      <c r="K86" s="826"/>
      <c r="L86" s="826"/>
      <c r="M86" s="827"/>
      <c r="N86" s="52">
        <f>L83+L84+L85</f>
        <v>992.46802578859763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4300.6947784172562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1015</v>
      </c>
      <c r="C31" s="81" t="s">
        <v>1194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148</v>
      </c>
      <c r="B36" s="838" t="str">
        <f>VLOOKUP(A36,EQUIPOS!A6:D154,3,FALSE)</f>
        <v>Cargador : Potencia en el volante 110 hp, Clasificación de RPM del motor 2300.</v>
      </c>
      <c r="C36" s="839"/>
      <c r="D36" s="839"/>
      <c r="E36" s="839"/>
      <c r="F36" s="839"/>
      <c r="G36" s="839"/>
      <c r="H36" s="840"/>
      <c r="I36" s="267"/>
      <c r="J36" s="268"/>
      <c r="K36" s="269">
        <f>VLOOKUP(A36,EQUIPOS!A6:D163,4,FALSE)</f>
        <v>162340.13495294339</v>
      </c>
      <c r="L36" s="270"/>
      <c r="M36" s="271">
        <v>66</v>
      </c>
      <c r="N36" s="272">
        <f>K36/M36</f>
        <v>2459.6990144385363</v>
      </c>
    </row>
    <row r="37" spans="1:14">
      <c r="A37" s="108" t="s">
        <v>129</v>
      </c>
      <c r="B37" s="838" t="str">
        <f>VLOOKUP(A37,EQUIPOS!A7:D154,3,FALSE)</f>
        <v xml:space="preserve">Buldozer, Potencia al volante de 140 HP, motor de 2200 RPM, longitud de hoja 4,80m. </v>
      </c>
      <c r="C37" s="839"/>
      <c r="D37" s="839"/>
      <c r="E37" s="839"/>
      <c r="F37" s="839"/>
      <c r="G37" s="839"/>
      <c r="H37" s="840"/>
      <c r="I37" s="267"/>
      <c r="J37" s="268"/>
      <c r="K37" s="269">
        <f>VLOOKUP(A37,EQUIPOS!A7:D164,4,FALSE)</f>
        <v>222466.11086144092</v>
      </c>
      <c r="L37" s="270"/>
      <c r="M37" s="271">
        <v>100</v>
      </c>
      <c r="N37" s="272">
        <f>K37/M37</f>
        <v>2224.6611086144094</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2.3708520833333333</v>
      </c>
    </row>
    <row r="43" spans="1:14" ht="15.75" thickBot="1">
      <c r="B43" s="825" t="s">
        <v>953</v>
      </c>
      <c r="C43" s="826"/>
      <c r="D43" s="826"/>
      <c r="E43" s="826"/>
      <c r="F43" s="826"/>
      <c r="G43" s="826"/>
      <c r="H43" s="826"/>
      <c r="I43" s="826"/>
      <c r="J43" s="826"/>
      <c r="K43" s="826"/>
      <c r="L43" s="826"/>
      <c r="M43" s="827"/>
      <c r="N43" s="394">
        <f>SUM(N36:N42)</f>
        <v>4686.7309751362791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444</v>
      </c>
      <c r="B48" s="43" t="str">
        <f>VLOOKUP(A48,MATERIALES!A4:D373,3,FALSE)</f>
        <v>Disposición de material de derrumbe</v>
      </c>
      <c r="C48" s="281"/>
      <c r="D48" s="281"/>
      <c r="E48" s="281"/>
      <c r="F48" s="281"/>
      <c r="G48" s="281"/>
      <c r="H48" s="281"/>
      <c r="I48" s="268"/>
      <c r="J48" s="224" t="str">
        <f>VLOOKUP(A48,MATERIALES!A4:D373,2,FALSE)</f>
        <v>m3</v>
      </c>
      <c r="K48" s="282">
        <v>1</v>
      </c>
      <c r="L48" s="267"/>
      <c r="M48" s="283">
        <f>VLOOKUP(A48,MATERIALES!A4:D395,4,FALSE)</f>
        <v>2363.2888070244931</v>
      </c>
      <c r="N48" s="272">
        <f>K48*M48</f>
        <v>2363.2888070244931</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2363.2888070244931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528</v>
      </c>
      <c r="N70" s="395">
        <f>K70/M70</f>
        <v>237.08520833333333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237.08520833333333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7287.1049904941056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1457.4209980988212</v>
      </c>
      <c r="M83" s="860"/>
      <c r="N83" s="51"/>
    </row>
    <row r="84" spans="1:14">
      <c r="B84" s="89" t="s">
        <v>973</v>
      </c>
      <c r="C84" s="90"/>
      <c r="D84" s="90"/>
      <c r="E84" s="90"/>
      <c r="F84" s="90"/>
      <c r="G84" s="90"/>
      <c r="H84" s="90"/>
      <c r="I84" s="87"/>
      <c r="J84" s="88"/>
      <c r="K84" s="304">
        <v>0.05</v>
      </c>
      <c r="L84" s="859">
        <f>N78*K84</f>
        <v>364.3552495247053</v>
      </c>
      <c r="M84" s="860"/>
      <c r="N84" s="51"/>
    </row>
    <row r="85" spans="1:14" ht="15.75" thickBot="1">
      <c r="B85" s="91" t="s">
        <v>974</v>
      </c>
      <c r="C85" s="92"/>
      <c r="D85" s="92"/>
      <c r="E85" s="92"/>
      <c r="F85" s="92"/>
      <c r="G85" s="92"/>
      <c r="H85" s="92"/>
      <c r="I85" s="93"/>
      <c r="J85" s="94"/>
      <c r="K85" s="305">
        <v>0.05</v>
      </c>
      <c r="L85" s="861">
        <f>N78*K85</f>
        <v>364.3552495247053</v>
      </c>
      <c r="M85" s="862"/>
      <c r="N85" s="51"/>
    </row>
    <row r="86" spans="1:14" ht="15.75" thickBot="1">
      <c r="B86" s="825" t="s">
        <v>953</v>
      </c>
      <c r="C86" s="826"/>
      <c r="D86" s="826"/>
      <c r="E86" s="826"/>
      <c r="F86" s="826"/>
      <c r="G86" s="826"/>
      <c r="H86" s="826"/>
      <c r="I86" s="826"/>
      <c r="J86" s="826"/>
      <c r="K86" s="826"/>
      <c r="L86" s="826"/>
      <c r="M86" s="827"/>
      <c r="N86" s="52">
        <f>L83+L84+L85</f>
        <v>2186.131497148232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9473.236487642338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1016</v>
      </c>
      <c r="C31" s="81" t="s">
        <v>1195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129</v>
      </c>
      <c r="B36" s="838" t="str">
        <f>VLOOKUP(A36,EQUIPOS!A6:D154,3,FALSE)</f>
        <v xml:space="preserve">Buldozer, Potencia al volante de 140 HP, motor de 2200 RPM, longitud de hoja 4,80m. </v>
      </c>
      <c r="C36" s="839"/>
      <c r="D36" s="839"/>
      <c r="E36" s="839"/>
      <c r="F36" s="839"/>
      <c r="G36" s="839"/>
      <c r="H36" s="840"/>
      <c r="I36" s="267"/>
      <c r="J36" s="268"/>
      <c r="K36" s="269">
        <f>VLOOKUP(A36,EQUIPOS!A6:D163,4,FALSE)</f>
        <v>222466.11086144092</v>
      </c>
      <c r="L36" s="464"/>
      <c r="M36" s="283">
        <v>50</v>
      </c>
      <c r="N36" s="272">
        <f>K36/M36</f>
        <v>4449.3222172288188</v>
      </c>
    </row>
    <row r="37" spans="1:14">
      <c r="A37" s="108" t="s">
        <v>152</v>
      </c>
      <c r="B37" s="838" t="str">
        <f>VLOOKUP(A37,EQUIPOS!A7:D154,3,FALSE)</f>
        <v xml:space="preserve">Carrotanque de agua(1000 Galones) </v>
      </c>
      <c r="C37" s="839"/>
      <c r="D37" s="839"/>
      <c r="E37" s="839"/>
      <c r="F37" s="839"/>
      <c r="G37" s="839"/>
      <c r="H37" s="840"/>
      <c r="I37" s="267"/>
      <c r="J37" s="268"/>
      <c r="K37" s="269">
        <f>VLOOKUP(A37,EQUIPOS!A7:D164,4,FALSE)</f>
        <v>72900.576003918628</v>
      </c>
      <c r="L37" s="464"/>
      <c r="M37" s="283">
        <v>50</v>
      </c>
      <c r="N37" s="272">
        <f>K37/M37</f>
        <v>1458.0115200783725</v>
      </c>
    </row>
    <row r="38" spans="1:14">
      <c r="A38" s="205" t="s">
        <v>269</v>
      </c>
      <c r="B38" s="838" t="str">
        <f>VLOOKUP(A38,EQUIPOS!A8:D154,3,FALSE)</f>
        <v>Motoniveladora  potencia 215 HP, ancho de cuchilla 4,27 m, peso 18 ton.</v>
      </c>
      <c r="C38" s="839"/>
      <c r="D38" s="839"/>
      <c r="E38" s="839"/>
      <c r="F38" s="839"/>
      <c r="G38" s="839"/>
      <c r="H38" s="840"/>
      <c r="I38" s="267"/>
      <c r="J38" s="268"/>
      <c r="K38" s="269">
        <f>VLOOKUP(A38,EQUIPOS!A8:D165,4,FALSE)</f>
        <v>222466.11086144092</v>
      </c>
      <c r="L38" s="464"/>
      <c r="M38" s="283">
        <v>50</v>
      </c>
      <c r="N38" s="272">
        <f>K38/M38</f>
        <v>4449.3222172288188</v>
      </c>
    </row>
    <row r="39" spans="1:14">
      <c r="A39" s="205" t="s">
        <v>365</v>
      </c>
      <c r="B39" s="838" t="str">
        <f>VLOOKUP(A39,EQUIPOS!A9:D154,3,FALSE)</f>
        <v xml:space="preserve">Vibrocompatador, potencia 153 HP, peso 10 Ton. </v>
      </c>
      <c r="C39" s="839"/>
      <c r="D39" s="839"/>
      <c r="E39" s="839"/>
      <c r="F39" s="839"/>
      <c r="G39" s="839"/>
      <c r="H39" s="840"/>
      <c r="I39" s="841"/>
      <c r="J39" s="822"/>
      <c r="K39" s="269">
        <f>VLOOKUP(A39,EQUIPOS!A9:D166,4,FALSE)</f>
        <v>127246.6099929816</v>
      </c>
      <c r="L39" s="953">
        <v>50</v>
      </c>
      <c r="M39" s="954"/>
      <c r="N39" s="272">
        <f>K39/L39</f>
        <v>2544.932199859632</v>
      </c>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12901.588154395642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400</v>
      </c>
      <c r="N70" s="395">
        <f>K70/M70</f>
        <v>266.71560903601994</v>
      </c>
      <c r="O70" s="106"/>
    </row>
    <row r="71" spans="1:15">
      <c r="A71" t="s">
        <v>6</v>
      </c>
      <c r="B71" s="49" t="str">
        <f>VLOOKUP(A71,'MANO DE OBRA'!A8:D69,3,FALSE)</f>
        <v xml:space="preserve">Obrero </v>
      </c>
      <c r="C71" s="47"/>
      <c r="D71" s="47"/>
      <c r="E71" s="47"/>
      <c r="F71" s="47"/>
      <c r="G71" s="47"/>
      <c r="H71" s="47"/>
      <c r="I71" s="292">
        <f>K71/J71*100</f>
        <v>33832.699999999997</v>
      </c>
      <c r="J71" s="293">
        <v>185</v>
      </c>
      <c r="K71" s="294">
        <f>VLOOKUP(A71,'MANO DE OBRA'!A8:D100,4,FALSE)</f>
        <v>62590.494999999995</v>
      </c>
      <c r="L71" s="50"/>
      <c r="M71" s="299">
        <v>400</v>
      </c>
      <c r="N71" s="395">
        <f>K71/M71</f>
        <v>156.4762375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423.19184653601997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13324.780000931662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2664.9560001863324</v>
      </c>
      <c r="M83" s="860"/>
      <c r="N83" s="51"/>
    </row>
    <row r="84" spans="1:14">
      <c r="B84" s="89" t="s">
        <v>973</v>
      </c>
      <c r="C84" s="90"/>
      <c r="D84" s="90"/>
      <c r="E84" s="90"/>
      <c r="F84" s="90"/>
      <c r="G84" s="90"/>
      <c r="H84" s="90"/>
      <c r="I84" s="87"/>
      <c r="J84" s="88"/>
      <c r="K84" s="304">
        <v>0.05</v>
      </c>
      <c r="L84" s="859">
        <f>N78*K84</f>
        <v>666.2390000465831</v>
      </c>
      <c r="M84" s="860"/>
      <c r="N84" s="51"/>
    </row>
    <row r="85" spans="1:14" ht="15.75" thickBot="1">
      <c r="B85" s="91" t="s">
        <v>974</v>
      </c>
      <c r="C85" s="92"/>
      <c r="D85" s="92"/>
      <c r="E85" s="92"/>
      <c r="F85" s="92"/>
      <c r="G85" s="92"/>
      <c r="H85" s="92"/>
      <c r="I85" s="93"/>
      <c r="J85" s="94"/>
      <c r="K85" s="305">
        <v>0.05</v>
      </c>
      <c r="L85" s="861">
        <f>N78*K85</f>
        <v>666.2390000465831</v>
      </c>
      <c r="M85" s="862"/>
      <c r="N85" s="51"/>
    </row>
    <row r="86" spans="1:14" ht="15.75" thickBot="1">
      <c r="B86" s="825" t="s">
        <v>953</v>
      </c>
      <c r="C86" s="826"/>
      <c r="D86" s="826"/>
      <c r="E86" s="826"/>
      <c r="F86" s="826"/>
      <c r="G86" s="826"/>
      <c r="H86" s="826"/>
      <c r="I86" s="826"/>
      <c r="J86" s="826"/>
      <c r="K86" s="826"/>
      <c r="L86" s="826"/>
      <c r="M86" s="827"/>
      <c r="N86" s="52">
        <f>L83+L84+L85</f>
        <v>3997.4340002794984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17322.214001211159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1017</v>
      </c>
      <c r="C31" s="81" t="s">
        <v>1196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129</v>
      </c>
      <c r="B36" s="838" t="str">
        <f>VLOOKUP(A36,EQUIPOS!A6:D154,3,FALSE)</f>
        <v xml:space="preserve">Buldozer, Potencia al volante de 140 HP, motor de 2200 RPM, longitud de hoja 4,80m. </v>
      </c>
      <c r="C36" s="839"/>
      <c r="D36" s="839"/>
      <c r="E36" s="839"/>
      <c r="F36" s="839"/>
      <c r="G36" s="839"/>
      <c r="H36" s="840"/>
      <c r="I36" s="267"/>
      <c r="J36" s="268"/>
      <c r="K36" s="269">
        <f>VLOOKUP(A36,EQUIPOS!A6:D163,4,FALSE)</f>
        <v>222466.11086144092</v>
      </c>
      <c r="L36" s="270"/>
      <c r="M36" s="271">
        <v>40</v>
      </c>
      <c r="N36" s="272">
        <f>K36/M36</f>
        <v>5561.6527715360226</v>
      </c>
    </row>
    <row r="37" spans="1:14">
      <c r="A37" s="113" t="s">
        <v>365</v>
      </c>
      <c r="B37" s="838" t="str">
        <f>VLOOKUP(A37,EQUIPOS!A7:D154,3,FALSE)</f>
        <v xml:space="preserve">Vibrocompatador, potencia 153 HP, peso 10 Ton. </v>
      </c>
      <c r="C37" s="839"/>
      <c r="D37" s="839"/>
      <c r="E37" s="839"/>
      <c r="F37" s="839"/>
      <c r="G37" s="839"/>
      <c r="H37" s="840"/>
      <c r="I37" s="267"/>
      <c r="J37" s="268"/>
      <c r="K37" s="269">
        <f>VLOOKUP(A37,EQUIPOS!A7:D164,4,FALSE)</f>
        <v>127246.6099929816</v>
      </c>
      <c r="L37" s="270"/>
      <c r="M37" s="271">
        <v>40</v>
      </c>
      <c r="N37" s="272">
        <f>K37/M37</f>
        <v>3181.1652498245398</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8742.8180213605629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33832.699999999997</v>
      </c>
      <c r="J71" s="293">
        <v>185</v>
      </c>
      <c r="K71" s="294">
        <f>VLOOKUP(A71,'MANO DE OBRA'!A8:D100,4,FALSE)</f>
        <v>62590.494999999995</v>
      </c>
      <c r="L71" s="50"/>
      <c r="M71" s="299">
        <v>320</v>
      </c>
      <c r="N71" s="395">
        <f>K71/M71</f>
        <v>195.59529687499997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528.98980817002484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9271.8078295305877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1854.3615659061177</v>
      </c>
      <c r="M83" s="860"/>
      <c r="N83" s="51"/>
    </row>
    <row r="84" spans="1:14">
      <c r="B84" s="89" t="s">
        <v>973</v>
      </c>
      <c r="C84" s="90"/>
      <c r="D84" s="90"/>
      <c r="E84" s="90"/>
      <c r="F84" s="90"/>
      <c r="G84" s="90"/>
      <c r="H84" s="90"/>
      <c r="I84" s="87"/>
      <c r="J84" s="88"/>
      <c r="K84" s="304">
        <v>0.05</v>
      </c>
      <c r="L84" s="859">
        <f>N78*K84</f>
        <v>463.59039147652942</v>
      </c>
      <c r="M84" s="860"/>
      <c r="N84" s="51"/>
    </row>
    <row r="85" spans="1:14" ht="15.75" thickBot="1">
      <c r="B85" s="91" t="s">
        <v>974</v>
      </c>
      <c r="C85" s="92"/>
      <c r="D85" s="92"/>
      <c r="E85" s="92"/>
      <c r="F85" s="92"/>
      <c r="G85" s="92"/>
      <c r="H85" s="92"/>
      <c r="I85" s="93"/>
      <c r="J85" s="94"/>
      <c r="K85" s="305">
        <v>0.05</v>
      </c>
      <c r="L85" s="861">
        <f>N78*K85</f>
        <v>463.59039147652942</v>
      </c>
      <c r="M85" s="862"/>
      <c r="N85" s="51"/>
    </row>
    <row r="86" spans="1:14" ht="15.75" thickBot="1">
      <c r="B86" s="825" t="s">
        <v>953</v>
      </c>
      <c r="C86" s="826"/>
      <c r="D86" s="826"/>
      <c r="E86" s="826"/>
      <c r="F86" s="826"/>
      <c r="G86" s="826"/>
      <c r="H86" s="826"/>
      <c r="I86" s="826"/>
      <c r="J86" s="826"/>
      <c r="K86" s="826"/>
      <c r="L86" s="826"/>
      <c r="M86" s="827"/>
      <c r="N86" s="52">
        <f>L83+L84+L85</f>
        <v>2781.5423488591764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12053.350178389765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1018</v>
      </c>
      <c r="C31" s="81" t="s">
        <v>1197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129</v>
      </c>
      <c r="B36" s="838" t="str">
        <f>VLOOKUP(A36,EQUIPOS!A6:D154,3,FALSE)</f>
        <v xml:space="preserve">Buldozer, Potencia al volante de 140 HP, motor de 2200 RPM, longitud de hoja 4,80m. </v>
      </c>
      <c r="C36" s="839"/>
      <c r="D36" s="839"/>
      <c r="E36" s="839"/>
      <c r="F36" s="839"/>
      <c r="G36" s="839"/>
      <c r="H36" s="840"/>
      <c r="I36" s="267"/>
      <c r="J36" s="268"/>
      <c r="K36" s="269">
        <f>VLOOKUP(A36,EQUIPOS!A6:D163,4,FALSE)</f>
        <v>222466.11086144092</v>
      </c>
      <c r="L36" s="270"/>
      <c r="M36" s="271">
        <v>40</v>
      </c>
      <c r="N36" s="272">
        <f>K36/M36</f>
        <v>5561.6527715360226</v>
      </c>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5561.6527715360226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33832.699999999997</v>
      </c>
      <c r="J71" s="293">
        <v>185</v>
      </c>
      <c r="K71" s="294">
        <f>VLOOKUP(A71,'MANO DE OBRA'!A8:D100,4,FALSE)</f>
        <v>62590.494999999995</v>
      </c>
      <c r="L71" s="50"/>
      <c r="M71" s="299">
        <v>320</v>
      </c>
      <c r="N71" s="395">
        <f>K71/M71</f>
        <v>195.59529687499997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528.98980817002484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6090.6425797060474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1218.1285159412096</v>
      </c>
      <c r="M83" s="860"/>
      <c r="N83" s="51"/>
    </row>
    <row r="84" spans="1:14">
      <c r="B84" s="89" t="s">
        <v>973</v>
      </c>
      <c r="C84" s="90"/>
      <c r="D84" s="90"/>
      <c r="E84" s="90"/>
      <c r="F84" s="90"/>
      <c r="G84" s="90"/>
      <c r="H84" s="90"/>
      <c r="I84" s="87"/>
      <c r="J84" s="88"/>
      <c r="K84" s="304">
        <v>0.05</v>
      </c>
      <c r="L84" s="859">
        <f>N78*K84</f>
        <v>304.53212898530239</v>
      </c>
      <c r="M84" s="860"/>
      <c r="N84" s="51"/>
    </row>
    <row r="85" spans="1:14" ht="15.75" thickBot="1">
      <c r="B85" s="91" t="s">
        <v>974</v>
      </c>
      <c r="C85" s="92"/>
      <c r="D85" s="92"/>
      <c r="E85" s="92"/>
      <c r="F85" s="92"/>
      <c r="G85" s="92"/>
      <c r="H85" s="92"/>
      <c r="I85" s="93"/>
      <c r="J85" s="94"/>
      <c r="K85" s="305">
        <v>0.05</v>
      </c>
      <c r="L85" s="861">
        <f>N78*K85</f>
        <v>304.53212898530239</v>
      </c>
      <c r="M85" s="862"/>
      <c r="N85" s="51"/>
    </row>
    <row r="86" spans="1:14" ht="15.75" thickBot="1">
      <c r="B86" s="825" t="s">
        <v>953</v>
      </c>
      <c r="C86" s="826"/>
      <c r="D86" s="826"/>
      <c r="E86" s="826"/>
      <c r="F86" s="826"/>
      <c r="G86" s="826"/>
      <c r="H86" s="826"/>
      <c r="I86" s="826"/>
      <c r="J86" s="826"/>
      <c r="K86" s="826"/>
      <c r="L86" s="826"/>
      <c r="M86" s="827"/>
      <c r="N86" s="52">
        <f>L83+L84+L85</f>
        <v>1827.1927739118141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7917.835353617862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1441</v>
      </c>
      <c r="C31" s="81" t="s">
        <v>2230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2.31867233614408</v>
      </c>
    </row>
    <row r="43" spans="1:14" ht="15.75" thickBot="1">
      <c r="B43" s="825" t="s">
        <v>953</v>
      </c>
      <c r="C43" s="826"/>
      <c r="D43" s="826"/>
      <c r="E43" s="826"/>
      <c r="F43" s="826"/>
      <c r="G43" s="826"/>
      <c r="H43" s="826"/>
      <c r="I43" s="826"/>
      <c r="J43" s="826"/>
      <c r="K43" s="826"/>
      <c r="L43" s="826"/>
      <c r="M43" s="827"/>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883</v>
      </c>
      <c r="B48" s="43" t="str">
        <f>VLOOKUP(A48,MATERIALES!A14:D378,3,FALSE)</f>
        <v>Geotextil Nt-2500 O Similar (Proveedores, Pavco, Geomatrix, Tensar, Omnes U Otros)</v>
      </c>
      <c r="C48" s="281"/>
      <c r="D48" s="281"/>
      <c r="E48" s="281"/>
      <c r="F48" s="281"/>
      <c r="G48" s="281"/>
      <c r="H48" s="281"/>
      <c r="I48" s="268"/>
      <c r="J48" s="224" t="s">
        <v>233</v>
      </c>
      <c r="K48" s="282">
        <v>1.3</v>
      </c>
      <c r="L48" s="267"/>
      <c r="M48" s="283">
        <f>VLOOKUP(A48,MATERIALES!A6:D374,4,FALSE)</f>
        <v>7201.5058010891635</v>
      </c>
      <c r="N48" s="272">
        <f>K48*M48</f>
        <v>9361.9575414159135</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9361.9575414159135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47"/>
      <c r="D59" s="47"/>
      <c r="E59" s="47"/>
      <c r="F59" s="47"/>
      <c r="G59" s="47"/>
      <c r="H59" s="288"/>
      <c r="I59" s="279"/>
      <c r="J59" s="279"/>
      <c r="K59" s="279"/>
      <c r="L59" s="829"/>
      <c r="M59" s="830"/>
      <c r="N59" s="291"/>
    </row>
    <row r="60" spans="1:14" ht="24.75" customHeight="1">
      <c r="B60" s="46"/>
      <c r="C60" s="317"/>
      <c r="D60" s="317"/>
      <c r="E60" s="317"/>
      <c r="F60" s="317"/>
      <c r="G60" s="317"/>
      <c r="H60" s="311"/>
      <c r="I60" s="399"/>
      <c r="J60" s="286"/>
      <c r="K60" s="279"/>
      <c r="L60" s="829"/>
      <c r="M60" s="830"/>
      <c r="N60" s="287"/>
    </row>
    <row r="61" spans="1:14">
      <c r="B61" s="46"/>
      <c r="C61" s="47"/>
      <c r="D61" s="47"/>
      <c r="E61" s="47"/>
      <c r="F61" s="47"/>
      <c r="G61" s="317"/>
      <c r="H61" s="311"/>
      <c r="I61" s="399"/>
      <c r="J61" s="286"/>
      <c r="K61" s="279"/>
      <c r="L61" s="829"/>
      <c r="M61" s="830"/>
      <c r="N61" s="291"/>
    </row>
    <row r="62" spans="1:14">
      <c r="B62" s="46"/>
      <c r="C62" s="47"/>
      <c r="D62" s="47"/>
      <c r="E62" s="47"/>
      <c r="F62" s="47"/>
      <c r="G62" s="47"/>
      <c r="H62" s="288"/>
      <c r="I62" s="279"/>
      <c r="J62" s="279"/>
      <c r="K62" s="279"/>
      <c r="L62" s="829"/>
      <c r="M62" s="830"/>
      <c r="N62" s="291"/>
    </row>
    <row r="63" spans="1:14">
      <c r="B63" s="46"/>
      <c r="C63" s="47"/>
      <c r="D63" s="47"/>
      <c r="E63" s="47"/>
      <c r="F63" s="47"/>
      <c r="G63" s="47"/>
      <c r="H63" s="288"/>
      <c r="I63" s="279"/>
      <c r="J63" s="279"/>
      <c r="K63" s="279"/>
      <c r="L63" s="829"/>
      <c r="M63" s="830"/>
      <c r="N63" s="291"/>
    </row>
    <row r="64" spans="1:14" ht="15.75" thickBot="1">
      <c r="B64" s="465"/>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1000</v>
      </c>
      <c r="N70" s="395">
        <f>K70/M70</f>
        <v>125.18098999999999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231.86723361440798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9596.1434473664649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1919.2286894732931</v>
      </c>
      <c r="M83" s="860"/>
      <c r="N83" s="51"/>
    </row>
    <row r="84" spans="1:14">
      <c r="B84" s="89" t="s">
        <v>973</v>
      </c>
      <c r="C84" s="90"/>
      <c r="D84" s="90"/>
      <c r="E84" s="90"/>
      <c r="F84" s="90"/>
      <c r="G84" s="90"/>
      <c r="H84" s="90"/>
      <c r="I84" s="87"/>
      <c r="J84" s="88"/>
      <c r="K84" s="304">
        <v>0.05</v>
      </c>
      <c r="L84" s="859">
        <f>N78*K84</f>
        <v>479.80717236832328</v>
      </c>
      <c r="M84" s="860"/>
      <c r="N84" s="51"/>
    </row>
    <row r="85" spans="1:14" ht="15.75" thickBot="1">
      <c r="B85" s="91" t="s">
        <v>974</v>
      </c>
      <c r="C85" s="92"/>
      <c r="D85" s="92"/>
      <c r="E85" s="92"/>
      <c r="F85" s="92"/>
      <c r="G85" s="92"/>
      <c r="H85" s="92"/>
      <c r="I85" s="93"/>
      <c r="J85" s="94"/>
      <c r="K85" s="305">
        <v>0.05</v>
      </c>
      <c r="L85" s="861">
        <f>N78*K85</f>
        <v>479.80717236832328</v>
      </c>
      <c r="M85" s="862"/>
      <c r="N85" s="51"/>
    </row>
    <row r="86" spans="1:14" ht="15.75" thickBot="1">
      <c r="B86" s="825" t="s">
        <v>953</v>
      </c>
      <c r="C86" s="826"/>
      <c r="D86" s="826"/>
      <c r="E86" s="826"/>
      <c r="F86" s="826"/>
      <c r="G86" s="826"/>
      <c r="H86" s="826"/>
      <c r="I86" s="826"/>
      <c r="J86" s="826"/>
      <c r="K86" s="826"/>
      <c r="L86" s="826"/>
      <c r="M86" s="827"/>
      <c r="N86" s="52">
        <f>L83+L84+L85</f>
        <v>2878.8430342099396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12474.986481576405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1442</v>
      </c>
      <c r="C31" s="81" t="s">
        <v>2020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2.31867233614408</v>
      </c>
    </row>
    <row r="43" spans="1:14" ht="15.75" thickBot="1">
      <c r="B43" s="825" t="s">
        <v>953</v>
      </c>
      <c r="C43" s="826"/>
      <c r="D43" s="826"/>
      <c r="E43" s="826"/>
      <c r="F43" s="826"/>
      <c r="G43" s="826"/>
      <c r="H43" s="826"/>
      <c r="I43" s="826"/>
      <c r="J43" s="826"/>
      <c r="K43" s="826"/>
      <c r="L43" s="826"/>
      <c r="M43" s="827"/>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470</v>
      </c>
      <c r="B48" s="43" t="str">
        <f>VLOOKUP(A48,MATERIALES!A4:D373,3,FALSE)</f>
        <v>Geomalla Tipo Asphalt</v>
      </c>
      <c r="C48" s="281"/>
      <c r="D48" s="281"/>
      <c r="E48" s="281"/>
      <c r="F48" s="281"/>
      <c r="G48" s="281"/>
      <c r="H48" s="281"/>
      <c r="I48" s="268"/>
      <c r="J48" s="224" t="str">
        <f>VLOOKUP(A48,MATERIALES!A4:D373,2,FALSE)</f>
        <v>m2</v>
      </c>
      <c r="K48" s="282">
        <v>1.2</v>
      </c>
      <c r="L48" s="267"/>
      <c r="M48" s="283">
        <f>VLOOKUP(A48,MATERIALES!A4:D395,4,FALSE)</f>
        <v>7048.1564617477434</v>
      </c>
      <c r="N48" s="272">
        <f>K48*M48</f>
        <v>8457.7877540972913</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8457.7877540972913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47"/>
      <c r="D59" s="47"/>
      <c r="E59" s="47"/>
      <c r="F59" s="47"/>
      <c r="G59" s="47"/>
      <c r="H59" s="288"/>
      <c r="I59" s="279"/>
      <c r="J59" s="279"/>
      <c r="K59" s="279"/>
      <c r="L59" s="829"/>
      <c r="M59" s="830"/>
      <c r="N59" s="291"/>
    </row>
    <row r="60" spans="1:14" ht="24.75" customHeight="1">
      <c r="B60" s="46"/>
      <c r="C60" s="317"/>
      <c r="D60" s="317"/>
      <c r="E60" s="317"/>
      <c r="F60" s="317"/>
      <c r="G60" s="317"/>
      <c r="H60" s="311"/>
      <c r="I60" s="399"/>
      <c r="J60" s="286"/>
      <c r="K60" s="279"/>
      <c r="L60" s="829"/>
      <c r="M60" s="830"/>
      <c r="N60" s="287"/>
    </row>
    <row r="61" spans="1:14">
      <c r="B61" s="46"/>
      <c r="C61" s="47"/>
      <c r="D61" s="47"/>
      <c r="E61" s="47"/>
      <c r="F61" s="47"/>
      <c r="G61" s="317"/>
      <c r="H61" s="311"/>
      <c r="I61" s="399"/>
      <c r="J61" s="286"/>
      <c r="K61" s="279"/>
      <c r="L61" s="829"/>
      <c r="M61" s="830"/>
      <c r="N61" s="291"/>
    </row>
    <row r="62" spans="1:14">
      <c r="B62" s="46"/>
      <c r="C62" s="47"/>
      <c r="D62" s="47"/>
      <c r="E62" s="47"/>
      <c r="F62" s="47"/>
      <c r="G62" s="47"/>
      <c r="H62" s="288"/>
      <c r="I62" s="279"/>
      <c r="J62" s="279"/>
      <c r="K62" s="279"/>
      <c r="L62" s="829"/>
      <c r="M62" s="830"/>
      <c r="N62" s="291"/>
    </row>
    <row r="63" spans="1:14">
      <c r="B63" s="46"/>
      <c r="C63" s="47"/>
      <c r="D63" s="47"/>
      <c r="E63" s="47"/>
      <c r="F63" s="47"/>
      <c r="G63" s="47"/>
      <c r="H63" s="288"/>
      <c r="I63" s="279"/>
      <c r="J63" s="279"/>
      <c r="K63" s="279"/>
      <c r="L63" s="829"/>
      <c r="M63" s="830"/>
      <c r="N63" s="291"/>
    </row>
    <row r="64" spans="1:14" ht="15.75" thickBot="1">
      <c r="B64" s="465"/>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1000</v>
      </c>
      <c r="N70" s="395">
        <f>K70/M70</f>
        <v>125.18098999999999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231.86723361440798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8691.9736600478427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1738.3947320095685</v>
      </c>
      <c r="M83" s="860"/>
      <c r="N83" s="51"/>
    </row>
    <row r="84" spans="1:14">
      <c r="B84" s="89" t="s">
        <v>973</v>
      </c>
      <c r="C84" s="90"/>
      <c r="D84" s="90"/>
      <c r="E84" s="90"/>
      <c r="F84" s="90"/>
      <c r="G84" s="90"/>
      <c r="H84" s="90"/>
      <c r="I84" s="87"/>
      <c r="J84" s="88"/>
      <c r="K84" s="304">
        <v>0.05</v>
      </c>
      <c r="L84" s="859">
        <f>N78*K84</f>
        <v>434.59868300239214</v>
      </c>
      <c r="M84" s="860"/>
      <c r="N84" s="51"/>
    </row>
    <row r="85" spans="1:14" ht="15.75" thickBot="1">
      <c r="B85" s="91" t="s">
        <v>974</v>
      </c>
      <c r="C85" s="92"/>
      <c r="D85" s="92"/>
      <c r="E85" s="92"/>
      <c r="F85" s="92"/>
      <c r="G85" s="92"/>
      <c r="H85" s="92"/>
      <c r="I85" s="93"/>
      <c r="J85" s="94"/>
      <c r="K85" s="305">
        <v>0.05</v>
      </c>
      <c r="L85" s="861">
        <f>N78*K85</f>
        <v>434.59868300239214</v>
      </c>
      <c r="M85" s="862"/>
      <c r="N85" s="51"/>
    </row>
    <row r="86" spans="1:14" ht="15.75" thickBot="1">
      <c r="B86" s="825" t="s">
        <v>953</v>
      </c>
      <c r="C86" s="826"/>
      <c r="D86" s="826"/>
      <c r="E86" s="826"/>
      <c r="F86" s="826"/>
      <c r="G86" s="826"/>
      <c r="H86" s="826"/>
      <c r="I86" s="826"/>
      <c r="J86" s="826"/>
      <c r="K86" s="826"/>
      <c r="L86" s="826"/>
      <c r="M86" s="827"/>
      <c r="N86" s="52">
        <f>L83+L84+L85</f>
        <v>2607.5920980143528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11299.565758062196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1443</v>
      </c>
      <c r="C31" s="81" t="s">
        <v>1440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129</v>
      </c>
      <c r="B36" s="838" t="str">
        <f>VLOOKUP(A36,EQUIPOS!A6:D186,3,FALSE)</f>
        <v xml:space="preserve">Buldozer, Potencia al volante de 140 HP, motor de 2200 RPM, longitud de hoja 4,80m. </v>
      </c>
      <c r="C36" s="839"/>
      <c r="D36" s="839"/>
      <c r="E36" s="839"/>
      <c r="F36" s="839"/>
      <c r="G36" s="839"/>
      <c r="H36" s="840"/>
      <c r="I36" s="267"/>
      <c r="J36" s="268"/>
      <c r="K36" s="269">
        <f>VLOOKUP(A36,EQUIPOS!A6:D186,4,FALSE)</f>
        <v>222466.11086144092</v>
      </c>
      <c r="L36" s="270"/>
      <c r="M36" s="271">
        <v>45</v>
      </c>
      <c r="N36" s="272">
        <f>K36/M36</f>
        <v>4943.691352476465</v>
      </c>
    </row>
    <row r="37" spans="1:14">
      <c r="A37" s="113" t="s">
        <v>152</v>
      </c>
      <c r="B37" s="838" t="str">
        <f>VLOOKUP(A37,EQUIPOS!A7:D187,3,FALSE)</f>
        <v xml:space="preserve">Carrotanque de agua(1000 Galones) </v>
      </c>
      <c r="C37" s="839"/>
      <c r="D37" s="839"/>
      <c r="E37" s="839"/>
      <c r="F37" s="839"/>
      <c r="G37" s="839"/>
      <c r="H37" s="840"/>
      <c r="I37" s="267"/>
      <c r="J37" s="268"/>
      <c r="K37" s="269">
        <f>VLOOKUP(A37,EQUIPOS!A7:D187,4,FALSE)</f>
        <v>72900.576003918628</v>
      </c>
      <c r="L37" s="270"/>
      <c r="M37" s="271">
        <v>45</v>
      </c>
      <c r="N37" s="272">
        <f>K37/M37</f>
        <v>1620.0128000870807</v>
      </c>
    </row>
    <row r="38" spans="1:14">
      <c r="A38" t="s">
        <v>269</v>
      </c>
      <c r="B38" s="838" t="str">
        <f>VLOOKUP(A38,EQUIPOS!A8:D188,3,FALSE)</f>
        <v>Motoniveladora  potencia 215 HP, ancho de cuchilla 4,27 m, peso 18 ton.</v>
      </c>
      <c r="C38" s="839"/>
      <c r="D38" s="839"/>
      <c r="E38" s="839"/>
      <c r="F38" s="839"/>
      <c r="G38" s="839"/>
      <c r="H38" s="840"/>
      <c r="I38" s="267"/>
      <c r="J38" s="268"/>
      <c r="K38" s="269">
        <f>VLOOKUP(A38,EQUIPOS!A8:D188,4,FALSE)</f>
        <v>222466.11086144092</v>
      </c>
      <c r="L38" s="270"/>
      <c r="M38" s="271">
        <v>45</v>
      </c>
      <c r="N38" s="272">
        <f>K38/M38</f>
        <v>4943.691352476465</v>
      </c>
    </row>
    <row r="39" spans="1:14">
      <c r="A39" t="s">
        <v>365</v>
      </c>
      <c r="B39" s="838" t="str">
        <f>VLOOKUP(A39,EQUIPOS!A9:D189,3,FALSE)</f>
        <v xml:space="preserve">Vibrocompatador, potencia 153 HP, peso 10 Ton. </v>
      </c>
      <c r="C39" s="839"/>
      <c r="D39" s="839"/>
      <c r="E39" s="839"/>
      <c r="F39" s="839"/>
      <c r="G39" s="839"/>
      <c r="H39" s="840"/>
      <c r="I39" s="841"/>
      <c r="J39" s="822"/>
      <c r="K39" s="269">
        <f>VLOOKUP(A39,EQUIPOS!A9:D189,4,FALSE)</f>
        <v>127246.6099929816</v>
      </c>
      <c r="L39" s="842">
        <v>45</v>
      </c>
      <c r="M39" s="843"/>
      <c r="N39" s="272">
        <f>K39/L39</f>
        <v>2827.7024442884799</v>
      </c>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12.881512978578222</v>
      </c>
    </row>
    <row r="43" spans="1:14" ht="15.75" thickBot="1">
      <c r="B43" s="825" t="s">
        <v>953</v>
      </c>
      <c r="C43" s="826"/>
      <c r="D43" s="826"/>
      <c r="E43" s="826"/>
      <c r="F43" s="826"/>
      <c r="G43" s="826"/>
      <c r="H43" s="826"/>
      <c r="I43" s="826"/>
      <c r="J43" s="826"/>
      <c r="K43" s="826"/>
      <c r="L43" s="826"/>
      <c r="M43" s="827"/>
      <c r="N43" s="394">
        <f>SUM(N36:N42)</f>
        <v>14347.979462307068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550</v>
      </c>
      <c r="B48" s="43" t="str">
        <f>VLOOKUP(A48,MATERIALES!A4:D373,3,FALSE)</f>
        <v>Material seleccionado para Relleno</v>
      </c>
      <c r="C48" s="281"/>
      <c r="D48" s="281"/>
      <c r="E48" s="281"/>
      <c r="F48" s="281"/>
      <c r="G48" s="281"/>
      <c r="H48" s="281"/>
      <c r="I48" s="268"/>
      <c r="J48" s="224" t="str">
        <f>VLOOKUP(A48,MATERIALES!A4:D373,2,FALSE)</f>
        <v>m3</v>
      </c>
      <c r="K48" s="282">
        <v>1.25</v>
      </c>
      <c r="L48" s="267"/>
      <c r="M48" s="400">
        <f>VLOOKUP(A48,MATERIALES!A4:D395,4,FALSE)</f>
        <v>24900.228355032312</v>
      </c>
      <c r="N48" s="272">
        <f>K48*M48</f>
        <v>31125.285443790388</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31125.285443790388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1291</v>
      </c>
      <c r="B59" s="46" t="str">
        <f>VLOOKUP(A59,TRANSPORTE!A5:D104,3,FALSE)</f>
        <v>Transporte de material seleccionado para relleno</v>
      </c>
      <c r="C59" s="47"/>
      <c r="D59" s="47"/>
      <c r="E59" s="47"/>
      <c r="F59" s="47"/>
      <c r="G59" s="47"/>
      <c r="H59" s="288" t="s">
        <v>1999</v>
      </c>
      <c r="I59" s="279">
        <v>1.25</v>
      </c>
      <c r="J59" s="279">
        <v>1</v>
      </c>
      <c r="K59" s="279">
        <f>I59*J59</f>
        <v>1.25</v>
      </c>
      <c r="L59" s="829">
        <f>VLOOKUP(A59,TRANSPORTE!A5:D123,4,FALSE)</f>
        <v>743.61014192746063</v>
      </c>
      <c r="M59" s="830"/>
      <c r="N59" s="291">
        <f>K59*L59</f>
        <v>929.51267740932576</v>
      </c>
    </row>
    <row r="60" spans="1:14" ht="24.75" customHeight="1">
      <c r="B60" s="46"/>
      <c r="C60" s="317"/>
      <c r="D60" s="317"/>
      <c r="E60" s="317"/>
      <c r="F60" s="317"/>
      <c r="G60" s="317"/>
      <c r="H60" s="311"/>
      <c r="I60" s="399"/>
      <c r="J60" s="286"/>
      <c r="K60" s="279"/>
      <c r="L60" s="829"/>
      <c r="M60" s="830"/>
      <c r="N60" s="287"/>
    </row>
    <row r="61" spans="1:14">
      <c r="B61" s="46"/>
      <c r="C61" s="47"/>
      <c r="D61" s="47"/>
      <c r="E61" s="47"/>
      <c r="F61" s="47"/>
      <c r="G61" s="317"/>
      <c r="H61" s="311"/>
      <c r="I61" s="399"/>
      <c r="J61" s="286"/>
      <c r="K61" s="279"/>
      <c r="L61" s="829"/>
      <c r="M61" s="830"/>
      <c r="N61" s="291"/>
    </row>
    <row r="62" spans="1:14">
      <c r="B62" s="46"/>
      <c r="C62" s="47"/>
      <c r="D62" s="47"/>
      <c r="E62" s="47"/>
      <c r="F62" s="47"/>
      <c r="G62" s="47"/>
      <c r="H62" s="288"/>
      <c r="I62" s="279"/>
      <c r="J62" s="279"/>
      <c r="K62" s="279"/>
      <c r="L62" s="829"/>
      <c r="M62" s="830"/>
      <c r="N62" s="291"/>
    </row>
    <row r="63" spans="1:14">
      <c r="B63" s="46"/>
      <c r="C63" s="47"/>
      <c r="D63" s="47"/>
      <c r="E63" s="47"/>
      <c r="F63" s="47"/>
      <c r="G63" s="47"/>
      <c r="H63" s="288"/>
      <c r="I63" s="279"/>
      <c r="J63" s="279"/>
      <c r="K63" s="279"/>
      <c r="L63" s="829"/>
      <c r="M63" s="830"/>
      <c r="N63" s="291"/>
    </row>
    <row r="64" spans="1:14" ht="15.75" thickBot="1">
      <c r="B64" s="465"/>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SUM(N59:N64)</f>
        <v>929.51267740932576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360</v>
      </c>
      <c r="N70" s="395">
        <f>K70/M70</f>
        <v>347.72497222222222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47046.853232435693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9409.3706464871393</v>
      </c>
      <c r="M83" s="860"/>
      <c r="N83" s="51"/>
    </row>
    <row r="84" spans="1:14">
      <c r="B84" s="89" t="s">
        <v>973</v>
      </c>
      <c r="C84" s="90"/>
      <c r="D84" s="90"/>
      <c r="E84" s="90"/>
      <c r="F84" s="90"/>
      <c r="G84" s="90"/>
      <c r="H84" s="90"/>
      <c r="I84" s="87"/>
      <c r="J84" s="88"/>
      <c r="K84" s="304">
        <v>0.05</v>
      </c>
      <c r="L84" s="859">
        <f>N78*K84</f>
        <v>2352.3426616217848</v>
      </c>
      <c r="M84" s="860"/>
      <c r="N84" s="51"/>
    </row>
    <row r="85" spans="1:14" ht="15.75" thickBot="1">
      <c r="B85" s="91" t="s">
        <v>974</v>
      </c>
      <c r="C85" s="92"/>
      <c r="D85" s="92"/>
      <c r="E85" s="92"/>
      <c r="F85" s="92"/>
      <c r="G85" s="92"/>
      <c r="H85" s="92"/>
      <c r="I85" s="93"/>
      <c r="J85" s="94"/>
      <c r="K85" s="305">
        <v>0.05</v>
      </c>
      <c r="L85" s="861">
        <f>N78*K85</f>
        <v>2352.3426616217848</v>
      </c>
      <c r="M85" s="862"/>
      <c r="N85" s="51"/>
    </row>
    <row r="86" spans="1:14" ht="15.75" thickBot="1">
      <c r="B86" s="825" t="s">
        <v>953</v>
      </c>
      <c r="C86" s="826"/>
      <c r="D86" s="826"/>
      <c r="E86" s="826"/>
      <c r="F86" s="826"/>
      <c r="G86" s="826"/>
      <c r="H86" s="826"/>
      <c r="I86" s="826"/>
      <c r="J86" s="826"/>
      <c r="K86" s="826"/>
      <c r="L86" s="826"/>
      <c r="M86" s="827"/>
      <c r="N86" s="52">
        <f>L83+L84+L85</f>
        <v>14114.055969730707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ROUND((N78+N86),0)</f>
        <v>61161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1444</v>
      </c>
      <c r="C31" s="81" t="s">
        <v>1446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129</v>
      </c>
      <c r="B36" s="838" t="str">
        <f>VLOOKUP(A36,EQUIPOS!A6:D186,3,FALSE)</f>
        <v xml:space="preserve">Buldozer, Potencia al volante de 140 HP, motor de 2200 RPM, longitud de hoja 4,80m. </v>
      </c>
      <c r="C36" s="839"/>
      <c r="D36" s="839"/>
      <c r="E36" s="839"/>
      <c r="F36" s="839"/>
      <c r="G36" s="839"/>
      <c r="H36" s="840"/>
      <c r="I36" s="267"/>
      <c r="J36" s="268"/>
      <c r="K36" s="269">
        <f>VLOOKUP(A36,EQUIPOS!A6:D186,4,FALSE)</f>
        <v>222466.11086144092</v>
      </c>
      <c r="L36" s="270"/>
      <c r="M36" s="271">
        <v>45</v>
      </c>
      <c r="N36" s="272">
        <f>K36/M36</f>
        <v>4943.691352476465</v>
      </c>
    </row>
    <row r="37" spans="1:14">
      <c r="A37" s="113" t="s">
        <v>152</v>
      </c>
      <c r="B37" s="838" t="str">
        <f>VLOOKUP(A37,EQUIPOS!A7:D187,3,FALSE)</f>
        <v xml:space="preserve">Carrotanque de agua(1000 Galones) </v>
      </c>
      <c r="C37" s="839"/>
      <c r="D37" s="839"/>
      <c r="E37" s="839"/>
      <c r="F37" s="839"/>
      <c r="G37" s="839"/>
      <c r="H37" s="840"/>
      <c r="I37" s="267"/>
      <c r="J37" s="268"/>
      <c r="K37" s="269">
        <f>VLOOKUP(A37,EQUIPOS!A7:D187,4,FALSE)</f>
        <v>72900.576003918628</v>
      </c>
      <c r="L37" s="270"/>
      <c r="M37" s="271">
        <v>45</v>
      </c>
      <c r="N37" s="272">
        <f>K37/M37</f>
        <v>1620.0128000870807</v>
      </c>
    </row>
    <row r="38" spans="1:14">
      <c r="A38" t="s">
        <v>269</v>
      </c>
      <c r="B38" s="838" t="str">
        <f>VLOOKUP(A38,EQUIPOS!A8:D188,3,FALSE)</f>
        <v>Motoniveladora  potencia 215 HP, ancho de cuchilla 4,27 m, peso 18 ton.</v>
      </c>
      <c r="C38" s="839"/>
      <c r="D38" s="839"/>
      <c r="E38" s="839"/>
      <c r="F38" s="839"/>
      <c r="G38" s="839"/>
      <c r="H38" s="840"/>
      <c r="I38" s="267"/>
      <c r="J38" s="268"/>
      <c r="K38" s="269">
        <f>VLOOKUP(A38,EQUIPOS!A8:D188,4,FALSE)</f>
        <v>222466.11086144092</v>
      </c>
      <c r="L38" s="270"/>
      <c r="M38" s="271">
        <v>45</v>
      </c>
      <c r="N38" s="272">
        <f>K38/M38</f>
        <v>4943.691352476465</v>
      </c>
    </row>
    <row r="39" spans="1:14">
      <c r="A39" t="s">
        <v>365</v>
      </c>
      <c r="B39" s="838" t="str">
        <f>VLOOKUP(A39,EQUIPOS!A9:D189,3,FALSE)</f>
        <v xml:space="preserve">Vibrocompatador, potencia 153 HP, peso 10 Ton. </v>
      </c>
      <c r="C39" s="839"/>
      <c r="D39" s="839"/>
      <c r="E39" s="839"/>
      <c r="F39" s="839"/>
      <c r="G39" s="839"/>
      <c r="H39" s="840"/>
      <c r="I39" s="841"/>
      <c r="J39" s="822"/>
      <c r="K39" s="269">
        <f>VLOOKUP(A39,EQUIPOS!A9:D189,4,FALSE)</f>
        <v>127246.6099929816</v>
      </c>
      <c r="L39" s="842">
        <v>45</v>
      </c>
      <c r="M39" s="843"/>
      <c r="N39" s="272">
        <f>K39/L39</f>
        <v>2827.7024442884799</v>
      </c>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12.881512978578222</v>
      </c>
    </row>
    <row r="43" spans="1:14" ht="15.75" thickBot="1">
      <c r="B43" s="825" t="s">
        <v>953</v>
      </c>
      <c r="C43" s="826"/>
      <c r="D43" s="826"/>
      <c r="E43" s="826"/>
      <c r="F43" s="826"/>
      <c r="G43" s="826"/>
      <c r="H43" s="826"/>
      <c r="I43" s="826"/>
      <c r="J43" s="826"/>
      <c r="K43" s="826"/>
      <c r="L43" s="826"/>
      <c r="M43" s="827"/>
      <c r="N43" s="394">
        <f>SUM(N36:N42)</f>
        <v>14347.979462307068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1.25</v>
      </c>
      <c r="L48" s="267"/>
      <c r="M48" s="400">
        <f>VLOOKUP(A48,MATERIALES!A4:D395,4,FALSE)</f>
        <v>32091.332692325042</v>
      </c>
      <c r="N48" s="272">
        <f>K48*M48</f>
        <v>40114.165865406307</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40114.165865406307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829">
        <f>VLOOKUP(A59,TRANSPORTE!A5:D123,4,FALSE)</f>
        <v>743.61014192746063</v>
      </c>
      <c r="M59" s="830"/>
      <c r="N59" s="291">
        <f>K59*L59</f>
        <v>929.51267740932576</v>
      </c>
    </row>
    <row r="60" spans="1:14" ht="24.75" customHeight="1">
      <c r="B60" s="46"/>
      <c r="C60" s="317"/>
      <c r="D60" s="317"/>
      <c r="E60" s="317"/>
      <c r="F60" s="317"/>
      <c r="G60" s="317"/>
      <c r="H60" s="311"/>
      <c r="I60" s="399"/>
      <c r="J60" s="286"/>
      <c r="K60" s="279"/>
      <c r="L60" s="829"/>
      <c r="M60" s="830"/>
      <c r="N60" s="287"/>
    </row>
    <row r="61" spans="1:14">
      <c r="B61" s="46"/>
      <c r="C61" s="47"/>
      <c r="D61" s="47"/>
      <c r="E61" s="47"/>
      <c r="F61" s="47"/>
      <c r="G61" s="317"/>
      <c r="H61" s="311"/>
      <c r="I61" s="399"/>
      <c r="J61" s="286"/>
      <c r="K61" s="279"/>
      <c r="L61" s="829"/>
      <c r="M61" s="830"/>
      <c r="N61" s="291"/>
    </row>
    <row r="62" spans="1:14">
      <c r="B62" s="46"/>
      <c r="C62" s="47"/>
      <c r="D62" s="47"/>
      <c r="E62" s="47"/>
      <c r="F62" s="47"/>
      <c r="G62" s="47"/>
      <c r="H62" s="288"/>
      <c r="I62" s="279"/>
      <c r="J62" s="279"/>
      <c r="K62" s="279"/>
      <c r="L62" s="829"/>
      <c r="M62" s="830"/>
      <c r="N62" s="291"/>
    </row>
    <row r="63" spans="1:14">
      <c r="B63" s="46"/>
      <c r="C63" s="47"/>
      <c r="D63" s="47"/>
      <c r="E63" s="47"/>
      <c r="F63" s="47"/>
      <c r="G63" s="47"/>
      <c r="H63" s="288"/>
      <c r="I63" s="279"/>
      <c r="J63" s="279"/>
      <c r="K63" s="279"/>
      <c r="L63" s="829"/>
      <c r="M63" s="830"/>
      <c r="N63" s="291"/>
    </row>
    <row r="64" spans="1:14" ht="15.75" thickBot="1">
      <c r="B64" s="465"/>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SUM(N59:N64)</f>
        <v>929.51267740932576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360</v>
      </c>
      <c r="N70" s="395">
        <f>K70/M70</f>
        <v>347.72497222222222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56035.733654051612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11207.146730810324</v>
      </c>
      <c r="M83" s="860"/>
      <c r="N83" s="51"/>
    </row>
    <row r="84" spans="1:14">
      <c r="B84" s="89" t="s">
        <v>973</v>
      </c>
      <c r="C84" s="90"/>
      <c r="D84" s="90"/>
      <c r="E84" s="90"/>
      <c r="F84" s="90"/>
      <c r="G84" s="90"/>
      <c r="H84" s="90"/>
      <c r="I84" s="87"/>
      <c r="J84" s="88"/>
      <c r="K84" s="304">
        <v>0.05</v>
      </c>
      <c r="L84" s="859">
        <f>N78*K84</f>
        <v>2801.7866827025809</v>
      </c>
      <c r="M84" s="860"/>
      <c r="N84" s="51"/>
    </row>
    <row r="85" spans="1:14" ht="15.75" thickBot="1">
      <c r="B85" s="91" t="s">
        <v>974</v>
      </c>
      <c r="C85" s="92"/>
      <c r="D85" s="92"/>
      <c r="E85" s="92"/>
      <c r="F85" s="92"/>
      <c r="G85" s="92"/>
      <c r="H85" s="92"/>
      <c r="I85" s="93"/>
      <c r="J85" s="94"/>
      <c r="K85" s="305">
        <v>0.05</v>
      </c>
      <c r="L85" s="861">
        <f>N78*K85</f>
        <v>2801.7866827025809</v>
      </c>
      <c r="M85" s="862"/>
      <c r="N85" s="51"/>
    </row>
    <row r="86" spans="1:14" ht="15.75" thickBot="1">
      <c r="B86" s="825" t="s">
        <v>953</v>
      </c>
      <c r="C86" s="826"/>
      <c r="D86" s="826"/>
      <c r="E86" s="826"/>
      <c r="F86" s="826"/>
      <c r="G86" s="826"/>
      <c r="H86" s="826"/>
      <c r="I86" s="826"/>
      <c r="J86" s="826"/>
      <c r="K86" s="826"/>
      <c r="L86" s="826"/>
      <c r="M86" s="827"/>
      <c r="N86" s="52">
        <f>L83+L84+L85</f>
        <v>16810.720096215486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72846.453750267101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1445</v>
      </c>
      <c r="C31" s="81" t="s">
        <v>1447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129</v>
      </c>
      <c r="B36" s="838" t="str">
        <f>VLOOKUP(A36,EQUIPOS!A6:D186,3,FALSE)</f>
        <v xml:space="preserve">Buldozer, Potencia al volante de 140 HP, motor de 2200 RPM, longitud de hoja 4,80m. </v>
      </c>
      <c r="C36" s="839"/>
      <c r="D36" s="839"/>
      <c r="E36" s="839"/>
      <c r="F36" s="839"/>
      <c r="G36" s="839"/>
      <c r="H36" s="840"/>
      <c r="I36" s="267"/>
      <c r="J36" s="268"/>
      <c r="K36" s="269">
        <f>VLOOKUP(A36,EQUIPOS!A6:D186,4,FALSE)</f>
        <v>222466.11086144092</v>
      </c>
      <c r="L36" s="270"/>
      <c r="M36" s="271">
        <v>45</v>
      </c>
      <c r="N36" s="272">
        <f>K36/M36</f>
        <v>4943.691352476465</v>
      </c>
    </row>
    <row r="37" spans="1:14">
      <c r="A37" s="113" t="s">
        <v>152</v>
      </c>
      <c r="B37" s="838" t="str">
        <f>VLOOKUP(A37,EQUIPOS!A7:D187,3,FALSE)</f>
        <v xml:space="preserve">Carrotanque de agua(1000 Galones) </v>
      </c>
      <c r="C37" s="839"/>
      <c r="D37" s="839"/>
      <c r="E37" s="839"/>
      <c r="F37" s="839"/>
      <c r="G37" s="839"/>
      <c r="H37" s="840"/>
      <c r="I37" s="267"/>
      <c r="J37" s="268"/>
      <c r="K37" s="269">
        <f>VLOOKUP(A37,EQUIPOS!A7:D187,4,FALSE)</f>
        <v>72900.576003918628</v>
      </c>
      <c r="L37" s="270"/>
      <c r="M37" s="271">
        <v>45</v>
      </c>
      <c r="N37" s="272">
        <f>K37/M37</f>
        <v>1620.0128000870807</v>
      </c>
    </row>
    <row r="38" spans="1:14">
      <c r="A38" t="s">
        <v>269</v>
      </c>
      <c r="B38" s="838" t="str">
        <f>VLOOKUP(A38,EQUIPOS!A8:D188,3,FALSE)</f>
        <v>Motoniveladora  potencia 215 HP, ancho de cuchilla 4,27 m, peso 18 ton.</v>
      </c>
      <c r="C38" s="839"/>
      <c r="D38" s="839"/>
      <c r="E38" s="839"/>
      <c r="F38" s="839"/>
      <c r="G38" s="839"/>
      <c r="H38" s="840"/>
      <c r="I38" s="267"/>
      <c r="J38" s="268"/>
      <c r="K38" s="269">
        <f>VLOOKUP(A38,EQUIPOS!A8:D188,4,FALSE)</f>
        <v>222466.11086144092</v>
      </c>
      <c r="L38" s="270"/>
      <c r="M38" s="271">
        <v>45</v>
      </c>
      <c r="N38" s="272">
        <f>K38/M38</f>
        <v>4943.691352476465</v>
      </c>
    </row>
    <row r="39" spans="1:14">
      <c r="A39" t="s">
        <v>365</v>
      </c>
      <c r="B39" s="838" t="str">
        <f>VLOOKUP(A39,EQUIPOS!A9:D189,3,FALSE)</f>
        <v xml:space="preserve">Vibrocompatador, potencia 153 HP, peso 10 Ton. </v>
      </c>
      <c r="C39" s="839"/>
      <c r="D39" s="839"/>
      <c r="E39" s="839"/>
      <c r="F39" s="839"/>
      <c r="G39" s="839"/>
      <c r="H39" s="840"/>
      <c r="I39" s="841"/>
      <c r="J39" s="822"/>
      <c r="K39" s="269">
        <f>VLOOKUP(A39,EQUIPOS!A9:D189,4,FALSE)</f>
        <v>127246.6099929816</v>
      </c>
      <c r="L39" s="842">
        <v>45</v>
      </c>
      <c r="M39" s="843"/>
      <c r="N39" s="272">
        <f>K39/L39</f>
        <v>2827.7024442884799</v>
      </c>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12.881512978578222</v>
      </c>
    </row>
    <row r="43" spans="1:14" ht="15.75" thickBot="1">
      <c r="B43" s="825" t="s">
        <v>953</v>
      </c>
      <c r="C43" s="826"/>
      <c r="D43" s="826"/>
      <c r="E43" s="826"/>
      <c r="F43" s="826"/>
      <c r="G43" s="826"/>
      <c r="H43" s="826"/>
      <c r="I43" s="826"/>
      <c r="J43" s="826"/>
      <c r="K43" s="826"/>
      <c r="L43" s="826"/>
      <c r="M43" s="827"/>
      <c r="N43" s="394">
        <f>SUM(N36:N42)</f>
        <v>14347.979462307068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521</v>
      </c>
      <c r="B48" s="43" t="str">
        <f>VLOOKUP(A48,MATERIALES!A4:D373,3,FALSE)</f>
        <v xml:space="preserve">Material de Base </v>
      </c>
      <c r="C48" s="281"/>
      <c r="D48" s="281"/>
      <c r="E48" s="281"/>
      <c r="F48" s="281"/>
      <c r="G48" s="281"/>
      <c r="H48" s="281"/>
      <c r="I48" s="268"/>
      <c r="J48" s="224" t="str">
        <f>VLOOKUP(A48,MATERIALES!A4:D373,2,FALSE)</f>
        <v>m3</v>
      </c>
      <c r="K48" s="282">
        <v>1.25</v>
      </c>
      <c r="L48" s="267"/>
      <c r="M48" s="400">
        <f>VLOOKUP(A48,MATERIALES!A4:D395,4,FALSE)</f>
        <v>37292.502887847731</v>
      </c>
      <c r="N48" s="272">
        <f>K48*M48</f>
        <v>46615.628609809661</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46615.628609809661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829">
        <f>VLOOKUP(A59,TRANSPORTE!A5:D123,4,FALSE)</f>
        <v>743.61014192746063</v>
      </c>
      <c r="M59" s="830"/>
      <c r="N59" s="291">
        <f>K59*L59</f>
        <v>929.51267740932576</v>
      </c>
    </row>
    <row r="60" spans="1:14" ht="24.75" customHeight="1">
      <c r="B60" s="46"/>
      <c r="C60" s="317"/>
      <c r="D60" s="317"/>
      <c r="E60" s="317"/>
      <c r="F60" s="317"/>
      <c r="G60" s="317"/>
      <c r="H60" s="311"/>
      <c r="I60" s="399"/>
      <c r="J60" s="286"/>
      <c r="K60" s="279"/>
      <c r="L60" s="829"/>
      <c r="M60" s="830"/>
      <c r="N60" s="287"/>
    </row>
    <row r="61" spans="1:14">
      <c r="B61" s="46"/>
      <c r="C61" s="47"/>
      <c r="D61" s="47"/>
      <c r="E61" s="47"/>
      <c r="F61" s="47"/>
      <c r="G61" s="317"/>
      <c r="H61" s="311"/>
      <c r="I61" s="399"/>
      <c r="J61" s="286"/>
      <c r="K61" s="279"/>
      <c r="L61" s="829"/>
      <c r="M61" s="830"/>
      <c r="N61" s="291"/>
    </row>
    <row r="62" spans="1:14">
      <c r="B62" s="46"/>
      <c r="C62" s="47"/>
      <c r="D62" s="47"/>
      <c r="E62" s="47"/>
      <c r="F62" s="47"/>
      <c r="G62" s="47"/>
      <c r="H62" s="288"/>
      <c r="I62" s="279"/>
      <c r="J62" s="279"/>
      <c r="K62" s="279"/>
      <c r="L62" s="829"/>
      <c r="M62" s="830"/>
      <c r="N62" s="291"/>
    </row>
    <row r="63" spans="1:14">
      <c r="B63" s="46"/>
      <c r="C63" s="47"/>
      <c r="D63" s="47"/>
      <c r="E63" s="47"/>
      <c r="F63" s="47"/>
      <c r="G63" s="47"/>
      <c r="H63" s="288"/>
      <c r="I63" s="279"/>
      <c r="J63" s="279"/>
      <c r="K63" s="279"/>
      <c r="L63" s="829"/>
      <c r="M63" s="830"/>
      <c r="N63" s="291"/>
    </row>
    <row r="64" spans="1:14" ht="15.75" thickBot="1">
      <c r="B64" s="465"/>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SUM(N59:N64)</f>
        <v>929.51267740932576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360</v>
      </c>
      <c r="N70" s="395">
        <f>K70/M70</f>
        <v>347.72497222222222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62537.196398454966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12507.439279690994</v>
      </c>
      <c r="M83" s="860"/>
      <c r="N83" s="51"/>
    </row>
    <row r="84" spans="1:14">
      <c r="B84" s="89" t="s">
        <v>973</v>
      </c>
      <c r="C84" s="90"/>
      <c r="D84" s="90"/>
      <c r="E84" s="90"/>
      <c r="F84" s="90"/>
      <c r="G84" s="90"/>
      <c r="H84" s="90"/>
      <c r="I84" s="87"/>
      <c r="J84" s="88"/>
      <c r="K84" s="304">
        <v>0.05</v>
      </c>
      <c r="L84" s="859">
        <f>N78*K84</f>
        <v>3126.8598199227486</v>
      </c>
      <c r="M84" s="860"/>
      <c r="N84" s="51"/>
    </row>
    <row r="85" spans="1:14" ht="15.75" thickBot="1">
      <c r="B85" s="91" t="s">
        <v>974</v>
      </c>
      <c r="C85" s="92"/>
      <c r="D85" s="92"/>
      <c r="E85" s="92"/>
      <c r="F85" s="92"/>
      <c r="G85" s="92"/>
      <c r="H85" s="92"/>
      <c r="I85" s="93"/>
      <c r="J85" s="94"/>
      <c r="K85" s="305">
        <v>0.05</v>
      </c>
      <c r="L85" s="861">
        <f>N78*K85</f>
        <v>3126.8598199227486</v>
      </c>
      <c r="M85" s="862"/>
      <c r="N85" s="51"/>
    </row>
    <row r="86" spans="1:14" ht="15.75" thickBot="1">
      <c r="B86" s="825" t="s">
        <v>953</v>
      </c>
      <c r="C86" s="826"/>
      <c r="D86" s="826"/>
      <c r="E86" s="826"/>
      <c r="F86" s="826"/>
      <c r="G86" s="826"/>
      <c r="H86" s="826"/>
      <c r="I86" s="826"/>
      <c r="J86" s="826"/>
      <c r="K86" s="826"/>
      <c r="L86" s="826"/>
      <c r="M86" s="827"/>
      <c r="N86" s="52">
        <f>L83+L84+L85</f>
        <v>18761.15891953649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81298.35531799146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1019</v>
      </c>
      <c r="C31" s="81" t="s">
        <v>1956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129</v>
      </c>
      <c r="B36" s="838" t="str">
        <f>VLOOKUP(A36,EQUIPOS!A6:D154,3,FALSE)</f>
        <v xml:space="preserve">Buldozer, Potencia al volante de 140 HP, motor de 2200 RPM, longitud de hoja 4,80m. </v>
      </c>
      <c r="C36" s="839"/>
      <c r="D36" s="839"/>
      <c r="E36" s="839"/>
      <c r="F36" s="839"/>
      <c r="G36" s="839"/>
      <c r="H36" s="840"/>
      <c r="I36" s="267"/>
      <c r="J36" s="268"/>
      <c r="K36" s="269">
        <f>VLOOKUP(A36,EQUIPOS!A6:D163,4,FALSE)</f>
        <v>222466.11086144092</v>
      </c>
      <c r="L36" s="270"/>
      <c r="M36" s="271">
        <v>400</v>
      </c>
      <c r="N36" s="272">
        <f>K36/M36</f>
        <v>556.16527715360235</v>
      </c>
    </row>
    <row r="37" spans="1:14">
      <c r="A37" s="113" t="s">
        <v>152</v>
      </c>
      <c r="B37" s="838" t="str">
        <f>VLOOKUP(A37,EQUIPOS!A7:D154,3,FALSE)</f>
        <v xml:space="preserve">Carrotanque de agua(1000 Galones) </v>
      </c>
      <c r="C37" s="839"/>
      <c r="D37" s="839"/>
      <c r="E37" s="839"/>
      <c r="F37" s="839"/>
      <c r="G37" s="839"/>
      <c r="H37" s="840"/>
      <c r="I37" s="267"/>
      <c r="J37" s="268"/>
      <c r="K37" s="269">
        <f>VLOOKUP(A37,EQUIPOS!A7:D164,4,FALSE)</f>
        <v>72900.576003918628</v>
      </c>
      <c r="L37" s="270"/>
      <c r="M37" s="271">
        <v>200</v>
      </c>
      <c r="N37" s="272">
        <f>K37/M37</f>
        <v>364.50288001959314</v>
      </c>
    </row>
    <row r="38" spans="1:14">
      <c r="A38" t="s">
        <v>269</v>
      </c>
      <c r="B38" s="838" t="str">
        <f>VLOOKUP(A38,EQUIPOS!A8:D154,3,FALSE)</f>
        <v>Motoniveladora  potencia 215 HP, ancho de cuchilla 4,27 m, peso 18 ton.</v>
      </c>
      <c r="C38" s="839"/>
      <c r="D38" s="839"/>
      <c r="E38" s="839"/>
      <c r="F38" s="839"/>
      <c r="G38" s="839"/>
      <c r="H38" s="840"/>
      <c r="I38" s="267"/>
      <c r="J38" s="268"/>
      <c r="K38" s="269">
        <f>VLOOKUP(A38,EQUIPOS!A8:D165,4,FALSE)</f>
        <v>222466.11086144092</v>
      </c>
      <c r="L38" s="270"/>
      <c r="M38" s="271">
        <v>200</v>
      </c>
      <c r="N38" s="272">
        <f>K38/M38</f>
        <v>1112.3305543072047</v>
      </c>
    </row>
    <row r="39" spans="1:14">
      <c r="A39" t="s">
        <v>365</v>
      </c>
      <c r="B39" s="838" t="str">
        <f>VLOOKUP(A39,EQUIPOS!A9:D155,3,FALSE)</f>
        <v xml:space="preserve">Vibrocompatador, potencia 153 HP, peso 10 Ton. </v>
      </c>
      <c r="C39" s="839"/>
      <c r="D39" s="839"/>
      <c r="E39" s="839"/>
      <c r="F39" s="839"/>
      <c r="G39" s="839"/>
      <c r="H39" s="840"/>
      <c r="I39" s="841"/>
      <c r="J39" s="822"/>
      <c r="K39" s="269">
        <f>VLOOKUP(A39,EQUIPOS!A9:D166,4,FALSE)</f>
        <v>127246.6099929816</v>
      </c>
      <c r="L39" s="842">
        <v>200</v>
      </c>
      <c r="M39" s="843"/>
      <c r="N39" s="272">
        <f>K39/L39</f>
        <v>636.23304996490799</v>
      </c>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0.02</v>
      </c>
      <c r="N41" s="344">
        <f>N76*M41</f>
        <v>2.8983404201801002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2672.1301018654881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1600</v>
      </c>
      <c r="N70" s="395">
        <f>K70/M70</f>
        <v>66.678902259004985</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1600</v>
      </c>
      <c r="N71" s="395">
        <f>K71/M71</f>
        <v>78.238118749999998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144.917021009005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2817.0471228744932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563.40942457489871</v>
      </c>
      <c r="M83" s="860"/>
      <c r="N83" s="51"/>
    </row>
    <row r="84" spans="1:14">
      <c r="B84" s="89" t="s">
        <v>973</v>
      </c>
      <c r="C84" s="90"/>
      <c r="D84" s="90"/>
      <c r="E84" s="90"/>
      <c r="F84" s="90"/>
      <c r="G84" s="90"/>
      <c r="H84" s="90"/>
      <c r="I84" s="87"/>
      <c r="J84" s="88"/>
      <c r="K84" s="304">
        <v>0.05</v>
      </c>
      <c r="L84" s="859">
        <f>N78*K84</f>
        <v>140.85235614372468</v>
      </c>
      <c r="M84" s="860"/>
      <c r="N84" s="51"/>
    </row>
    <row r="85" spans="1:14" ht="15.75" thickBot="1">
      <c r="B85" s="91" t="s">
        <v>974</v>
      </c>
      <c r="C85" s="92"/>
      <c r="D85" s="92"/>
      <c r="E85" s="92"/>
      <c r="F85" s="92"/>
      <c r="G85" s="92"/>
      <c r="H85" s="92"/>
      <c r="I85" s="93"/>
      <c r="J85" s="94"/>
      <c r="K85" s="305">
        <v>0.05</v>
      </c>
      <c r="L85" s="861">
        <f>N78*K85</f>
        <v>140.85235614372468</v>
      </c>
      <c r="M85" s="862"/>
      <c r="N85" s="51"/>
    </row>
    <row r="86" spans="1:14" ht="15.75" thickBot="1">
      <c r="B86" s="825" t="s">
        <v>953</v>
      </c>
      <c r="C86" s="826"/>
      <c r="D86" s="826"/>
      <c r="E86" s="826"/>
      <c r="F86" s="826"/>
      <c r="G86" s="826"/>
      <c r="H86" s="826"/>
      <c r="I86" s="826"/>
      <c r="J86" s="826"/>
      <c r="K86" s="826"/>
      <c r="L86" s="826"/>
      <c r="M86" s="827"/>
      <c r="N86" s="52">
        <f>L83+L84+L85</f>
        <v>845.11413686234812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3662.1612597368412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1020</v>
      </c>
      <c r="C31" s="81" t="s">
        <v>1198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2.31867233614408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876</v>
      </c>
      <c r="B48" s="43" t="str">
        <f>VLOOKUP(A48,MATERIALES!A4:D373,3,FALSE)</f>
        <v>Geotextil T-2400 O Similar (Proveedores Lafayet, Pavco, Geomatrix, Tensar, Omnes U Otros)</v>
      </c>
      <c r="C48" s="281"/>
      <c r="D48" s="281"/>
      <c r="E48" s="281"/>
      <c r="F48" s="281"/>
      <c r="G48" s="281"/>
      <c r="H48" s="281"/>
      <c r="I48" s="268"/>
      <c r="J48" s="224" t="str">
        <f>VLOOKUP(A48,MATERIALES!A4:D373,2,FALSE)</f>
        <v>m2</v>
      </c>
      <c r="K48" s="282">
        <v>1.2</v>
      </c>
      <c r="L48" s="267"/>
      <c r="M48" s="402">
        <f>VLOOKUP(A48,MATERIALES!A4:D395,4,FALSE)</f>
        <v>8748.7288814978401</v>
      </c>
      <c r="N48" s="272">
        <f>K48*M48</f>
        <v>10498.474657797407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10498.474657797407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1000</v>
      </c>
      <c r="N71" s="395">
        <f>K71/M71</f>
        <v>125.18098999999999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231.86723361440798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10732.660563747959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2146.5321127495918</v>
      </c>
      <c r="M83" s="860"/>
      <c r="N83" s="51"/>
    </row>
    <row r="84" spans="1:14">
      <c r="B84" s="89" t="s">
        <v>973</v>
      </c>
      <c r="C84" s="90"/>
      <c r="D84" s="90"/>
      <c r="E84" s="90"/>
      <c r="F84" s="90"/>
      <c r="G84" s="90"/>
      <c r="H84" s="90"/>
      <c r="I84" s="87"/>
      <c r="J84" s="88"/>
      <c r="K84" s="304">
        <v>0.05</v>
      </c>
      <c r="L84" s="859">
        <f>N78*K84</f>
        <v>536.63302818739794</v>
      </c>
      <c r="M84" s="860"/>
      <c r="N84" s="51"/>
    </row>
    <row r="85" spans="1:14" ht="15.75" thickBot="1">
      <c r="B85" s="91" t="s">
        <v>974</v>
      </c>
      <c r="C85" s="92"/>
      <c r="D85" s="92"/>
      <c r="E85" s="92"/>
      <c r="F85" s="92"/>
      <c r="G85" s="92"/>
      <c r="H85" s="92"/>
      <c r="I85" s="93"/>
      <c r="J85" s="94"/>
      <c r="K85" s="305">
        <v>0.05</v>
      </c>
      <c r="L85" s="861">
        <f>N78*K85</f>
        <v>536.63302818739794</v>
      </c>
      <c r="M85" s="862"/>
      <c r="N85" s="51"/>
    </row>
    <row r="86" spans="1:14" ht="15.75" thickBot="1">
      <c r="B86" s="825" t="s">
        <v>953</v>
      </c>
      <c r="C86" s="826"/>
      <c r="D86" s="826"/>
      <c r="E86" s="826"/>
      <c r="F86" s="826"/>
      <c r="G86" s="826"/>
      <c r="H86" s="826"/>
      <c r="I86" s="826"/>
      <c r="J86" s="826"/>
      <c r="K86" s="826"/>
      <c r="L86" s="826"/>
      <c r="M86" s="827"/>
      <c r="N86" s="52">
        <f>L83+L84+L85</f>
        <v>3219.7981691243876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13952.458732872346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1021</v>
      </c>
      <c r="C31" s="81" t="s">
        <v>1448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2.31867233614408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889</v>
      </c>
      <c r="B48" s="43" t="str">
        <f>VLOOKUP(A48,MATERIALES!A4:D373,3,FALSE)</f>
        <v>Geotextil T-2100 O Similar (Proveedores Pavco, Lafayet, Geomatrix, Tensar, Omnes U Otros)</v>
      </c>
      <c r="C48" s="281"/>
      <c r="D48" s="281"/>
      <c r="E48" s="281"/>
      <c r="F48" s="281"/>
      <c r="G48" s="281"/>
      <c r="H48" s="281"/>
      <c r="I48" s="268"/>
      <c r="J48" s="224" t="str">
        <f>VLOOKUP(A48,MATERIALES!A4:D373,2,FALSE)</f>
        <v>m2</v>
      </c>
      <c r="K48" s="282">
        <v>1.1000000000000001</v>
      </c>
      <c r="L48" s="267"/>
      <c r="M48" s="402">
        <v>5077.6000000000004</v>
      </c>
      <c r="N48" s="272">
        <f>K48*M48</f>
        <v>5585.3600000000006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1000</v>
      </c>
      <c r="N70" s="395">
        <f>K70/M70</f>
        <v>125.18098999999999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231.86723361440798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5819.5459059505529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1163.9091811901105</v>
      </c>
      <c r="M83" s="860"/>
      <c r="N83" s="51"/>
    </row>
    <row r="84" spans="1:14">
      <c r="B84" s="89" t="s">
        <v>973</v>
      </c>
      <c r="C84" s="90"/>
      <c r="D84" s="90"/>
      <c r="E84" s="90"/>
      <c r="F84" s="90"/>
      <c r="G84" s="90"/>
      <c r="H84" s="90"/>
      <c r="I84" s="87"/>
      <c r="J84" s="88"/>
      <c r="K84" s="304">
        <v>0.05</v>
      </c>
      <c r="L84" s="859">
        <f>N78*K84</f>
        <v>290.97729529752763</v>
      </c>
      <c r="M84" s="860"/>
      <c r="N84" s="51"/>
    </row>
    <row r="85" spans="1:14" ht="15.75" thickBot="1">
      <c r="B85" s="91" t="s">
        <v>974</v>
      </c>
      <c r="C85" s="92"/>
      <c r="D85" s="92"/>
      <c r="E85" s="92"/>
      <c r="F85" s="92"/>
      <c r="G85" s="92"/>
      <c r="H85" s="92"/>
      <c r="I85" s="93"/>
      <c r="J85" s="94"/>
      <c r="K85" s="305">
        <v>0.05</v>
      </c>
      <c r="L85" s="861">
        <f>N78*K85</f>
        <v>290.97729529752763</v>
      </c>
      <c r="M85" s="862"/>
      <c r="N85" s="51"/>
    </row>
    <row r="86" spans="1:14" ht="15.75" thickBot="1">
      <c r="B86" s="825" t="s">
        <v>953</v>
      </c>
      <c r="C86" s="826"/>
      <c r="D86" s="826"/>
      <c r="E86" s="826"/>
      <c r="F86" s="826"/>
      <c r="G86" s="826"/>
      <c r="H86" s="826"/>
      <c r="I86" s="826"/>
      <c r="J86" s="826"/>
      <c r="K86" s="826"/>
      <c r="L86" s="826"/>
      <c r="M86" s="827"/>
      <c r="N86" s="52">
        <f>L83+L84+L85</f>
        <v>1745.8637717851659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7565.409677735719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1449</v>
      </c>
      <c r="C31" s="81" t="s">
        <v>1450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2.31867233614408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466</v>
      </c>
      <c r="B48" s="43" t="str">
        <f>VLOOKUP(A48,MATERIALES!A4:D373,3,FALSE)</f>
        <v>Geomalla Biaxial Para Refuerzo Pbx-11</v>
      </c>
      <c r="C48" s="281"/>
      <c r="D48" s="281"/>
      <c r="E48" s="281"/>
      <c r="F48" s="281"/>
      <c r="G48" s="281"/>
      <c r="H48" s="281"/>
      <c r="I48" s="268"/>
      <c r="J48" s="224" t="str">
        <f>VLOOKUP(A48,MATERIALES!A4:D373,2,FALSE)</f>
        <v>m2</v>
      </c>
      <c r="K48" s="282">
        <v>1.2</v>
      </c>
      <c r="L48" s="267"/>
      <c r="M48" s="402">
        <f>VLOOKUP(A48,MATERIALES!A4:D395,4,FALSE)</f>
        <v>6356.5763502378877</v>
      </c>
      <c r="N48" s="272">
        <f>K48*M48</f>
        <v>7627.8916202854653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7627.8916202854653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1000</v>
      </c>
      <c r="N71" s="395">
        <f>K71/M71</f>
        <v>125.18098999999999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231.86723361440798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7862.0775262360175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1572.4155052472036</v>
      </c>
      <c r="M83" s="860"/>
      <c r="N83" s="51"/>
    </row>
    <row r="84" spans="1:14">
      <c r="B84" s="89" t="s">
        <v>973</v>
      </c>
      <c r="C84" s="90"/>
      <c r="D84" s="90"/>
      <c r="E84" s="90"/>
      <c r="F84" s="90"/>
      <c r="G84" s="90"/>
      <c r="H84" s="90"/>
      <c r="I84" s="87"/>
      <c r="J84" s="88"/>
      <c r="K84" s="304">
        <v>0.05</v>
      </c>
      <c r="L84" s="859">
        <f>N78*K84</f>
        <v>393.10387631180089</v>
      </c>
      <c r="M84" s="860"/>
      <c r="N84" s="51"/>
    </row>
    <row r="85" spans="1:14" ht="15.75" thickBot="1">
      <c r="B85" s="91" t="s">
        <v>974</v>
      </c>
      <c r="C85" s="92"/>
      <c r="D85" s="92"/>
      <c r="E85" s="92"/>
      <c r="F85" s="92"/>
      <c r="G85" s="92"/>
      <c r="H85" s="92"/>
      <c r="I85" s="93"/>
      <c r="J85" s="94"/>
      <c r="K85" s="305">
        <v>0.05</v>
      </c>
      <c r="L85" s="861">
        <f>N78*K85</f>
        <v>393.10387631180089</v>
      </c>
      <c r="M85" s="862"/>
      <c r="N85" s="51"/>
    </row>
    <row r="86" spans="1:14" ht="15.75" thickBot="1">
      <c r="B86" s="825" t="s">
        <v>953</v>
      </c>
      <c r="C86" s="826"/>
      <c r="D86" s="826"/>
      <c r="E86" s="826"/>
      <c r="F86" s="826"/>
      <c r="G86" s="826"/>
      <c r="H86" s="826"/>
      <c r="I86" s="826"/>
      <c r="J86" s="826"/>
      <c r="K86" s="826"/>
      <c r="L86" s="826"/>
      <c r="M86" s="827"/>
      <c r="N86" s="52">
        <f>L83+L84+L85</f>
        <v>2358.6232578708054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10220.700784106823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1451</v>
      </c>
      <c r="C31" s="81" t="s">
        <v>1452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2.31867233614408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907</v>
      </c>
      <c r="B48" s="43" t="str">
        <f>VLOOKUP(A48,MATERIALES!A4:D373,3,FALSE)</f>
        <v>Geomalla Forgrid UX100</v>
      </c>
      <c r="C48" s="281"/>
      <c r="D48" s="281"/>
      <c r="E48" s="281"/>
      <c r="F48" s="281"/>
      <c r="G48" s="281"/>
      <c r="H48" s="281"/>
      <c r="I48" s="268"/>
      <c r="J48" s="224" t="str">
        <f>VLOOKUP(A48,MATERIALES!A4:D373,2,FALSE)</f>
        <v>M2</v>
      </c>
      <c r="K48" s="282">
        <v>1.3</v>
      </c>
      <c r="L48" s="267"/>
      <c r="M48" s="402">
        <f>VLOOKUP(A48,MATERIALES!A4:D395,4,FALSE)</f>
        <v>9669.3228929797278</v>
      </c>
      <c r="N48" s="272">
        <f>K48*M48</f>
        <v>12570.119760873647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12570.119760873647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1000</v>
      </c>
      <c r="N71" s="395">
        <f>K71/M71</f>
        <v>125.18098999999999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231.86723361440798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12804.305666824199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2560.86113336484</v>
      </c>
      <c r="M83" s="860"/>
      <c r="N83" s="51"/>
    </row>
    <row r="84" spans="1:14">
      <c r="B84" s="89" t="s">
        <v>973</v>
      </c>
      <c r="C84" s="90"/>
      <c r="D84" s="90"/>
      <c r="E84" s="90"/>
      <c r="F84" s="90"/>
      <c r="G84" s="90"/>
      <c r="H84" s="90"/>
      <c r="I84" s="87"/>
      <c r="J84" s="88"/>
      <c r="K84" s="304">
        <v>0.05</v>
      </c>
      <c r="L84" s="859">
        <f>N78*K84</f>
        <v>640.21528334121001</v>
      </c>
      <c r="M84" s="860"/>
      <c r="N84" s="51"/>
    </row>
    <row r="85" spans="1:14" ht="15.75" thickBot="1">
      <c r="B85" s="91" t="s">
        <v>974</v>
      </c>
      <c r="C85" s="92"/>
      <c r="D85" s="92"/>
      <c r="E85" s="92"/>
      <c r="F85" s="92"/>
      <c r="G85" s="92"/>
      <c r="H85" s="92"/>
      <c r="I85" s="93"/>
      <c r="J85" s="94"/>
      <c r="K85" s="305">
        <v>0.05</v>
      </c>
      <c r="L85" s="861">
        <f>N78*K85</f>
        <v>640.21528334121001</v>
      </c>
      <c r="M85" s="862"/>
      <c r="N85" s="51"/>
    </row>
    <row r="86" spans="1:14" ht="15.75" thickBot="1">
      <c r="B86" s="825" t="s">
        <v>953</v>
      </c>
      <c r="C86" s="826"/>
      <c r="D86" s="826"/>
      <c r="E86" s="826"/>
      <c r="F86" s="826"/>
      <c r="G86" s="826"/>
      <c r="H86" s="826"/>
      <c r="I86" s="826"/>
      <c r="J86" s="826"/>
      <c r="K86" s="826"/>
      <c r="L86" s="826"/>
      <c r="M86" s="827"/>
      <c r="N86" s="52">
        <f>L83+L84+L85</f>
        <v>3841.2917000472603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16645.597366871458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1022</v>
      </c>
      <c r="C31" s="81" t="s">
        <v>1453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303</v>
      </c>
      <c r="B36" s="838" t="str">
        <f>VLOOKUP(A36,EQUIPOS!A6:D154,3,FALSE)</f>
        <v>Retrocargador, pala de 1,1 m3 de capacidad, profundidad de excavación de 4.400 mm y una altura de 5.680 mm</v>
      </c>
      <c r="C36" s="839"/>
      <c r="D36" s="839"/>
      <c r="E36" s="839"/>
      <c r="F36" s="839"/>
      <c r="G36" s="839"/>
      <c r="H36" s="840"/>
      <c r="I36" s="267"/>
      <c r="J36" s="268"/>
      <c r="K36" s="269">
        <f>VLOOKUP(A36,EQUIPOS!A6:D163,4,FALSE)</f>
        <v>119989.96680335197</v>
      </c>
      <c r="L36" s="270"/>
      <c r="M36" s="271">
        <v>250</v>
      </c>
      <c r="N36" s="272">
        <f>K36/M36</f>
        <v>479.9598672134079</v>
      </c>
    </row>
    <row r="37" spans="1:14">
      <c r="A37" s="113" t="s">
        <v>373</v>
      </c>
      <c r="B37" s="838" t="str">
        <f>VLOOKUP(A37,EQUIPOS!A7:D154,3,FALSE)</f>
        <v>Volqueta 6 m3</v>
      </c>
      <c r="C37" s="839"/>
      <c r="D37" s="839"/>
      <c r="E37" s="839"/>
      <c r="F37" s="839"/>
      <c r="G37" s="839"/>
      <c r="H37" s="840"/>
      <c r="I37" s="267"/>
      <c r="J37" s="268"/>
      <c r="K37" s="269">
        <f>VLOOKUP(A37,EQUIPOS!A7:D164,4,FALSE)</f>
        <v>50219.786266220464</v>
      </c>
      <c r="L37" s="270"/>
      <c r="M37" s="271">
        <v>250</v>
      </c>
      <c r="N37" s="272">
        <f>K37/M37</f>
        <v>200.87914506488187</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0.05</v>
      </c>
      <c r="N41" s="344">
        <f>N76*M41</f>
        <v>5.7966808403601995</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686.63569311865001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2000</v>
      </c>
      <c r="N70" s="395">
        <f>K70/M70</f>
        <v>53.343121807203993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2000</v>
      </c>
      <c r="N71" s="395">
        <f>K71/M71</f>
        <v>62.590494999999997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115.93361680720399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802.56930992585399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160.51386198517082</v>
      </c>
      <c r="M83" s="860"/>
      <c r="N83" s="51"/>
    </row>
    <row r="84" spans="1:14">
      <c r="B84" s="89" t="s">
        <v>973</v>
      </c>
      <c r="C84" s="90"/>
      <c r="D84" s="90"/>
      <c r="E84" s="90"/>
      <c r="F84" s="90"/>
      <c r="G84" s="90"/>
      <c r="H84" s="90"/>
      <c r="I84" s="87"/>
      <c r="J84" s="88"/>
      <c r="K84" s="304">
        <v>0.05</v>
      </c>
      <c r="L84" s="859">
        <f>N78*K84</f>
        <v>40.128465496292705</v>
      </c>
      <c r="M84" s="860"/>
      <c r="N84" s="51"/>
    </row>
    <row r="85" spans="1:14" ht="15.75" thickBot="1">
      <c r="B85" s="91" t="s">
        <v>974</v>
      </c>
      <c r="C85" s="92"/>
      <c r="D85" s="92"/>
      <c r="E85" s="92"/>
      <c r="F85" s="92"/>
      <c r="G85" s="92"/>
      <c r="H85" s="92"/>
      <c r="I85" s="93"/>
      <c r="J85" s="94"/>
      <c r="K85" s="305">
        <v>0.05</v>
      </c>
      <c r="L85" s="861">
        <f>N78*K85</f>
        <v>40.128465496292705</v>
      </c>
      <c r="M85" s="862"/>
      <c r="N85" s="51"/>
    </row>
    <row r="86" spans="1:14" ht="15.75" thickBot="1">
      <c r="B86" s="825" t="s">
        <v>953</v>
      </c>
      <c r="C86" s="826"/>
      <c r="D86" s="826"/>
      <c r="E86" s="826"/>
      <c r="F86" s="826"/>
      <c r="G86" s="826"/>
      <c r="H86" s="826"/>
      <c r="I86" s="826"/>
      <c r="J86" s="826"/>
      <c r="K86" s="826"/>
      <c r="L86" s="826"/>
      <c r="M86" s="827"/>
      <c r="N86" s="52">
        <f>L83+L84+L85</f>
        <v>240.77079297775623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1043.3401029036102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1456</v>
      </c>
      <c r="C31" s="81" t="s">
        <v>1457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72900.576003918628</v>
      </c>
      <c r="L36" s="270"/>
      <c r="M36" s="271">
        <v>35</v>
      </c>
      <c r="N36" s="272">
        <f>K36/M36</f>
        <v>2082.873600111961</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222466.11086144092</v>
      </c>
      <c r="L37" s="270"/>
      <c r="M37" s="271">
        <v>35</v>
      </c>
      <c r="N37" s="272">
        <f>K37/M37</f>
        <v>6356.174596041169</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127246.6099929816</v>
      </c>
      <c r="L38" s="270"/>
      <c r="M38" s="271">
        <v>35</v>
      </c>
      <c r="N38" s="272">
        <f>K38/M38</f>
        <v>3635.6174283709029</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0.02</v>
      </c>
      <c r="N41" s="344">
        <f>N76*M41</f>
        <v>16.561945258171999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12091.227569782204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42.716643074282864</v>
      </c>
      <c r="N48" s="272">
        <f>K48*M48</f>
        <v>1067.9160768570716</v>
      </c>
    </row>
    <row r="49" spans="1:14">
      <c r="A49" t="s">
        <v>804</v>
      </c>
      <c r="B49" s="43" t="str">
        <f>VLOOKUP(A49,MATERIALES!A5:D373,3,FALSE)</f>
        <v>Cemento gris</v>
      </c>
      <c r="C49" s="281"/>
      <c r="D49" s="281"/>
      <c r="E49" s="281"/>
      <c r="F49" s="281"/>
      <c r="G49" s="281"/>
      <c r="H49" s="281"/>
      <c r="I49" s="268"/>
      <c r="J49" s="224" t="str">
        <f>VLOOKUP(A49,MATERIALES!A5:D373,2,FALSE)</f>
        <v>kg</v>
      </c>
      <c r="K49" s="282">
        <v>80</v>
      </c>
      <c r="L49" s="267"/>
      <c r="M49" s="402">
        <f>VLOOKUP(A49,MATERIALES!A5:D396,4,FALSE)</f>
        <v>578.79817869373426</v>
      </c>
      <c r="N49" s="272">
        <f>K49*M49</f>
        <v>46303.854295498742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47371.770372355815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280</v>
      </c>
      <c r="N71" s="395">
        <f>K71/M71</f>
        <v>447.07496428571426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828.09726290859999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60291.095205046622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12058.219041009324</v>
      </c>
      <c r="M83" s="860"/>
      <c r="N83" s="51"/>
    </row>
    <row r="84" spans="1:14">
      <c r="B84" s="89" t="s">
        <v>973</v>
      </c>
      <c r="C84" s="90"/>
      <c r="D84" s="90"/>
      <c r="E84" s="90"/>
      <c r="F84" s="90"/>
      <c r="G84" s="90"/>
      <c r="H84" s="90"/>
      <c r="I84" s="87"/>
      <c r="J84" s="88"/>
      <c r="K84" s="304">
        <v>0.05</v>
      </c>
      <c r="L84" s="859">
        <f>N78*K84</f>
        <v>3014.5547602523311</v>
      </c>
      <c r="M84" s="860"/>
      <c r="N84" s="51"/>
    </row>
    <row r="85" spans="1:14" ht="15.75" thickBot="1">
      <c r="B85" s="91" t="s">
        <v>974</v>
      </c>
      <c r="C85" s="92"/>
      <c r="D85" s="92"/>
      <c r="E85" s="92"/>
      <c r="F85" s="92"/>
      <c r="G85" s="92"/>
      <c r="H85" s="92"/>
      <c r="I85" s="93"/>
      <c r="J85" s="94"/>
      <c r="K85" s="305">
        <v>0.05</v>
      </c>
      <c r="L85" s="861">
        <f>N78*K85</f>
        <v>3014.5547602523311</v>
      </c>
      <c r="M85" s="862"/>
      <c r="N85" s="51"/>
    </row>
    <row r="86" spans="1:14" ht="15.75" thickBot="1">
      <c r="B86" s="825" t="s">
        <v>953</v>
      </c>
      <c r="C86" s="826"/>
      <c r="D86" s="826"/>
      <c r="E86" s="826"/>
      <c r="F86" s="826"/>
      <c r="G86" s="826"/>
      <c r="H86" s="826"/>
      <c r="I86" s="826"/>
      <c r="J86" s="826"/>
      <c r="K86" s="826"/>
      <c r="L86" s="826"/>
      <c r="M86" s="827"/>
      <c r="N86" s="52">
        <f>L83+L84+L85</f>
        <v>18087.328561513987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78378.423766560605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1458</v>
      </c>
      <c r="C31" s="81" t="s">
        <v>1459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72900.576003918628</v>
      </c>
      <c r="L36" s="270"/>
      <c r="M36" s="271">
        <v>35</v>
      </c>
      <c r="N36" s="272">
        <f>K36/M36</f>
        <v>2082.873600111961</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222466.11086144092</v>
      </c>
      <c r="L37" s="270"/>
      <c r="M37" s="271">
        <v>35</v>
      </c>
      <c r="N37" s="272">
        <f>K37/M37</f>
        <v>6356.174596041169</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127246.6099929816</v>
      </c>
      <c r="L38" s="270"/>
      <c r="M38" s="271">
        <v>35</v>
      </c>
      <c r="N38" s="272">
        <f>K38/M38</f>
        <v>3635.6174283709029</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0.02</v>
      </c>
      <c r="N41" s="344">
        <f>N76*M41</f>
        <v>16.561945258171999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12091.227569782204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42.716643074282864</v>
      </c>
      <c r="N48" s="272">
        <f>K48*M48</f>
        <v>1067.9160768570716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1067.9160768570716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280</v>
      </c>
      <c r="N71" s="395">
        <f>K71/M71</f>
        <v>447.07496428571426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828.09726290859999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13987.240909547876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2797.4481819095754</v>
      </c>
      <c r="M83" s="860"/>
      <c r="N83" s="51"/>
    </row>
    <row r="84" spans="1:14">
      <c r="B84" s="89" t="s">
        <v>973</v>
      </c>
      <c r="C84" s="90"/>
      <c r="D84" s="90"/>
      <c r="E84" s="90"/>
      <c r="F84" s="90"/>
      <c r="G84" s="90"/>
      <c r="H84" s="90"/>
      <c r="I84" s="87"/>
      <c r="J84" s="88"/>
      <c r="K84" s="304">
        <v>0.05</v>
      </c>
      <c r="L84" s="859">
        <f>N78*K84</f>
        <v>699.36204547739385</v>
      </c>
      <c r="M84" s="860"/>
      <c r="N84" s="51"/>
    </row>
    <row r="85" spans="1:14" ht="15.75" thickBot="1">
      <c r="B85" s="91" t="s">
        <v>974</v>
      </c>
      <c r="C85" s="92"/>
      <c r="D85" s="92"/>
      <c r="E85" s="92"/>
      <c r="F85" s="92"/>
      <c r="G85" s="92"/>
      <c r="H85" s="92"/>
      <c r="I85" s="93"/>
      <c r="J85" s="94"/>
      <c r="K85" s="305">
        <v>0.05</v>
      </c>
      <c r="L85" s="861">
        <f>N78*K85</f>
        <v>699.36204547739385</v>
      </c>
      <c r="M85" s="862"/>
      <c r="N85" s="51"/>
    </row>
    <row r="86" spans="1:14" ht="15.75" thickBot="1">
      <c r="B86" s="825" t="s">
        <v>953</v>
      </c>
      <c r="C86" s="826"/>
      <c r="D86" s="826"/>
      <c r="E86" s="826"/>
      <c r="F86" s="826"/>
      <c r="G86" s="826"/>
      <c r="H86" s="826"/>
      <c r="I86" s="826"/>
      <c r="J86" s="826"/>
      <c r="K86" s="826"/>
      <c r="L86" s="826"/>
      <c r="M86" s="827"/>
      <c r="N86" s="52">
        <f>L83+L84+L85</f>
        <v>4196.1722728643626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18183.413182412238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1460</v>
      </c>
      <c r="C31" s="81" t="s">
        <v>1461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578.79817869373426</v>
      </c>
      <c r="N48" s="272">
        <f>K48*M48</f>
        <v>578.79817869373426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578.79817869373426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25" t="s">
        <v>953</v>
      </c>
      <c r="C76" s="826"/>
      <c r="D76" s="826"/>
      <c r="E76" s="826"/>
      <c r="F76" s="826"/>
      <c r="G76" s="826"/>
      <c r="H76" s="826"/>
      <c r="I76" s="832"/>
      <c r="J76" s="832"/>
      <c r="K76" s="832"/>
      <c r="L76" s="832"/>
      <c r="M76" s="833"/>
      <c r="N76" s="301">
        <f>SUM(N70:N75)</f>
        <v>0</v>
      </c>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578.79817869373426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115.75963573874685</v>
      </c>
      <c r="M83" s="860"/>
      <c r="N83" s="51"/>
    </row>
    <row r="84" spans="1:14">
      <c r="B84" s="89" t="s">
        <v>973</v>
      </c>
      <c r="C84" s="90"/>
      <c r="D84" s="90"/>
      <c r="E84" s="90"/>
      <c r="F84" s="90"/>
      <c r="G84" s="90"/>
      <c r="H84" s="90"/>
      <c r="I84" s="87"/>
      <c r="J84" s="88"/>
      <c r="K84" s="304">
        <v>0.05</v>
      </c>
      <c r="L84" s="859">
        <f>N78*K84</f>
        <v>28.939908934686713</v>
      </c>
      <c r="M84" s="860"/>
      <c r="N84" s="51"/>
    </row>
    <row r="85" spans="1:14" ht="15.75" thickBot="1">
      <c r="B85" s="91" t="s">
        <v>974</v>
      </c>
      <c r="C85" s="92"/>
      <c r="D85" s="92"/>
      <c r="E85" s="92"/>
      <c r="F85" s="92"/>
      <c r="G85" s="92"/>
      <c r="H85" s="92"/>
      <c r="I85" s="93"/>
      <c r="J85" s="94"/>
      <c r="K85" s="305">
        <v>0.05</v>
      </c>
      <c r="L85" s="861">
        <f>N78*K85</f>
        <v>28.939908934686713</v>
      </c>
      <c r="M85" s="862"/>
      <c r="N85" s="51"/>
    </row>
    <row r="86" spans="1:14" ht="15.75" thickBot="1">
      <c r="B86" s="825" t="s">
        <v>953</v>
      </c>
      <c r="C86" s="826"/>
      <c r="D86" s="826"/>
      <c r="E86" s="826"/>
      <c r="F86" s="826"/>
      <c r="G86" s="826"/>
      <c r="H86" s="826"/>
      <c r="I86" s="826"/>
      <c r="J86" s="826"/>
      <c r="K86" s="826"/>
      <c r="L86" s="826"/>
      <c r="M86" s="827"/>
      <c r="N86" s="52">
        <f>L83+L84+L85</f>
        <v>173.63945360812028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752.43763230185459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1462</v>
      </c>
      <c r="C31" s="81" t="s">
        <v>1463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72900.576003918628</v>
      </c>
      <c r="L36" s="270"/>
      <c r="M36" s="271">
        <v>35</v>
      </c>
      <c r="N36" s="272">
        <f>K36/M36</f>
        <v>2082.873600111961</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222466.11086144092</v>
      </c>
      <c r="L37" s="270"/>
      <c r="M37" s="271">
        <v>35</v>
      </c>
      <c r="N37" s="272">
        <f>K37/M37</f>
        <v>6356.174596041169</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127246.6099929816</v>
      </c>
      <c r="L38" s="270"/>
      <c r="M38" s="271">
        <v>35</v>
      </c>
      <c r="N38" s="272">
        <f>K38/M38</f>
        <v>3635.6174283709029</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0.02</v>
      </c>
      <c r="N41" s="344">
        <f>N76*M41</f>
        <v>16.561945258171999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12091.227569782204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402</v>
      </c>
      <c r="B48" s="43" t="str">
        <f>VLOOKUP(A48,MATERIALES!A4:D373,3,FALSE)</f>
        <v>Cal</v>
      </c>
      <c r="C48" s="281"/>
      <c r="D48" s="281"/>
      <c r="E48" s="281"/>
      <c r="F48" s="281"/>
      <c r="G48" s="281"/>
      <c r="H48" s="281"/>
      <c r="I48" s="268"/>
      <c r="J48" s="224" t="str">
        <f>VLOOKUP(A48,MATERIALES!A4:D373,2,FALSE)</f>
        <v>kg</v>
      </c>
      <c r="K48" s="282">
        <v>80</v>
      </c>
      <c r="L48" s="267"/>
      <c r="M48" s="402">
        <f>VLOOKUP(A48,MATERIALES!A4:D395,4,FALSE)</f>
        <v>774.34981468765056</v>
      </c>
      <c r="N48" s="272">
        <f>K48*M48</f>
        <v>61947.985175012043</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42.716643074282864</v>
      </c>
      <c r="N49" s="272">
        <f>K49*M49</f>
        <v>1067.9160768570716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63015.901251869116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280</v>
      </c>
      <c r="N71" s="395">
        <f>K71/M71</f>
        <v>447.07496428571426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828.09726290859999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75935.226084559923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15187.045216911985</v>
      </c>
      <c r="M83" s="860"/>
      <c r="N83" s="51"/>
    </row>
    <row r="84" spans="1:14">
      <c r="B84" s="89" t="s">
        <v>973</v>
      </c>
      <c r="C84" s="90"/>
      <c r="D84" s="90"/>
      <c r="E84" s="90"/>
      <c r="F84" s="90"/>
      <c r="G84" s="90"/>
      <c r="H84" s="90"/>
      <c r="I84" s="87"/>
      <c r="J84" s="88"/>
      <c r="K84" s="304">
        <v>0.05</v>
      </c>
      <c r="L84" s="859">
        <f>N78*K84</f>
        <v>3796.7613042279963</v>
      </c>
      <c r="M84" s="860"/>
      <c r="N84" s="51"/>
    </row>
    <row r="85" spans="1:14" ht="15.75" thickBot="1">
      <c r="B85" s="91" t="s">
        <v>974</v>
      </c>
      <c r="C85" s="92"/>
      <c r="D85" s="92"/>
      <c r="E85" s="92"/>
      <c r="F85" s="92"/>
      <c r="G85" s="92"/>
      <c r="H85" s="92"/>
      <c r="I85" s="93"/>
      <c r="J85" s="94"/>
      <c r="K85" s="305">
        <v>0.05</v>
      </c>
      <c r="L85" s="861">
        <f>N78*K85</f>
        <v>3796.7613042279963</v>
      </c>
      <c r="M85" s="862"/>
      <c r="N85" s="51"/>
    </row>
    <row r="86" spans="1:14" ht="15.75" thickBot="1">
      <c r="B86" s="825" t="s">
        <v>953</v>
      </c>
      <c r="C86" s="826"/>
      <c r="D86" s="826"/>
      <c r="E86" s="826"/>
      <c r="F86" s="826"/>
      <c r="G86" s="826"/>
      <c r="H86" s="826"/>
      <c r="I86" s="826"/>
      <c r="J86" s="826"/>
      <c r="K86" s="826"/>
      <c r="L86" s="826"/>
      <c r="M86" s="827"/>
      <c r="N86" s="52">
        <f>L83+L84+L85</f>
        <v>22780.567825367976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98715.793909927903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1465</v>
      </c>
      <c r="C31" s="81" t="s">
        <v>1874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72900.576003918628</v>
      </c>
      <c r="L36" s="270"/>
      <c r="M36" s="271">
        <v>35</v>
      </c>
      <c r="N36" s="272">
        <f>K36/M36</f>
        <v>2082.873600111961</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222466.11086144092</v>
      </c>
      <c r="L37" s="270"/>
      <c r="M37" s="271">
        <v>35</v>
      </c>
      <c r="N37" s="272">
        <f>K37/M37</f>
        <v>6356.174596041169</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127246.6099929816</v>
      </c>
      <c r="L38" s="270"/>
      <c r="M38" s="271">
        <v>35</v>
      </c>
      <c r="N38" s="272">
        <f>K38/M38</f>
        <v>3635.6174283709029</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0.02</v>
      </c>
      <c r="N41" s="344">
        <f>N75*M41</f>
        <v>16.561945258171999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12091.227569782204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42.716643074282864</v>
      </c>
      <c r="N48" s="272">
        <f>K48*M48</f>
        <v>1067.9160768570716</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1067.9160768570716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B58" s="46"/>
      <c r="C58" s="317"/>
      <c r="D58" s="317"/>
      <c r="E58" s="317"/>
      <c r="F58" s="317"/>
      <c r="G58" s="317"/>
      <c r="H58" s="311"/>
      <c r="I58" s="279"/>
      <c r="J58" s="286"/>
      <c r="K58" s="279"/>
      <c r="L58" s="829"/>
      <c r="M58" s="830"/>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280</v>
      </c>
      <c r="N69" s="395">
        <f>K69/M69</f>
        <v>381.02229862288567</v>
      </c>
      <c r="O69" s="106"/>
    </row>
    <row r="70" spans="1:15">
      <c r="A70" t="s">
        <v>7</v>
      </c>
      <c r="B70" s="49" t="str">
        <f>VLOOKUP(A70,'MANO DE OBRA'!A8:D69,3,FALSE)</f>
        <v>Obrero (2)</v>
      </c>
      <c r="C70" s="47"/>
      <c r="D70" s="47"/>
      <c r="E70" s="47"/>
      <c r="F70" s="47"/>
      <c r="G70" s="47"/>
      <c r="H70" s="47"/>
      <c r="I70" s="292">
        <f>K70/J70*100</f>
        <v>67665.399999999994</v>
      </c>
      <c r="J70" s="293">
        <v>185</v>
      </c>
      <c r="K70" s="294">
        <f>VLOOKUP(A70,'MANO DE OBRA'!A8:D100,4,FALSE)</f>
        <v>125180.98999999999</v>
      </c>
      <c r="L70" s="50"/>
      <c r="M70" s="299">
        <v>280</v>
      </c>
      <c r="N70" s="395">
        <f>K70/M70</f>
        <v>447.07496428571426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25" t="s">
        <v>953</v>
      </c>
      <c r="C75" s="826"/>
      <c r="D75" s="826"/>
      <c r="E75" s="826"/>
      <c r="F75" s="826"/>
      <c r="G75" s="826"/>
      <c r="H75" s="826"/>
      <c r="I75" s="832"/>
      <c r="J75" s="832"/>
      <c r="K75" s="832"/>
      <c r="L75" s="832"/>
      <c r="M75" s="833"/>
      <c r="N75" s="301">
        <f>SUM(N69:N74)</f>
        <v>828.09726290859999</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13987.240909547876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2797.4481819095754</v>
      </c>
      <c r="M82" s="860"/>
      <c r="N82" s="51"/>
    </row>
    <row r="83" spans="1:14">
      <c r="B83" s="89" t="s">
        <v>973</v>
      </c>
      <c r="C83" s="90"/>
      <c r="D83" s="90"/>
      <c r="E83" s="90"/>
      <c r="F83" s="90"/>
      <c r="G83" s="90"/>
      <c r="H83" s="90"/>
      <c r="I83" s="87"/>
      <c r="J83" s="88"/>
      <c r="K83" s="304">
        <v>0.05</v>
      </c>
      <c r="L83" s="859">
        <f>N77*K83</f>
        <v>699.36204547739385</v>
      </c>
      <c r="M83" s="860"/>
      <c r="N83" s="51"/>
    </row>
    <row r="84" spans="1:14" ht="15.75" thickBot="1">
      <c r="B84" s="91" t="s">
        <v>974</v>
      </c>
      <c r="C84" s="92"/>
      <c r="D84" s="92"/>
      <c r="E84" s="92"/>
      <c r="F84" s="92"/>
      <c r="G84" s="92"/>
      <c r="H84" s="92"/>
      <c r="I84" s="93"/>
      <c r="J84" s="94"/>
      <c r="K84" s="305">
        <v>0.05</v>
      </c>
      <c r="L84" s="861">
        <f>N77*K84</f>
        <v>699.36204547739385</v>
      </c>
      <c r="M84" s="862"/>
      <c r="N84" s="51"/>
    </row>
    <row r="85" spans="1:14" ht="15.75" thickBot="1">
      <c r="B85" s="825" t="s">
        <v>953</v>
      </c>
      <c r="C85" s="826"/>
      <c r="D85" s="826"/>
      <c r="E85" s="826"/>
      <c r="F85" s="826"/>
      <c r="G85" s="826"/>
      <c r="H85" s="826"/>
      <c r="I85" s="826"/>
      <c r="J85" s="826"/>
      <c r="K85" s="826"/>
      <c r="L85" s="826"/>
      <c r="M85" s="827"/>
      <c r="N85" s="52">
        <f>L82+L83+L84</f>
        <v>4196.1722728643626</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18183.413182412238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2"/>
      <c r="K117" s="802"/>
      <c r="L117" s="802"/>
      <c r="M117" s="802"/>
      <c r="N117" s="803"/>
    </row>
    <row r="118" spans="2:14" ht="15.75" thickBot="1">
      <c r="B118" s="261" t="s">
        <v>2221</v>
      </c>
      <c r="C118" s="393"/>
      <c r="D118" s="393"/>
      <c r="E118" s="57"/>
      <c r="F118" s="57"/>
      <c r="G118" s="57"/>
      <c r="H118" s="57"/>
      <c r="I118" s="57"/>
      <c r="J118" s="804"/>
      <c r="K118" s="804"/>
      <c r="L118" s="804"/>
      <c r="M118" s="804"/>
      <c r="N118" s="805"/>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ht="21"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1466</v>
      </c>
      <c r="C31" s="81" t="s">
        <v>1467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402</v>
      </c>
      <c r="B48" s="43" t="str">
        <f>VLOOKUP(A48,MATERIALES!A4:D373,3,FALSE)</f>
        <v>Cal</v>
      </c>
      <c r="C48" s="281"/>
      <c r="D48" s="281"/>
      <c r="E48" s="281"/>
      <c r="F48" s="281"/>
      <c r="G48" s="281"/>
      <c r="H48" s="281"/>
      <c r="I48" s="268"/>
      <c r="J48" s="224" t="str">
        <f>VLOOKUP(A48,MATERIALES!A4:D373,2,FALSE)</f>
        <v>kg</v>
      </c>
      <c r="K48" s="282">
        <v>1</v>
      </c>
      <c r="L48" s="267"/>
      <c r="M48" s="402">
        <f>VLOOKUP(A48,MATERIALES!A4:D395,4,FALSE)</f>
        <v>774.34981468765056</v>
      </c>
      <c r="N48" s="272">
        <f>K48*M48</f>
        <v>774.34981468765056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774.34981468765056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25" t="s">
        <v>953</v>
      </c>
      <c r="C76" s="826"/>
      <c r="D76" s="826"/>
      <c r="E76" s="826"/>
      <c r="F76" s="826"/>
      <c r="G76" s="826"/>
      <c r="H76" s="826"/>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774.34981468765056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154.86996293753012</v>
      </c>
      <c r="M83" s="860"/>
      <c r="N83" s="51"/>
    </row>
    <row r="84" spans="1:14">
      <c r="B84" s="89" t="s">
        <v>973</v>
      </c>
      <c r="C84" s="90"/>
      <c r="D84" s="90"/>
      <c r="E84" s="90"/>
      <c r="F84" s="90"/>
      <c r="G84" s="90"/>
      <c r="H84" s="90"/>
      <c r="I84" s="87"/>
      <c r="J84" s="88"/>
      <c r="K84" s="304">
        <v>0.05</v>
      </c>
      <c r="L84" s="859">
        <f>N78*K84</f>
        <v>38.71749073438253</v>
      </c>
      <c r="M84" s="860"/>
      <c r="N84" s="51"/>
    </row>
    <row r="85" spans="1:14" ht="15.75" thickBot="1">
      <c r="B85" s="91" t="s">
        <v>974</v>
      </c>
      <c r="C85" s="92"/>
      <c r="D85" s="92"/>
      <c r="E85" s="92"/>
      <c r="F85" s="92"/>
      <c r="G85" s="92"/>
      <c r="H85" s="92"/>
      <c r="I85" s="93"/>
      <c r="J85" s="94"/>
      <c r="K85" s="305">
        <v>0.05</v>
      </c>
      <c r="L85" s="861">
        <f>N78*K85</f>
        <v>38.71749073438253</v>
      </c>
      <c r="M85" s="862"/>
      <c r="N85" s="51"/>
    </row>
    <row r="86" spans="1:14" ht="15.75" thickBot="1">
      <c r="B86" s="825" t="s">
        <v>953</v>
      </c>
      <c r="C86" s="826"/>
      <c r="D86" s="826"/>
      <c r="E86" s="826"/>
      <c r="F86" s="826"/>
      <c r="G86" s="826"/>
      <c r="H86" s="826"/>
      <c r="I86" s="826"/>
      <c r="J86" s="826"/>
      <c r="K86" s="826"/>
      <c r="L86" s="826"/>
      <c r="M86" s="827"/>
      <c r="N86" s="52">
        <f>L83+L84+L85</f>
        <v>232.30494440629516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1006.6547590939457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7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1023</v>
      </c>
      <c r="C31" s="81" t="s">
        <v>1199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72900.576003918628</v>
      </c>
      <c r="L36" s="270"/>
      <c r="M36" s="271">
        <v>600</v>
      </c>
      <c r="N36" s="272">
        <f>K36/M36</f>
        <v>121.50096000653105</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222466.11086144092</v>
      </c>
      <c r="L37" s="270"/>
      <c r="M37" s="271">
        <v>600</v>
      </c>
      <c r="N37" s="272">
        <f>K37/M37</f>
        <v>370.77685143573484</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127246.6099929816</v>
      </c>
      <c r="L38" s="270"/>
      <c r="M38" s="271">
        <v>600</v>
      </c>
      <c r="N38" s="272">
        <f>K38/M38</f>
        <v>212.07768332163599</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N75*M41</f>
        <v>0.48305673669668325</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704.83855150059856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774</v>
      </c>
      <c r="B48" s="43" t="str">
        <f>VLOOKUP(A48,MATERIALES!A5:D373,3,FALSE)</f>
        <v>Agua</v>
      </c>
      <c r="C48" s="281"/>
      <c r="D48" s="281"/>
      <c r="E48" s="281"/>
      <c r="F48" s="281"/>
      <c r="G48" s="281"/>
      <c r="H48" s="281"/>
      <c r="I48" s="268"/>
      <c r="J48" s="224" t="str">
        <f>VLOOKUP(A48,MATERIALES!A4:D373,2,FALSE)</f>
        <v>lt</v>
      </c>
      <c r="K48" s="282">
        <v>3</v>
      </c>
      <c r="L48" s="267"/>
      <c r="M48" s="402">
        <f>VLOOKUP(A48,MATERIALES!A5:D396,4,FALSE)</f>
        <v>42.716643074282864</v>
      </c>
      <c r="N48" s="272">
        <f>K48*M48</f>
        <v>128.14992922284858</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128.14992922284858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B58" s="46"/>
      <c r="C58" s="317"/>
      <c r="D58" s="317"/>
      <c r="E58" s="317"/>
      <c r="F58" s="317"/>
      <c r="G58" s="317"/>
      <c r="H58" s="311"/>
      <c r="I58" s="279"/>
      <c r="J58" s="286"/>
      <c r="K58" s="279"/>
      <c r="L58" s="829"/>
      <c r="M58" s="830"/>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4800</v>
      </c>
      <c r="N69" s="395">
        <f>K69/M69</f>
        <v>22.226300753001663</v>
      </c>
      <c r="O69" s="106"/>
    </row>
    <row r="70" spans="1:15">
      <c r="A70" t="s">
        <v>7</v>
      </c>
      <c r="B70" s="49" t="str">
        <f>VLOOKUP(A70,'MANO DE OBRA'!A8:D69,3,FALSE)</f>
        <v>Obrero (2)</v>
      </c>
      <c r="C70" s="47"/>
      <c r="D70" s="47"/>
      <c r="E70" s="47"/>
      <c r="F70" s="47"/>
      <c r="G70" s="47"/>
      <c r="H70" s="47"/>
      <c r="I70" s="292">
        <f>K70/J70*100</f>
        <v>67665.399999999994</v>
      </c>
      <c r="J70" s="293">
        <v>185</v>
      </c>
      <c r="K70" s="294">
        <f>VLOOKUP(A70,'MANO DE OBRA'!A8:D100,4,FALSE)</f>
        <v>125180.98999999999</v>
      </c>
      <c r="L70" s="50"/>
      <c r="M70" s="299">
        <v>4800</v>
      </c>
      <c r="N70" s="395">
        <f>K70/M70</f>
        <v>26.079372916666664</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25" t="s">
        <v>953</v>
      </c>
      <c r="C75" s="826"/>
      <c r="D75" s="826"/>
      <c r="E75" s="826"/>
      <c r="F75" s="826"/>
      <c r="G75" s="826"/>
      <c r="H75" s="826"/>
      <c r="I75" s="832"/>
      <c r="J75" s="832"/>
      <c r="K75" s="832"/>
      <c r="L75" s="832"/>
      <c r="M75" s="833"/>
      <c r="N75" s="301">
        <f>SUM(N69:N74)</f>
        <v>48.305673669668323</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881.29415439311538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176.25883087862309</v>
      </c>
      <c r="M82" s="860"/>
      <c r="N82" s="51"/>
    </row>
    <row r="83" spans="1:14">
      <c r="B83" s="89" t="s">
        <v>973</v>
      </c>
      <c r="C83" s="90"/>
      <c r="D83" s="90"/>
      <c r="E83" s="90"/>
      <c r="F83" s="90"/>
      <c r="G83" s="90"/>
      <c r="H83" s="90"/>
      <c r="I83" s="87"/>
      <c r="J83" s="88"/>
      <c r="K83" s="304">
        <v>0.05</v>
      </c>
      <c r="L83" s="859">
        <f>N77*K83</f>
        <v>44.064707719655772</v>
      </c>
      <c r="M83" s="860"/>
      <c r="N83" s="51"/>
    </row>
    <row r="84" spans="1:14" ht="15.75" thickBot="1">
      <c r="B84" s="91" t="s">
        <v>974</v>
      </c>
      <c r="C84" s="92"/>
      <c r="D84" s="92"/>
      <c r="E84" s="92"/>
      <c r="F84" s="92"/>
      <c r="G84" s="92"/>
      <c r="H84" s="92"/>
      <c r="I84" s="93"/>
      <c r="J84" s="94"/>
      <c r="K84" s="305">
        <v>0.05</v>
      </c>
      <c r="L84" s="861">
        <f>N77*K84</f>
        <v>44.064707719655772</v>
      </c>
      <c r="M84" s="862"/>
      <c r="N84" s="51"/>
    </row>
    <row r="85" spans="1:14" ht="15.75" thickBot="1">
      <c r="B85" s="825" t="s">
        <v>953</v>
      </c>
      <c r="C85" s="826"/>
      <c r="D85" s="826"/>
      <c r="E85" s="826"/>
      <c r="F85" s="826"/>
      <c r="G85" s="826"/>
      <c r="H85" s="826"/>
      <c r="I85" s="826"/>
      <c r="J85" s="826"/>
      <c r="K85" s="826"/>
      <c r="L85" s="826"/>
      <c r="M85" s="827"/>
      <c r="N85" s="52">
        <f>L82+L83+L84</f>
        <v>264.3882463179346</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1145.6824007110499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2"/>
      <c r="K117" s="802"/>
      <c r="L117" s="802"/>
      <c r="M117" s="802"/>
      <c r="N117" s="803"/>
    </row>
    <row r="118" spans="2:14" ht="15.75" thickBot="1">
      <c r="B118" s="261" t="s">
        <v>2221</v>
      </c>
      <c r="C118" s="393"/>
      <c r="D118" s="393"/>
      <c r="E118" s="57"/>
      <c r="F118" s="57"/>
      <c r="G118" s="57"/>
      <c r="H118" s="57"/>
      <c r="I118" s="57"/>
      <c r="J118" s="804"/>
      <c r="K118" s="804"/>
      <c r="L118" s="804"/>
      <c r="M118" s="804"/>
      <c r="N118" s="805"/>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1024</v>
      </c>
      <c r="C31" s="81" t="s">
        <v>1200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72900.576003918628</v>
      </c>
      <c r="L36" s="270"/>
      <c r="M36" s="271">
        <v>45</v>
      </c>
      <c r="N36" s="272">
        <f>K36/M36</f>
        <v>1620.0128000870807</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222466.11086144092</v>
      </c>
      <c r="L37" s="270"/>
      <c r="M37" s="271">
        <v>45</v>
      </c>
      <c r="N37" s="272">
        <f>K37/M37</f>
        <v>4943.691352476465</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127246.6099929816</v>
      </c>
      <c r="L38" s="270"/>
      <c r="M38" s="271">
        <v>45</v>
      </c>
      <c r="N38" s="272">
        <f>K38/M38</f>
        <v>2827.7024442884799</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0.02</v>
      </c>
      <c r="N41" s="344">
        <f>N75*M41</f>
        <v>12.881512978578222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9404.2881098306043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42.716643074282864</v>
      </c>
      <c r="N48" s="272">
        <f>K48*M48</f>
        <v>1067.9160768570716</v>
      </c>
    </row>
    <row r="49" spans="1:14">
      <c r="A49" s="108" t="s">
        <v>519</v>
      </c>
      <c r="B49" s="43" t="str">
        <f>VLOOKUP(A49,MATERIALES!A6:D373,3,FALSE)</f>
        <v xml:space="preserve">Material  de afirmado de la Zona </v>
      </c>
      <c r="C49" s="281"/>
      <c r="D49" s="281"/>
      <c r="E49" s="281"/>
      <c r="F49" s="281"/>
      <c r="G49" s="281"/>
      <c r="H49" s="281"/>
      <c r="I49" s="268"/>
      <c r="J49" s="224" t="str">
        <f>VLOOKUP(A49,MATERIALES!A5:D373,2,FALSE)</f>
        <v>m3</v>
      </c>
      <c r="K49" s="282">
        <v>1.25</v>
      </c>
      <c r="L49" s="267"/>
      <c r="M49" s="402">
        <f>VLOOKUP(A49,MATERIALES!A6:D397,4,FALSE)</f>
        <v>24900.228355032312</v>
      </c>
      <c r="N49" s="272">
        <f>K49*M49</f>
        <v>31125.285443790388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32193.201520647461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1303</v>
      </c>
      <c r="B58" s="46" t="str">
        <f>VLOOKUP(A58,TRANSPORTE!A5:D117,3,FALSE)</f>
        <v xml:space="preserve">Transporte de Material de Afirmado de la Zona </v>
      </c>
      <c r="C58" s="317"/>
      <c r="D58" s="317"/>
      <c r="E58" s="317"/>
      <c r="F58" s="317"/>
      <c r="G58" s="317"/>
      <c r="H58" s="311" t="s">
        <v>1468</v>
      </c>
      <c r="I58" s="279">
        <v>1.25</v>
      </c>
      <c r="J58" s="286">
        <v>1</v>
      </c>
      <c r="K58" s="279">
        <f>I58*J58</f>
        <v>1.25</v>
      </c>
      <c r="L58" s="829">
        <f>VLOOKUP(A58,TRANSPORTE!A5:D117,4,FALSE)</f>
        <v>743.61014192746063</v>
      </c>
      <c r="M58" s="830"/>
      <c r="N58" s="287">
        <f>K58*L58</f>
        <v>929.51267740932576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929.51267740932576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360</v>
      </c>
      <c r="N69" s="395">
        <f>K69/M69</f>
        <v>296.35067670668883</v>
      </c>
      <c r="O69" s="106"/>
    </row>
    <row r="70" spans="1:15">
      <c r="A70" t="s">
        <v>7</v>
      </c>
      <c r="B70" s="49" t="str">
        <f>VLOOKUP(A70,'MANO DE OBRA'!A8:D69,3,FALSE)</f>
        <v>Obrero (2)</v>
      </c>
      <c r="C70" s="47"/>
      <c r="D70" s="47"/>
      <c r="E70" s="47"/>
      <c r="F70" s="47"/>
      <c r="G70" s="47"/>
      <c r="H70" s="47"/>
      <c r="I70" s="292">
        <f>K70/J70*100</f>
        <v>67665.399999999994</v>
      </c>
      <c r="J70" s="293">
        <v>185</v>
      </c>
      <c r="K70" s="294">
        <f>VLOOKUP(A70,'MANO DE OBRA'!A8:D100,4,FALSE)</f>
        <v>125180.98999999999</v>
      </c>
      <c r="L70" s="50"/>
      <c r="M70" s="299">
        <v>360</v>
      </c>
      <c r="N70" s="395">
        <f>K70/M70</f>
        <v>347.72497222222222</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25" t="s">
        <v>953</v>
      </c>
      <c r="C75" s="826"/>
      <c r="D75" s="826"/>
      <c r="E75" s="826"/>
      <c r="F75" s="826"/>
      <c r="G75" s="826"/>
      <c r="H75" s="826"/>
      <c r="I75" s="832"/>
      <c r="J75" s="832"/>
      <c r="K75" s="832"/>
      <c r="L75" s="832"/>
      <c r="M75" s="833"/>
      <c r="N75" s="301">
        <f>SUM(N69:N74)</f>
        <v>644.07564892891105</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43171.077956816298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8634.2155913632596</v>
      </c>
      <c r="M82" s="860"/>
      <c r="N82" s="51"/>
    </row>
    <row r="83" spans="1:14">
      <c r="B83" s="89" t="s">
        <v>973</v>
      </c>
      <c r="C83" s="90"/>
      <c r="D83" s="90"/>
      <c r="E83" s="90"/>
      <c r="F83" s="90"/>
      <c r="G83" s="90"/>
      <c r="H83" s="90"/>
      <c r="I83" s="87"/>
      <c r="J83" s="88"/>
      <c r="K83" s="304">
        <v>0.05</v>
      </c>
      <c r="L83" s="859">
        <f>N77*K83</f>
        <v>2158.5538978408149</v>
      </c>
      <c r="M83" s="860"/>
      <c r="N83" s="51"/>
    </row>
    <row r="84" spans="1:14" ht="15.75" thickBot="1">
      <c r="B84" s="91" t="s">
        <v>974</v>
      </c>
      <c r="C84" s="92"/>
      <c r="D84" s="92"/>
      <c r="E84" s="92"/>
      <c r="F84" s="92"/>
      <c r="G84" s="92"/>
      <c r="H84" s="92"/>
      <c r="I84" s="93"/>
      <c r="J84" s="94"/>
      <c r="K84" s="305">
        <v>0.05</v>
      </c>
      <c r="L84" s="861">
        <f>N77*K84</f>
        <v>2158.5538978408149</v>
      </c>
      <c r="M84" s="862"/>
      <c r="N84" s="51"/>
    </row>
    <row r="85" spans="1:14" ht="15.75" thickBot="1">
      <c r="B85" s="825" t="s">
        <v>953</v>
      </c>
      <c r="C85" s="826"/>
      <c r="D85" s="826"/>
      <c r="E85" s="826"/>
      <c r="F85" s="826"/>
      <c r="G85" s="826"/>
      <c r="H85" s="826"/>
      <c r="I85" s="826"/>
      <c r="J85" s="826"/>
      <c r="K85" s="826"/>
      <c r="L85" s="826"/>
      <c r="M85" s="827"/>
      <c r="N85" s="52">
        <f>L82+L83+L84</f>
        <v>12951.323387044889</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56122.401343861187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29.25"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2"/>
      <c r="K117" s="802"/>
      <c r="L117" s="802"/>
      <c r="M117" s="802"/>
      <c r="N117" s="803"/>
    </row>
    <row r="118" spans="2:14" ht="15.75" thickBot="1">
      <c r="B118" s="261" t="s">
        <v>2221</v>
      </c>
      <c r="C118" s="393"/>
      <c r="D118" s="393"/>
      <c r="E118" s="57"/>
      <c r="F118" s="57"/>
      <c r="G118" s="57"/>
      <c r="H118" s="57"/>
      <c r="I118" s="57"/>
      <c r="J118" s="804"/>
      <c r="K118" s="804"/>
      <c r="L118" s="804"/>
      <c r="M118" s="804"/>
      <c r="N118" s="805"/>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1025</v>
      </c>
      <c r="C31" s="81" t="s">
        <v>1201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434</v>
      </c>
      <c r="B48" s="43" t="str">
        <f>VLOOKUP(A48,MATERIALES!A4:D373,3,FALSE)</f>
        <v>Cloruro De Calcio En Hojuelas (Flakes)</v>
      </c>
      <c r="C48" s="281"/>
      <c r="D48" s="281"/>
      <c r="E48" s="281"/>
      <c r="F48" s="281"/>
      <c r="G48" s="281"/>
      <c r="H48" s="281"/>
      <c r="I48" s="268"/>
      <c r="J48" s="224" t="str">
        <f>VLOOKUP(A48,MATERIALES!A4:D373,2,FALSE)</f>
        <v>kg</v>
      </c>
      <c r="K48" s="282">
        <v>1</v>
      </c>
      <c r="L48" s="267"/>
      <c r="M48" s="402">
        <f>VLOOKUP(A48,MATERIALES!A4:D395,4,FALSE)</f>
        <v>6285.7510022781735</v>
      </c>
      <c r="N48" s="272">
        <f>K48*M48</f>
        <v>6285.7510022781735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6285.7510022781735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25" t="s">
        <v>953</v>
      </c>
      <c r="C76" s="826"/>
      <c r="D76" s="826"/>
      <c r="E76" s="826"/>
      <c r="F76" s="826"/>
      <c r="G76" s="826"/>
      <c r="H76" s="826"/>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6285.7510022781735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1257.1502004556348</v>
      </c>
      <c r="M83" s="860"/>
      <c r="N83" s="51"/>
    </row>
    <row r="84" spans="1:14">
      <c r="B84" s="89" t="s">
        <v>973</v>
      </c>
      <c r="C84" s="90"/>
      <c r="D84" s="90"/>
      <c r="E84" s="90"/>
      <c r="F84" s="90"/>
      <c r="G84" s="90"/>
      <c r="H84" s="90"/>
      <c r="I84" s="87"/>
      <c r="J84" s="88"/>
      <c r="K84" s="304">
        <v>0.05</v>
      </c>
      <c r="L84" s="859">
        <f>N78*K84</f>
        <v>314.28755011390871</v>
      </c>
      <c r="M84" s="860"/>
      <c r="N84" s="51"/>
    </row>
    <row r="85" spans="1:14" ht="15.75" thickBot="1">
      <c r="B85" s="91" t="s">
        <v>974</v>
      </c>
      <c r="C85" s="92"/>
      <c r="D85" s="92"/>
      <c r="E85" s="92"/>
      <c r="F85" s="92"/>
      <c r="G85" s="92"/>
      <c r="H85" s="92"/>
      <c r="I85" s="93"/>
      <c r="J85" s="94"/>
      <c r="K85" s="305">
        <v>0.05</v>
      </c>
      <c r="L85" s="861">
        <f>N78*K85</f>
        <v>314.28755011390871</v>
      </c>
      <c r="M85" s="862"/>
      <c r="N85" s="51"/>
    </row>
    <row r="86" spans="1:14" ht="15.75" thickBot="1">
      <c r="B86" s="825" t="s">
        <v>953</v>
      </c>
      <c r="C86" s="826"/>
      <c r="D86" s="826"/>
      <c r="E86" s="826"/>
      <c r="F86" s="826"/>
      <c r="G86" s="826"/>
      <c r="H86" s="826"/>
      <c r="I86" s="826"/>
      <c r="J86" s="826"/>
      <c r="K86" s="826"/>
      <c r="L86" s="826"/>
      <c r="M86" s="827"/>
      <c r="N86" s="52">
        <f>L83+L84+L85</f>
        <v>1885.7253006834524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8171.4763029616261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2"/>
      <c r="K118" s="802"/>
      <c r="L118" s="802"/>
      <c r="M118" s="802"/>
      <c r="N118" s="803"/>
    </row>
    <row r="119" spans="2:14" ht="15.75" customHeight="1"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1026</v>
      </c>
      <c r="C31" s="81" t="s">
        <v>1202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436</v>
      </c>
      <c r="B48" s="43" t="str">
        <f>VLOOKUP(A48,MATERIALES!A4:D373,3,FALSE)</f>
        <v>Cloruro De Calcio En Esferas (Pellets)</v>
      </c>
      <c r="C48" s="281"/>
      <c r="D48" s="281"/>
      <c r="E48" s="281"/>
      <c r="F48" s="281"/>
      <c r="G48" s="281"/>
      <c r="H48" s="281"/>
      <c r="I48" s="268"/>
      <c r="J48" s="224" t="str">
        <f>VLOOKUP(A48,MATERIALES!A4:D373,2,FALSE)</f>
        <v>kg</v>
      </c>
      <c r="K48" s="282">
        <v>1</v>
      </c>
      <c r="L48" s="267"/>
      <c r="M48" s="402">
        <f>VLOOKUP(A48,MATERIALES!A4:D395,4,FALSE)</f>
        <v>4208.6280295049628</v>
      </c>
      <c r="N48" s="272">
        <f>K48*M48</f>
        <v>4208.6280295049628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4208.6280295049628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25" t="s">
        <v>953</v>
      </c>
      <c r="C76" s="826"/>
      <c r="D76" s="826"/>
      <c r="E76" s="826"/>
      <c r="F76" s="826"/>
      <c r="G76" s="826"/>
      <c r="H76" s="826"/>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4208.6280295049628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841.7256059009926</v>
      </c>
      <c r="M83" s="860"/>
      <c r="N83" s="51"/>
    </row>
    <row r="84" spans="1:14">
      <c r="B84" s="89" t="s">
        <v>973</v>
      </c>
      <c r="C84" s="90"/>
      <c r="D84" s="90"/>
      <c r="E84" s="90"/>
      <c r="F84" s="90"/>
      <c r="G84" s="90"/>
      <c r="H84" s="90"/>
      <c r="I84" s="87"/>
      <c r="J84" s="88"/>
      <c r="K84" s="304">
        <v>0.05</v>
      </c>
      <c r="L84" s="859">
        <f>N78*K84</f>
        <v>210.43140147524815</v>
      </c>
      <c r="M84" s="860"/>
      <c r="N84" s="51"/>
    </row>
    <row r="85" spans="1:14" ht="15.75" thickBot="1">
      <c r="B85" s="91" t="s">
        <v>974</v>
      </c>
      <c r="C85" s="92"/>
      <c r="D85" s="92"/>
      <c r="E85" s="92"/>
      <c r="F85" s="92"/>
      <c r="G85" s="92"/>
      <c r="H85" s="92"/>
      <c r="I85" s="93"/>
      <c r="J85" s="94"/>
      <c r="K85" s="305">
        <v>0.05</v>
      </c>
      <c r="L85" s="861">
        <f>N78*K85</f>
        <v>210.43140147524815</v>
      </c>
      <c r="M85" s="862"/>
      <c r="N85" s="51"/>
    </row>
    <row r="86" spans="1:14" ht="15.75" thickBot="1">
      <c r="B86" s="825" t="s">
        <v>953</v>
      </c>
      <c r="C86" s="826"/>
      <c r="D86" s="826"/>
      <c r="E86" s="826"/>
      <c r="F86" s="826"/>
      <c r="G86" s="826"/>
      <c r="H86" s="826"/>
      <c r="I86" s="826"/>
      <c r="J86" s="826"/>
      <c r="K86" s="826"/>
      <c r="L86" s="826"/>
      <c r="M86" s="827"/>
      <c r="N86" s="52">
        <f>L83+L84+L85</f>
        <v>1262.5884088514888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5471.2164383564514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4"/>
      <c r="C1" s="926"/>
      <c r="D1" s="927"/>
      <c r="E1" s="927"/>
      <c r="F1" s="927"/>
      <c r="G1" s="927"/>
      <c r="H1" s="927"/>
      <c r="I1" s="927"/>
      <c r="J1" s="928"/>
      <c r="K1" s="929" t="s">
        <v>933</v>
      </c>
      <c r="L1" s="931" t="s">
        <v>2198</v>
      </c>
      <c r="M1" s="932"/>
      <c r="N1" s="933"/>
    </row>
    <row r="2" spans="2:14" ht="18.7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1027</v>
      </c>
      <c r="C31" s="81" t="s">
        <v>1203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774</v>
      </c>
      <c r="B48" s="43" t="str">
        <f>VLOOKUP(A48,MATERIALES!A5:D373,3,FALSE)</f>
        <v>Agua</v>
      </c>
      <c r="C48" s="281"/>
      <c r="D48" s="281"/>
      <c r="E48" s="281"/>
      <c r="F48" s="281"/>
      <c r="G48" s="281"/>
      <c r="H48" s="281"/>
      <c r="I48" s="268"/>
      <c r="J48" s="224" t="str">
        <f>VLOOKUP(A48,MATERIALES!A4:D373,2,FALSE)</f>
        <v>lt</v>
      </c>
      <c r="K48" s="282">
        <v>1</v>
      </c>
      <c r="L48" s="267"/>
      <c r="M48" s="402">
        <f>VLOOKUP(A48,MATERIALES!A5:D396,4,FALSE)</f>
        <v>42.716643074282864</v>
      </c>
      <c r="N48" s="272">
        <f>K48*M48</f>
        <v>42.716643074282864</v>
      </c>
    </row>
    <row r="49" spans="1:14">
      <c r="A49" s="108" t="s">
        <v>436</v>
      </c>
      <c r="B49" s="43" t="str">
        <f>VLOOKUP(A49,MATERIALES!A6:D373,3,FALSE)</f>
        <v>Cloruro De Calcio En Esferas (Pellets)</v>
      </c>
      <c r="C49" s="281"/>
      <c r="D49" s="281"/>
      <c r="E49" s="281"/>
      <c r="F49" s="281"/>
      <c r="G49" s="281"/>
      <c r="H49" s="281"/>
      <c r="I49" s="268"/>
      <c r="J49" s="224" t="str">
        <f>VLOOKUP(A49,MATERIALES!A5:D373,2,FALSE)</f>
        <v>kg</v>
      </c>
      <c r="K49" s="282">
        <v>0.36</v>
      </c>
      <c r="L49" s="267"/>
      <c r="M49" s="402">
        <f>VLOOKUP(A49,MATERIALES!A6:D397,4,FALSE)</f>
        <v>4208.6280295049628</v>
      </c>
      <c r="N49" s="272">
        <f>K49*M49</f>
        <v>1515.1060906217865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1557.8227336960695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B58" s="46"/>
      <c r="C58" s="317"/>
      <c r="D58" s="317"/>
      <c r="E58" s="317"/>
      <c r="F58" s="317"/>
      <c r="G58" s="317"/>
      <c r="H58" s="311"/>
      <c r="I58" s="279"/>
      <c r="J58" s="286"/>
      <c r="K58" s="279"/>
      <c r="L58" s="829"/>
      <c r="M58" s="830"/>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51" t="s">
        <v>963</v>
      </c>
      <c r="C68" s="852"/>
      <c r="D68" s="852"/>
      <c r="E68" s="852"/>
      <c r="F68" s="852"/>
      <c r="G68" s="852"/>
      <c r="H68" s="852"/>
      <c r="I68" s="73" t="s">
        <v>964</v>
      </c>
      <c r="J68" s="75" t="s">
        <v>1410</v>
      </c>
      <c r="K68" s="74" t="s">
        <v>966</v>
      </c>
      <c r="L68" s="853" t="s">
        <v>950</v>
      </c>
      <c r="M68" s="854"/>
      <c r="N68" s="98" t="s">
        <v>951</v>
      </c>
    </row>
    <row r="69" spans="2:15">
      <c r="B69" s="49"/>
      <c r="C69" s="47"/>
      <c r="D69" s="47"/>
      <c r="E69" s="47"/>
      <c r="F69" s="47"/>
      <c r="G69" s="47"/>
      <c r="H69" s="47"/>
      <c r="I69" s="292"/>
      <c r="J69" s="293"/>
      <c r="K69" s="294"/>
      <c r="L69" s="50"/>
      <c r="M69" s="295"/>
      <c r="N69" s="395"/>
      <c r="O69" s="106"/>
    </row>
    <row r="70" spans="2:15">
      <c r="B70" s="49"/>
      <c r="C70" s="47"/>
      <c r="D70" s="47"/>
      <c r="E70" s="47"/>
      <c r="F70" s="47"/>
      <c r="G70" s="47"/>
      <c r="H70" s="47"/>
      <c r="I70" s="292"/>
      <c r="J70" s="293"/>
      <c r="K70" s="294"/>
      <c r="L70" s="50"/>
      <c r="M70" s="299"/>
      <c r="N70" s="395"/>
    </row>
    <row r="71" spans="2:15">
      <c r="B71" s="49"/>
      <c r="C71" s="47"/>
      <c r="D71" s="47"/>
      <c r="E71" s="47"/>
      <c r="F71" s="47"/>
      <c r="G71" s="47"/>
      <c r="H71" s="47"/>
      <c r="I71" s="279"/>
      <c r="J71" s="297"/>
      <c r="K71" s="298"/>
      <c r="L71" s="50"/>
      <c r="M71" s="300"/>
      <c r="N71" s="296"/>
    </row>
    <row r="72" spans="2:15">
      <c r="B72" s="49"/>
      <c r="C72" s="47"/>
      <c r="D72" s="47"/>
      <c r="E72" s="47"/>
      <c r="F72" s="47"/>
      <c r="G72" s="47"/>
      <c r="H72" s="47"/>
      <c r="I72" s="279"/>
      <c r="J72" s="297"/>
      <c r="K72" s="298"/>
      <c r="L72" s="318"/>
      <c r="M72" s="300"/>
      <c r="N72" s="296"/>
    </row>
    <row r="73" spans="2:15">
      <c r="B73" s="49"/>
      <c r="C73" s="47"/>
      <c r="D73" s="47"/>
      <c r="E73" s="47"/>
      <c r="F73" s="47"/>
      <c r="G73" s="47"/>
      <c r="H73" s="47"/>
      <c r="I73" s="279"/>
      <c r="J73" s="297"/>
      <c r="K73" s="298"/>
      <c r="L73" s="318"/>
      <c r="M73" s="300"/>
      <c r="N73" s="296"/>
    </row>
    <row r="74" spans="2:15" ht="15.75" thickBot="1">
      <c r="B74" s="812"/>
      <c r="C74" s="813"/>
      <c r="D74" s="813"/>
      <c r="E74" s="813"/>
      <c r="F74" s="813"/>
      <c r="G74" s="813"/>
      <c r="H74" s="813"/>
      <c r="I74" s="126"/>
      <c r="J74" s="126"/>
      <c r="K74" s="126"/>
      <c r="L74" s="913"/>
      <c r="M74" s="913"/>
      <c r="N74" s="45"/>
    </row>
    <row r="75" spans="2:15" ht="15.75" thickBot="1">
      <c r="B75" s="825" t="s">
        <v>953</v>
      </c>
      <c r="C75" s="826"/>
      <c r="D75" s="826"/>
      <c r="E75" s="826"/>
      <c r="F75" s="826"/>
      <c r="G75" s="826"/>
      <c r="H75" s="826"/>
      <c r="I75" s="832"/>
      <c r="J75" s="832"/>
      <c r="K75" s="832"/>
      <c r="L75" s="832"/>
      <c r="M75" s="833"/>
      <c r="N75" s="301"/>
    </row>
    <row r="76" spans="2:15" ht="15.75" thickBot="1">
      <c r="B76" s="33"/>
      <c r="C76" s="34"/>
      <c r="D76" s="34"/>
      <c r="E76" s="34"/>
      <c r="F76" s="34"/>
      <c r="G76" s="34"/>
      <c r="H76" s="34"/>
      <c r="I76" s="34"/>
      <c r="J76" s="34"/>
      <c r="K76" s="34"/>
      <c r="L76" s="34"/>
      <c r="M76" s="34"/>
      <c r="N76" s="35"/>
    </row>
    <row r="77" spans="2:15" ht="15.75" thickBot="1">
      <c r="B77" s="825" t="s">
        <v>967</v>
      </c>
      <c r="C77" s="826"/>
      <c r="D77" s="826"/>
      <c r="E77" s="826"/>
      <c r="F77" s="826"/>
      <c r="G77" s="826"/>
      <c r="H77" s="826"/>
      <c r="I77" s="826"/>
      <c r="J77" s="826"/>
      <c r="K77" s="826"/>
      <c r="L77" s="826"/>
      <c r="M77" s="827"/>
      <c r="N77" s="99">
        <f>N43+N53+N64+N75</f>
        <v>1557.8227336960695</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311.56454673921394</v>
      </c>
      <c r="M82" s="860"/>
      <c r="N82" s="51"/>
    </row>
    <row r="83" spans="1:14">
      <c r="B83" s="89" t="s">
        <v>973</v>
      </c>
      <c r="C83" s="90"/>
      <c r="D83" s="90"/>
      <c r="E83" s="90"/>
      <c r="F83" s="90"/>
      <c r="G83" s="90"/>
      <c r="H83" s="90"/>
      <c r="I83" s="87"/>
      <c r="J83" s="88"/>
      <c r="K83" s="304">
        <v>0.05</v>
      </c>
      <c r="L83" s="859">
        <f>N77*K83</f>
        <v>77.891136684803485</v>
      </c>
      <c r="M83" s="860"/>
      <c r="N83" s="51"/>
    </row>
    <row r="84" spans="1:14" ht="15.75" thickBot="1">
      <c r="B84" s="91" t="s">
        <v>974</v>
      </c>
      <c r="C84" s="92"/>
      <c r="D84" s="92"/>
      <c r="E84" s="92"/>
      <c r="F84" s="92"/>
      <c r="G84" s="92"/>
      <c r="H84" s="92"/>
      <c r="I84" s="93"/>
      <c r="J84" s="94"/>
      <c r="K84" s="305">
        <v>0.05</v>
      </c>
      <c r="L84" s="861">
        <f>N77*K84</f>
        <v>77.891136684803485</v>
      </c>
      <c r="M84" s="862"/>
      <c r="N84" s="51"/>
    </row>
    <row r="85" spans="1:14" ht="15.75" thickBot="1">
      <c r="B85" s="825" t="s">
        <v>953</v>
      </c>
      <c r="C85" s="826"/>
      <c r="D85" s="826"/>
      <c r="E85" s="826"/>
      <c r="F85" s="826"/>
      <c r="G85" s="826"/>
      <c r="H85" s="826"/>
      <c r="I85" s="826"/>
      <c r="J85" s="826"/>
      <c r="K85" s="826"/>
      <c r="L85" s="826"/>
      <c r="M85" s="827"/>
      <c r="N85" s="52">
        <f>L82+L83+L84</f>
        <v>467.34682010882091</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2025.1695538048903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2"/>
      <c r="K117" s="802"/>
      <c r="L117" s="802"/>
      <c r="M117" s="802"/>
      <c r="N117" s="803"/>
    </row>
    <row r="118" spans="2:14" ht="15.75" thickBot="1">
      <c r="B118" s="261" t="s">
        <v>2221</v>
      </c>
      <c r="C118" s="393"/>
      <c r="D118" s="393"/>
      <c r="E118" s="57"/>
      <c r="F118" s="57"/>
      <c r="G118" s="57"/>
      <c r="H118" s="57"/>
      <c r="I118" s="57"/>
      <c r="J118" s="804"/>
      <c r="K118" s="804"/>
      <c r="L118" s="804"/>
      <c r="M118" s="804"/>
      <c r="N118" s="805"/>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1028</v>
      </c>
      <c r="C31" s="81" t="s">
        <v>1204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72900.576003918628</v>
      </c>
      <c r="L36" s="270"/>
      <c r="M36" s="271">
        <v>45</v>
      </c>
      <c r="N36" s="272">
        <f>K36/M36</f>
        <v>1620.0128000870807</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222466.11086144092</v>
      </c>
      <c r="L37" s="270"/>
      <c r="M37" s="271">
        <v>45</v>
      </c>
      <c r="N37" s="272">
        <f>K37/M37</f>
        <v>4943.691352476465</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127246.6099929816</v>
      </c>
      <c r="L38" s="270"/>
      <c r="M38" s="271">
        <v>45</v>
      </c>
      <c r="N38" s="272">
        <f>K38/M38</f>
        <v>2827.7024442884799</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6.4407564892891109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9397.8473533413162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519</v>
      </c>
      <c r="B48" s="43" t="str">
        <f>VLOOKUP(A48,MATERIALES!A4:D373,3,FALSE)</f>
        <v xml:space="preserve">Material  de afirmado de la Zona </v>
      </c>
      <c r="C48" s="281"/>
      <c r="D48" s="281"/>
      <c r="E48" s="281"/>
      <c r="F48" s="281"/>
      <c r="G48" s="281"/>
      <c r="H48" s="281"/>
      <c r="I48" s="268"/>
      <c r="J48" s="224" t="str">
        <f>VLOOKUP(A48,MATERIALES!A4:D373,2,FALSE)</f>
        <v>m3</v>
      </c>
      <c r="K48" s="282">
        <v>1.25</v>
      </c>
      <c r="L48" s="267"/>
      <c r="M48" s="402">
        <f>VLOOKUP(A48,MATERIALES!A4:D395,4,FALSE)</f>
        <v>24900.228355032312</v>
      </c>
      <c r="N48" s="272">
        <f>K48*M48</f>
        <v>31125.285443790388</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42.716643074282864</v>
      </c>
      <c r="N49" s="272">
        <f>K49*M49</f>
        <v>1067.9160768570716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32193.201520647461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1241</v>
      </c>
      <c r="B59" s="46" t="str">
        <f>VLOOKUP(A59,TRANSPORTE!A5:D104,3,FALSE)</f>
        <v>Transporte de material de afirmado</v>
      </c>
      <c r="C59" s="317"/>
      <c r="D59" s="317"/>
      <c r="E59" s="317"/>
      <c r="F59" s="317"/>
      <c r="G59" s="317"/>
      <c r="H59" s="311" t="s">
        <v>339</v>
      </c>
      <c r="I59" s="279">
        <v>1.25</v>
      </c>
      <c r="J59" s="286">
        <v>1</v>
      </c>
      <c r="K59" s="279">
        <f>I59*J59</f>
        <v>1.25</v>
      </c>
      <c r="L59" s="829">
        <f>VLOOKUP(A59,TRANSPORTE!A5:D123,4,FALSE)</f>
        <v>743.61014192746063</v>
      </c>
      <c r="M59" s="830"/>
      <c r="N59" s="287">
        <f>K59*L59</f>
        <v>929.51267740932576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929.51267740932576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43164.637200327015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8632.9274400654031</v>
      </c>
      <c r="M83" s="860"/>
      <c r="N83" s="51"/>
    </row>
    <row r="84" spans="1:14">
      <c r="B84" s="89" t="s">
        <v>973</v>
      </c>
      <c r="C84" s="90"/>
      <c r="D84" s="90"/>
      <c r="E84" s="90"/>
      <c r="F84" s="90"/>
      <c r="G84" s="90"/>
      <c r="H84" s="90"/>
      <c r="I84" s="87"/>
      <c r="J84" s="88"/>
      <c r="K84" s="304">
        <v>0.05</v>
      </c>
      <c r="L84" s="859">
        <f>N78*K84</f>
        <v>2158.2318600163508</v>
      </c>
      <c r="M84" s="860"/>
      <c r="N84" s="51"/>
    </row>
    <row r="85" spans="1:14" ht="15.75" thickBot="1">
      <c r="B85" s="91" t="s">
        <v>974</v>
      </c>
      <c r="C85" s="92"/>
      <c r="D85" s="92"/>
      <c r="E85" s="92"/>
      <c r="F85" s="92"/>
      <c r="G85" s="92"/>
      <c r="H85" s="92"/>
      <c r="I85" s="93"/>
      <c r="J85" s="94"/>
      <c r="K85" s="305">
        <v>0.05</v>
      </c>
      <c r="L85" s="861">
        <f>N78*K85</f>
        <v>2158.2318600163508</v>
      </c>
      <c r="M85" s="862"/>
      <c r="N85" s="51"/>
    </row>
    <row r="86" spans="1:14" ht="15.75" thickBot="1">
      <c r="B86" s="825" t="s">
        <v>953</v>
      </c>
      <c r="C86" s="826"/>
      <c r="D86" s="826"/>
      <c r="E86" s="826"/>
      <c r="F86" s="826"/>
      <c r="G86" s="826"/>
      <c r="H86" s="826"/>
      <c r="I86" s="826"/>
      <c r="J86" s="826"/>
      <c r="K86" s="826"/>
      <c r="L86" s="826"/>
      <c r="M86" s="827"/>
      <c r="N86" s="52">
        <f>L83+L84+L85</f>
        <v>12949.391160098105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56114.028360425116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1029</v>
      </c>
      <c r="C31" s="81" t="s">
        <v>1472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72900.576003918628</v>
      </c>
      <c r="L36" s="270"/>
      <c r="M36" s="271">
        <v>45</v>
      </c>
      <c r="N36" s="272">
        <f>K36/M36</f>
        <v>1620.0128000870807</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222466.11086144092</v>
      </c>
      <c r="L37" s="270"/>
      <c r="M37" s="271">
        <v>45</v>
      </c>
      <c r="N37" s="272">
        <f>K37/M37</f>
        <v>4943.691352476465</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127246.6099929816</v>
      </c>
      <c r="L38" s="270"/>
      <c r="M38" s="271">
        <v>45</v>
      </c>
      <c r="N38" s="272">
        <f>K38/M38</f>
        <v>2827.7024442884799</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6.4407564892891109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9397.8473533413162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32715.57216267175</v>
      </c>
      <c r="N48" s="272">
        <f>K48*M48</f>
        <v>42530.243811473272</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42.716643074282864</v>
      </c>
      <c r="N49" s="272">
        <f>K49*M49</f>
        <v>1025.1994337827887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43555.443245256058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743.61014192746063</v>
      </c>
      <c r="M59" s="830"/>
      <c r="N59" s="287">
        <f>K59*L59</f>
        <v>966.69318450569881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966.69318450569881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54564.059432031987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10912.811886406398</v>
      </c>
      <c r="M83" s="860"/>
      <c r="N83" s="51"/>
    </row>
    <row r="84" spans="1:14">
      <c r="B84" s="89" t="s">
        <v>973</v>
      </c>
      <c r="C84" s="90"/>
      <c r="D84" s="90"/>
      <c r="E84" s="90"/>
      <c r="F84" s="90"/>
      <c r="G84" s="90"/>
      <c r="H84" s="90"/>
      <c r="I84" s="87"/>
      <c r="J84" s="88"/>
      <c r="K84" s="304">
        <v>0.05</v>
      </c>
      <c r="L84" s="859">
        <f>N78*K84</f>
        <v>2728.2029716015995</v>
      </c>
      <c r="M84" s="860"/>
      <c r="N84" s="51"/>
    </row>
    <row r="85" spans="1:14" ht="15.75" thickBot="1">
      <c r="B85" s="91" t="s">
        <v>974</v>
      </c>
      <c r="C85" s="92"/>
      <c r="D85" s="92"/>
      <c r="E85" s="92"/>
      <c r="F85" s="92"/>
      <c r="G85" s="92"/>
      <c r="H85" s="92"/>
      <c r="I85" s="93"/>
      <c r="J85" s="94"/>
      <c r="K85" s="305">
        <v>0.05</v>
      </c>
      <c r="L85" s="861">
        <f>N78*K85</f>
        <v>2728.2029716015995</v>
      </c>
      <c r="M85" s="862"/>
      <c r="N85" s="51"/>
    </row>
    <row r="86" spans="1:14" ht="15.75" thickBot="1">
      <c r="B86" s="825" t="s">
        <v>953</v>
      </c>
      <c r="C86" s="826"/>
      <c r="D86" s="826"/>
      <c r="E86" s="826"/>
      <c r="F86" s="826"/>
      <c r="G86" s="826"/>
      <c r="H86" s="826"/>
      <c r="I86" s="826"/>
      <c r="J86" s="826"/>
      <c r="K86" s="826"/>
      <c r="L86" s="826"/>
      <c r="M86" s="827"/>
      <c r="N86" s="52">
        <f>L83+L84+L85</f>
        <v>16369.217829609599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70933.27726164159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1030</v>
      </c>
      <c r="C31" s="81" t="s">
        <v>1471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72900.576003918628</v>
      </c>
      <c r="L36" s="270"/>
      <c r="M36" s="271">
        <v>45</v>
      </c>
      <c r="N36" s="272">
        <f>K36/M36</f>
        <v>1620.0128000870807</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222466.11086144092</v>
      </c>
      <c r="L37" s="270"/>
      <c r="M37" s="271">
        <v>45</v>
      </c>
      <c r="N37" s="272">
        <f>K37/M37</f>
        <v>4943.691352476465</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127246.6099929816</v>
      </c>
      <c r="L38" s="270"/>
      <c r="M38" s="271">
        <v>45</v>
      </c>
      <c r="N38" s="272">
        <f>K38/M38</f>
        <v>2827.7024442884799</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6.4407564892891109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9397.8473533413162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32565.362730681962</v>
      </c>
      <c r="N48" s="272">
        <f>K48*M48</f>
        <v>42334.971549886548</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42.716643074282864</v>
      </c>
      <c r="N49" s="272">
        <f>K49*M49</f>
        <v>1025.1994337827887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43360.170983669334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743.61014192746063</v>
      </c>
      <c r="M59" s="830"/>
      <c r="N59" s="287">
        <f>K59*L59</f>
        <v>966.69318450569881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966.69318450569881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54368.787170445263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10873.757434089053</v>
      </c>
      <c r="M83" s="860"/>
      <c r="N83" s="51"/>
    </row>
    <row r="84" spans="1:14">
      <c r="B84" s="89" t="s">
        <v>973</v>
      </c>
      <c r="C84" s="90"/>
      <c r="D84" s="90"/>
      <c r="E84" s="90"/>
      <c r="F84" s="90"/>
      <c r="G84" s="90"/>
      <c r="H84" s="90"/>
      <c r="I84" s="87"/>
      <c r="J84" s="88"/>
      <c r="K84" s="304">
        <v>0.05</v>
      </c>
      <c r="L84" s="859">
        <f>N78*K84</f>
        <v>2718.4393585222633</v>
      </c>
      <c r="M84" s="860"/>
      <c r="N84" s="51"/>
    </row>
    <row r="85" spans="1:14" ht="15.75" thickBot="1">
      <c r="B85" s="91" t="s">
        <v>974</v>
      </c>
      <c r="C85" s="92"/>
      <c r="D85" s="92"/>
      <c r="E85" s="92"/>
      <c r="F85" s="92"/>
      <c r="G85" s="92"/>
      <c r="H85" s="92"/>
      <c r="I85" s="93"/>
      <c r="J85" s="94"/>
      <c r="K85" s="305">
        <v>0.05</v>
      </c>
      <c r="L85" s="861">
        <f>N78*K85</f>
        <v>2718.4393585222633</v>
      </c>
      <c r="M85" s="862"/>
      <c r="N85" s="51"/>
    </row>
    <row r="86" spans="1:14" ht="15.75" thickBot="1">
      <c r="B86" s="825" t="s">
        <v>953</v>
      </c>
      <c r="C86" s="826"/>
      <c r="D86" s="826"/>
      <c r="E86" s="826"/>
      <c r="F86" s="826"/>
      <c r="G86" s="826"/>
      <c r="H86" s="826"/>
      <c r="I86" s="826"/>
      <c r="J86" s="826"/>
      <c r="K86" s="826"/>
      <c r="L86" s="826"/>
      <c r="M86" s="827"/>
      <c r="N86" s="52">
        <f>L83+L84+L85</f>
        <v>16310.636151133582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70679.423321578841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1473</v>
      </c>
      <c r="C31" s="81" t="s">
        <v>1474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72900.576003918628</v>
      </c>
      <c r="L36" s="270"/>
      <c r="M36" s="271">
        <v>45</v>
      </c>
      <c r="N36" s="272">
        <f>K36/M36</f>
        <v>1620.0128000870807</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222466.11086144092</v>
      </c>
      <c r="L37" s="270"/>
      <c r="M37" s="271">
        <v>45</v>
      </c>
      <c r="N37" s="272">
        <f>K37/M37</f>
        <v>4943.691352476465</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127246.6099929816</v>
      </c>
      <c r="L38" s="270"/>
      <c r="M38" s="271">
        <v>45</v>
      </c>
      <c r="N38" s="272">
        <f>K38/M38</f>
        <v>2827.7024442884799</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6.4407564892891109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9397.8473533413162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32091.332692325042</v>
      </c>
      <c r="N48" s="272">
        <f>K48*M48</f>
        <v>41718.732500022554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42.716643074282864</v>
      </c>
      <c r="N49" s="272">
        <f>K49*M49</f>
        <v>1025.1994337827887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42743.931933805339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743.61014192746063</v>
      </c>
      <c r="M59" s="830"/>
      <c r="N59" s="287">
        <f>K59*L59</f>
        <v>966.69318450569881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966.69318450569881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53752.548120581261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10750.509624116254</v>
      </c>
      <c r="M83" s="860"/>
      <c r="N83" s="51"/>
    </row>
    <row r="84" spans="1:14">
      <c r="B84" s="89" t="s">
        <v>973</v>
      </c>
      <c r="C84" s="90"/>
      <c r="D84" s="90"/>
      <c r="E84" s="90"/>
      <c r="F84" s="90"/>
      <c r="G84" s="90"/>
      <c r="H84" s="90"/>
      <c r="I84" s="87"/>
      <c r="J84" s="88"/>
      <c r="K84" s="304">
        <v>0.05</v>
      </c>
      <c r="L84" s="859">
        <f>N78*K84</f>
        <v>2687.6274060290634</v>
      </c>
      <c r="M84" s="860"/>
      <c r="N84" s="51"/>
    </row>
    <row r="85" spans="1:14" ht="15.75" thickBot="1">
      <c r="B85" s="91" t="s">
        <v>974</v>
      </c>
      <c r="C85" s="92"/>
      <c r="D85" s="92"/>
      <c r="E85" s="92"/>
      <c r="F85" s="92"/>
      <c r="G85" s="92"/>
      <c r="H85" s="92"/>
      <c r="I85" s="93"/>
      <c r="J85" s="94"/>
      <c r="K85" s="305">
        <v>0.05</v>
      </c>
      <c r="L85" s="861">
        <f>N78*K85</f>
        <v>2687.6274060290634</v>
      </c>
      <c r="M85" s="862"/>
      <c r="N85" s="51"/>
    </row>
    <row r="86" spans="1:14" ht="15.75" thickBot="1">
      <c r="B86" s="825" t="s">
        <v>953</v>
      </c>
      <c r="C86" s="826"/>
      <c r="D86" s="826"/>
      <c r="E86" s="826"/>
      <c r="F86" s="826"/>
      <c r="G86" s="826"/>
      <c r="H86" s="826"/>
      <c r="I86" s="826"/>
      <c r="J86" s="826"/>
      <c r="K86" s="826"/>
      <c r="L86" s="826"/>
      <c r="M86" s="827"/>
      <c r="N86" s="52">
        <f>L83+L84+L85</f>
        <v>16125.764436174381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69878.312556755642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1475</v>
      </c>
      <c r="C31" s="81" t="s">
        <v>1476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VLOOKUP(A36,EQUIPOS!A6:D163,4,FALSE)</f>
        <v>7900.0427245507117</v>
      </c>
      <c r="L36" s="270"/>
      <c r="M36" s="271">
        <v>2.5</v>
      </c>
      <c r="N36" s="272">
        <f>K36/M36</f>
        <v>3160.0170898202846</v>
      </c>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403"/>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0.05</v>
      </c>
      <c r="N41" s="344">
        <f>N76*M41</f>
        <v>892.62055903601981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4052.6376488563046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32715.57216267175</v>
      </c>
      <c r="N48" s="272">
        <f>K48*M48</f>
        <v>42530.243811473272</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42.716643074282864</v>
      </c>
      <c r="N49" s="272">
        <f>K49*M49</f>
        <v>1025.1994337827887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43555.443245256058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743.61014192746063</v>
      </c>
      <c r="M59" s="830"/>
      <c r="N59" s="287">
        <f>K59*L59</f>
        <v>966.69318450569881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966.69318450569881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17852.411180720395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66427.185259338454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13285.437051867691</v>
      </c>
      <c r="M83" s="860"/>
      <c r="N83" s="51"/>
    </row>
    <row r="84" spans="1:14">
      <c r="B84" s="89" t="s">
        <v>973</v>
      </c>
      <c r="C84" s="90"/>
      <c r="D84" s="90"/>
      <c r="E84" s="90"/>
      <c r="F84" s="90"/>
      <c r="G84" s="90"/>
      <c r="H84" s="90"/>
      <c r="I84" s="87"/>
      <c r="J84" s="88"/>
      <c r="K84" s="304">
        <v>0.05</v>
      </c>
      <c r="L84" s="859">
        <f>N78*K84</f>
        <v>3321.3592629669229</v>
      </c>
      <c r="M84" s="860"/>
      <c r="N84" s="51"/>
    </row>
    <row r="85" spans="1:14" ht="15.75" thickBot="1">
      <c r="B85" s="91" t="s">
        <v>974</v>
      </c>
      <c r="C85" s="92"/>
      <c r="D85" s="92"/>
      <c r="E85" s="92"/>
      <c r="F85" s="92"/>
      <c r="G85" s="92"/>
      <c r="H85" s="92"/>
      <c r="I85" s="93"/>
      <c r="J85" s="94"/>
      <c r="K85" s="305">
        <v>0.05</v>
      </c>
      <c r="L85" s="861">
        <f>N78*K85</f>
        <v>3321.3592629669229</v>
      </c>
      <c r="M85" s="862"/>
      <c r="N85" s="51"/>
    </row>
    <row r="86" spans="1:14" ht="15.75" thickBot="1">
      <c r="B86" s="825" t="s">
        <v>953</v>
      </c>
      <c r="C86" s="826"/>
      <c r="D86" s="826"/>
      <c r="E86" s="826"/>
      <c r="F86" s="826"/>
      <c r="G86" s="826"/>
      <c r="H86" s="826"/>
      <c r="I86" s="826"/>
      <c r="J86" s="826"/>
      <c r="K86" s="826"/>
      <c r="L86" s="826"/>
      <c r="M86" s="827"/>
      <c r="N86" s="52">
        <f>L83+L84+L85</f>
        <v>19928.155577801535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86355.340837139986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1477</v>
      </c>
      <c r="C31" s="81" t="s">
        <v>1478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VLOOKUP(A36,EQUIPOS!A6:D163,4,FALSE)</f>
        <v>7900.0427245507117</v>
      </c>
      <c r="L36" s="270"/>
      <c r="M36" s="271">
        <v>2.5</v>
      </c>
      <c r="N36" s="272">
        <f>K36/M36</f>
        <v>3160.0170898202846</v>
      </c>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0.05</v>
      </c>
      <c r="N41" s="344">
        <f>N76*M41</f>
        <v>892.62055903601981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4052.6376488563046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32565.362730681962</v>
      </c>
      <c r="N48" s="272">
        <f>K48*M48</f>
        <v>42334.971549886548</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42.716643074282864</v>
      </c>
      <c r="N49" s="272">
        <f>K49*M49</f>
        <v>1025.1994337827887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43360.170983669334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743.61014192746063</v>
      </c>
      <c r="M59" s="830"/>
      <c r="N59" s="287">
        <f>K59*L59</f>
        <v>966.69318450569881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966.69318450569881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17852.411180720395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66231.91299775173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13246.382599550347</v>
      </c>
      <c r="M83" s="860"/>
      <c r="N83" s="51"/>
    </row>
    <row r="84" spans="1:14">
      <c r="B84" s="89" t="s">
        <v>973</v>
      </c>
      <c r="C84" s="90"/>
      <c r="D84" s="90"/>
      <c r="E84" s="90"/>
      <c r="F84" s="90"/>
      <c r="G84" s="90"/>
      <c r="H84" s="90"/>
      <c r="I84" s="87"/>
      <c r="J84" s="88"/>
      <c r="K84" s="304">
        <v>0.05</v>
      </c>
      <c r="L84" s="859">
        <f>N78*K84</f>
        <v>3311.5956498875867</v>
      </c>
      <c r="M84" s="860"/>
      <c r="N84" s="51"/>
    </row>
    <row r="85" spans="1:14" ht="15.75" thickBot="1">
      <c r="B85" s="91" t="s">
        <v>974</v>
      </c>
      <c r="C85" s="92"/>
      <c r="D85" s="92"/>
      <c r="E85" s="92"/>
      <c r="F85" s="92"/>
      <c r="G85" s="92"/>
      <c r="H85" s="92"/>
      <c r="I85" s="93"/>
      <c r="J85" s="94"/>
      <c r="K85" s="305">
        <v>0.05</v>
      </c>
      <c r="L85" s="861">
        <f>N78*K85</f>
        <v>3311.5956498875867</v>
      </c>
      <c r="M85" s="862"/>
      <c r="N85" s="51"/>
    </row>
    <row r="86" spans="1:14" ht="15.75" thickBot="1">
      <c r="B86" s="825" t="s">
        <v>953</v>
      </c>
      <c r="C86" s="826"/>
      <c r="D86" s="826"/>
      <c r="E86" s="826"/>
      <c r="F86" s="826"/>
      <c r="G86" s="826"/>
      <c r="H86" s="826"/>
      <c r="I86" s="826"/>
      <c r="J86" s="826"/>
      <c r="K86" s="826"/>
      <c r="L86" s="826"/>
      <c r="M86" s="827"/>
      <c r="N86" s="52">
        <f>L83+L84+L85</f>
        <v>19869.573899325518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86101.486897077251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1479</v>
      </c>
      <c r="C31" s="81" t="s">
        <v>1480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VLOOKUP(A36,EQUIPOS!A6:D163,4,FALSE)</f>
        <v>7900.0427245507117</v>
      </c>
      <c r="L36" s="270"/>
      <c r="M36" s="271">
        <v>2.5</v>
      </c>
      <c r="N36" s="272">
        <f>K36/M36</f>
        <v>3160.0170898202846</v>
      </c>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0.05</v>
      </c>
      <c r="N41" s="344">
        <f>N76*M41</f>
        <v>892.62055903601981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4052.6376488563046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32091.332692325042</v>
      </c>
      <c r="N48" s="272">
        <f>K48*M48</f>
        <v>41718.732500022554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42.716643074282864</v>
      </c>
      <c r="N49" s="272">
        <f>K49*M49</f>
        <v>1025.1994337827887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42743.931933805339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743.61014192746063</v>
      </c>
      <c r="M59" s="830"/>
      <c r="N59" s="287">
        <f>K59*L59</f>
        <v>966.69318450569881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966.69318450569881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17852.411180720395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65615.673947887728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13123.134789577547</v>
      </c>
      <c r="M83" s="860"/>
      <c r="N83" s="51"/>
    </row>
    <row r="84" spans="1:14">
      <c r="B84" s="89" t="s">
        <v>973</v>
      </c>
      <c r="C84" s="90"/>
      <c r="D84" s="90"/>
      <c r="E84" s="90"/>
      <c r="F84" s="90"/>
      <c r="G84" s="90"/>
      <c r="H84" s="90"/>
      <c r="I84" s="87"/>
      <c r="J84" s="88"/>
      <c r="K84" s="304">
        <v>0.05</v>
      </c>
      <c r="L84" s="859">
        <f>N78*K84</f>
        <v>3280.7836973943868</v>
      </c>
      <c r="M84" s="860"/>
      <c r="N84" s="51"/>
    </row>
    <row r="85" spans="1:14" ht="15.75" thickBot="1">
      <c r="B85" s="91" t="s">
        <v>974</v>
      </c>
      <c r="C85" s="92"/>
      <c r="D85" s="92"/>
      <c r="E85" s="92"/>
      <c r="F85" s="92"/>
      <c r="G85" s="92"/>
      <c r="H85" s="92"/>
      <c r="I85" s="93"/>
      <c r="J85" s="94"/>
      <c r="K85" s="305">
        <v>0.05</v>
      </c>
      <c r="L85" s="861">
        <f>N78*K85</f>
        <v>3280.7836973943868</v>
      </c>
      <c r="M85" s="862"/>
      <c r="N85" s="51"/>
    </row>
    <row r="86" spans="1:14" ht="15.75" thickBot="1">
      <c r="B86" s="825" t="s">
        <v>953</v>
      </c>
      <c r="C86" s="826"/>
      <c r="D86" s="826"/>
      <c r="E86" s="826"/>
      <c r="F86" s="826"/>
      <c r="G86" s="826"/>
      <c r="H86" s="826"/>
      <c r="I86" s="826"/>
      <c r="J86" s="826"/>
      <c r="K86" s="826"/>
      <c r="L86" s="826"/>
      <c r="M86" s="827"/>
      <c r="N86" s="52">
        <f>L83+L84+L85</f>
        <v>19684.702184366317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85300.376132254052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1031</v>
      </c>
      <c r="C31" s="81" t="s">
        <v>1481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72900.576003918628</v>
      </c>
      <c r="L36" s="270"/>
      <c r="M36" s="271">
        <v>45</v>
      </c>
      <c r="N36" s="272">
        <f>K36/M36</f>
        <v>1620.0128000870807</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222466.11086144092</v>
      </c>
      <c r="L37" s="270"/>
      <c r="M37" s="271">
        <v>45</v>
      </c>
      <c r="N37" s="272">
        <f>K37/M37</f>
        <v>4943.691352476465</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127246.6099929816</v>
      </c>
      <c r="L38" s="270"/>
      <c r="M38" s="271">
        <v>45</v>
      </c>
      <c r="N38" s="272">
        <f>K38/M38</f>
        <v>2827.7024442884799</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6.4407564892891109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9397.8473533413162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42268.782798602122</v>
      </c>
      <c r="N48" s="272">
        <f>K48*M48</f>
        <v>54949.417638182764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42.716643074282864</v>
      </c>
      <c r="N49" s="272">
        <f>K49*M49</f>
        <v>1025.1994337827887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55974.617071965549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743.61014192746063</v>
      </c>
      <c r="M59" s="830"/>
      <c r="N59" s="287">
        <f>K59*L59</f>
        <v>966.69318450569881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966.69318450569881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66983.233258741471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13396.646651748295</v>
      </c>
      <c r="M83" s="860"/>
      <c r="N83" s="51"/>
    </row>
    <row r="84" spans="1:14">
      <c r="B84" s="89" t="s">
        <v>973</v>
      </c>
      <c r="C84" s="90"/>
      <c r="D84" s="90"/>
      <c r="E84" s="90"/>
      <c r="F84" s="90"/>
      <c r="G84" s="90"/>
      <c r="H84" s="90"/>
      <c r="I84" s="87"/>
      <c r="J84" s="88"/>
      <c r="K84" s="304">
        <v>0.05</v>
      </c>
      <c r="L84" s="859">
        <f>N78*K84</f>
        <v>3349.1616629370737</v>
      </c>
      <c r="M84" s="860"/>
      <c r="N84" s="51"/>
    </row>
    <row r="85" spans="1:14" ht="15.75" thickBot="1">
      <c r="B85" s="91" t="s">
        <v>974</v>
      </c>
      <c r="C85" s="92"/>
      <c r="D85" s="92"/>
      <c r="E85" s="92"/>
      <c r="F85" s="92"/>
      <c r="G85" s="92"/>
      <c r="H85" s="92"/>
      <c r="I85" s="93"/>
      <c r="J85" s="94"/>
      <c r="K85" s="305">
        <v>0.05</v>
      </c>
      <c r="L85" s="861">
        <f>N78*K85</f>
        <v>3349.1616629370737</v>
      </c>
      <c r="M85" s="862"/>
      <c r="N85" s="51"/>
    </row>
    <row r="86" spans="1:14" ht="15.75" thickBot="1">
      <c r="B86" s="825" t="s">
        <v>953</v>
      </c>
      <c r="C86" s="826"/>
      <c r="D86" s="826"/>
      <c r="E86" s="826"/>
      <c r="F86" s="826"/>
      <c r="G86" s="826"/>
      <c r="H86" s="826"/>
      <c r="I86" s="826"/>
      <c r="J86" s="826"/>
      <c r="K86" s="826"/>
      <c r="L86" s="826"/>
      <c r="M86" s="827"/>
      <c r="N86" s="52">
        <f>L83+L84+L85</f>
        <v>20094.969977622441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87078.203236363915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1032</v>
      </c>
      <c r="C31" s="81" t="s">
        <v>1482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72900.576003918628</v>
      </c>
      <c r="L36" s="270"/>
      <c r="M36" s="271">
        <v>45</v>
      </c>
      <c r="N36" s="272">
        <f>K36/M36</f>
        <v>1620.0128000870807</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222466.11086144092</v>
      </c>
      <c r="L37" s="270"/>
      <c r="M37" s="271">
        <v>45</v>
      </c>
      <c r="N37" s="272">
        <f>K37/M37</f>
        <v>4943.691352476465</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127246.6099929816</v>
      </c>
      <c r="L38" s="270"/>
      <c r="M38" s="271">
        <v>45</v>
      </c>
      <c r="N38" s="272">
        <f>K38/M38</f>
        <v>2827.7024442884799</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6.4407564892891109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9397.8473533413162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39579.274760627166</v>
      </c>
      <c r="N48" s="272">
        <f>K48*M48</f>
        <v>51453.057188815321</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42.716643074282864</v>
      </c>
      <c r="N49" s="272">
        <f>K49*M49</f>
        <v>1025.1994337827887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52478.256622598106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743.61014192746063</v>
      </c>
      <c r="M59" s="830"/>
      <c r="N59" s="287">
        <f>K59*L59</f>
        <v>966.69318450569881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966.69318450569881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63486.872809374028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12697.374561874807</v>
      </c>
      <c r="M83" s="860"/>
      <c r="N83" s="51"/>
    </row>
    <row r="84" spans="1:14">
      <c r="B84" s="89" t="s">
        <v>973</v>
      </c>
      <c r="C84" s="90"/>
      <c r="D84" s="90"/>
      <c r="E84" s="90"/>
      <c r="F84" s="90"/>
      <c r="G84" s="90"/>
      <c r="H84" s="90"/>
      <c r="I84" s="87"/>
      <c r="J84" s="88"/>
      <c r="K84" s="304">
        <v>0.05</v>
      </c>
      <c r="L84" s="859">
        <f>N78*K84</f>
        <v>3174.3436404687018</v>
      </c>
      <c r="M84" s="860"/>
      <c r="N84" s="51"/>
    </row>
    <row r="85" spans="1:14" ht="15.75" thickBot="1">
      <c r="B85" s="91" t="s">
        <v>974</v>
      </c>
      <c r="C85" s="92"/>
      <c r="D85" s="92"/>
      <c r="E85" s="92"/>
      <c r="F85" s="92"/>
      <c r="G85" s="92"/>
      <c r="H85" s="92"/>
      <c r="I85" s="93"/>
      <c r="J85" s="94"/>
      <c r="K85" s="305">
        <v>0.05</v>
      </c>
      <c r="L85" s="861">
        <f>N78*K85</f>
        <v>3174.3436404687018</v>
      </c>
      <c r="M85" s="862"/>
      <c r="N85" s="51"/>
    </row>
    <row r="86" spans="1:14" ht="15.75" thickBot="1">
      <c r="B86" s="825" t="s">
        <v>953</v>
      </c>
      <c r="C86" s="826"/>
      <c r="D86" s="826"/>
      <c r="E86" s="826"/>
      <c r="F86" s="826"/>
      <c r="G86" s="826"/>
      <c r="H86" s="826"/>
      <c r="I86" s="826"/>
      <c r="J86" s="826"/>
      <c r="K86" s="826"/>
      <c r="L86" s="826"/>
      <c r="M86" s="827"/>
      <c r="N86" s="52">
        <f>L83+L84+L85</f>
        <v>19046.061842812211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82532.934652186232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1483</v>
      </c>
      <c r="C31" s="81" t="s">
        <v>1484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72900.576003918628</v>
      </c>
      <c r="L36" s="270"/>
      <c r="M36" s="271">
        <v>45</v>
      </c>
      <c r="N36" s="272">
        <f>K36/M36</f>
        <v>1620.0128000870807</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222466.11086144092</v>
      </c>
      <c r="L37" s="270"/>
      <c r="M37" s="271">
        <v>45</v>
      </c>
      <c r="N37" s="272">
        <f>K37/M37</f>
        <v>4943.691352476465</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127246.6099929816</v>
      </c>
      <c r="L38" s="270"/>
      <c r="M38" s="271">
        <v>45</v>
      </c>
      <c r="N38" s="272">
        <f>K38/M38</f>
        <v>2827.7024442884799</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6.4407564892891109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9397.8473533413162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38500.749512683615</v>
      </c>
      <c r="N48" s="272">
        <f>K48*M48</f>
        <v>50050.974366488699</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42.716643074282864</v>
      </c>
      <c r="N49" s="272">
        <f>K49*M49</f>
        <v>1025.1994337827887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51076.173800271485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743.61014192746063</v>
      </c>
      <c r="M59" s="830"/>
      <c r="N59" s="287">
        <f>K59*L59</f>
        <v>966.69318450569881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966.69318450569881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62084.789987047414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12416.957997409483</v>
      </c>
      <c r="M83" s="860"/>
      <c r="N83" s="51"/>
    </row>
    <row r="84" spans="1:14">
      <c r="B84" s="89" t="s">
        <v>973</v>
      </c>
      <c r="C84" s="90"/>
      <c r="D84" s="90"/>
      <c r="E84" s="90"/>
      <c r="F84" s="90"/>
      <c r="G84" s="90"/>
      <c r="H84" s="90"/>
      <c r="I84" s="87"/>
      <c r="J84" s="88"/>
      <c r="K84" s="304">
        <v>0.05</v>
      </c>
      <c r="L84" s="859">
        <f>N78*K84</f>
        <v>3104.2394993523708</v>
      </c>
      <c r="M84" s="860"/>
      <c r="N84" s="51"/>
    </row>
    <row r="85" spans="1:14" ht="15.75" thickBot="1">
      <c r="B85" s="91" t="s">
        <v>974</v>
      </c>
      <c r="C85" s="92"/>
      <c r="D85" s="92"/>
      <c r="E85" s="92"/>
      <c r="F85" s="92"/>
      <c r="G85" s="92"/>
      <c r="H85" s="92"/>
      <c r="I85" s="93"/>
      <c r="J85" s="94"/>
      <c r="K85" s="305">
        <v>0.05</v>
      </c>
      <c r="L85" s="861">
        <f>N78*K85</f>
        <v>3104.2394993523708</v>
      </c>
      <c r="M85" s="862"/>
      <c r="N85" s="51"/>
    </row>
    <row r="86" spans="1:14" ht="15.75" thickBot="1">
      <c r="B86" s="825" t="s">
        <v>953</v>
      </c>
      <c r="C86" s="826"/>
      <c r="D86" s="826"/>
      <c r="E86" s="826"/>
      <c r="F86" s="826"/>
      <c r="G86" s="826"/>
      <c r="H86" s="826"/>
      <c r="I86" s="826"/>
      <c r="J86" s="826"/>
      <c r="K86" s="826"/>
      <c r="L86" s="826"/>
      <c r="M86" s="827"/>
      <c r="N86" s="52">
        <f>L83+L84+L85</f>
        <v>18625.436996114226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80710.226983161643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1485</v>
      </c>
      <c r="C31" s="81" t="s">
        <v>1486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VLOOKUP(A36,EQUIPOS!A6:D163,4,FALSE)</f>
        <v>7900.0427245507117</v>
      </c>
      <c r="L36" s="270"/>
      <c r="M36" s="271">
        <v>2.5</v>
      </c>
      <c r="N36" s="272">
        <f>K36/M36</f>
        <v>3160.0170898202846</v>
      </c>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0.05</v>
      </c>
      <c r="N41" s="344">
        <f>N76*M41</f>
        <v>892.62055903601981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4052.6376488563046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42268.782798602122</v>
      </c>
      <c r="N48" s="272">
        <f>K48*M48</f>
        <v>54949.417638182764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42.716643074282864</v>
      </c>
      <c r="N49" s="272">
        <f>K49*M49</f>
        <v>1025.1994337827887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55974.617071965549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743.61014192746063</v>
      </c>
      <c r="M59" s="830"/>
      <c r="N59" s="287">
        <f>K59*L59</f>
        <v>966.69318450569881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966.69318450569881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17852.411180720395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78846.359086047945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15769.27181720959</v>
      </c>
      <c r="M83" s="860"/>
      <c r="N83" s="51"/>
    </row>
    <row r="84" spans="1:14">
      <c r="B84" s="89" t="s">
        <v>973</v>
      </c>
      <c r="C84" s="90"/>
      <c r="D84" s="90"/>
      <c r="E84" s="90"/>
      <c r="F84" s="90"/>
      <c r="G84" s="90"/>
      <c r="H84" s="90"/>
      <c r="I84" s="87"/>
      <c r="J84" s="88"/>
      <c r="K84" s="304">
        <v>0.05</v>
      </c>
      <c r="L84" s="859">
        <f>N78*K84</f>
        <v>3942.3179543023975</v>
      </c>
      <c r="M84" s="860"/>
      <c r="N84" s="51"/>
    </row>
    <row r="85" spans="1:14" ht="15.75" thickBot="1">
      <c r="B85" s="91" t="s">
        <v>974</v>
      </c>
      <c r="C85" s="92"/>
      <c r="D85" s="92"/>
      <c r="E85" s="92"/>
      <c r="F85" s="92"/>
      <c r="G85" s="92"/>
      <c r="H85" s="92"/>
      <c r="I85" s="93"/>
      <c r="J85" s="94"/>
      <c r="K85" s="305">
        <v>0.05</v>
      </c>
      <c r="L85" s="861">
        <f>N78*K85</f>
        <v>3942.3179543023975</v>
      </c>
      <c r="M85" s="862"/>
      <c r="N85" s="51"/>
    </row>
    <row r="86" spans="1:14" ht="15.75" thickBot="1">
      <c r="B86" s="825" t="s">
        <v>953</v>
      </c>
      <c r="C86" s="826"/>
      <c r="D86" s="826"/>
      <c r="E86" s="826"/>
      <c r="F86" s="826"/>
      <c r="G86" s="826"/>
      <c r="H86" s="826"/>
      <c r="I86" s="826"/>
      <c r="J86" s="826"/>
      <c r="K86" s="826"/>
      <c r="L86" s="826"/>
      <c r="M86" s="827"/>
      <c r="N86" s="52">
        <f>L83+L84+L85</f>
        <v>23653.907725814384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102500.26681186233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1487</v>
      </c>
      <c r="C31" s="81" t="s">
        <v>1488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VLOOKUP(A36,EQUIPOS!A6:D163,4,FALSE)</f>
        <v>7900.0427245507117</v>
      </c>
      <c r="L36" s="270"/>
      <c r="M36" s="271">
        <v>2.5</v>
      </c>
      <c r="N36" s="272">
        <f>K36/M36</f>
        <v>3160.0170898202846</v>
      </c>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0.05</v>
      </c>
      <c r="N41" s="344">
        <f>N76*M41</f>
        <v>892.62055903601981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4052.6376488563046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39579.274760627166</v>
      </c>
      <c r="N48" s="272">
        <f>K48*M48</f>
        <v>51453.057188815321</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42.716643074282864</v>
      </c>
      <c r="N49" s="272">
        <f>K49*M49</f>
        <v>1025.1994337827887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52478.256622598106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743.61014192746063</v>
      </c>
      <c r="M59" s="830"/>
      <c r="N59" s="287">
        <f>K59*L59</f>
        <v>966.69318450569881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966.69318450569881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SUM(N70:N75)</f>
        <v>17852.411180720395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75349.99863668051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15069.999727336102</v>
      </c>
      <c r="M83" s="860"/>
      <c r="N83" s="51"/>
    </row>
    <row r="84" spans="1:14">
      <c r="B84" s="89" t="s">
        <v>973</v>
      </c>
      <c r="C84" s="90"/>
      <c r="D84" s="90"/>
      <c r="E84" s="90"/>
      <c r="F84" s="90"/>
      <c r="G84" s="90"/>
      <c r="H84" s="90"/>
      <c r="I84" s="87"/>
      <c r="J84" s="88"/>
      <c r="K84" s="304">
        <v>0.05</v>
      </c>
      <c r="L84" s="859">
        <f>N78*K84</f>
        <v>3767.4999318340256</v>
      </c>
      <c r="M84" s="860"/>
      <c r="N84" s="51"/>
    </row>
    <row r="85" spans="1:14" ht="15.75" thickBot="1">
      <c r="B85" s="91" t="s">
        <v>974</v>
      </c>
      <c r="C85" s="92"/>
      <c r="D85" s="92"/>
      <c r="E85" s="92"/>
      <c r="F85" s="92"/>
      <c r="G85" s="92"/>
      <c r="H85" s="92"/>
      <c r="I85" s="93"/>
      <c r="J85" s="94"/>
      <c r="K85" s="305">
        <v>0.05</v>
      </c>
      <c r="L85" s="861">
        <f>N78*K85</f>
        <v>3767.4999318340256</v>
      </c>
      <c r="M85" s="862"/>
      <c r="N85" s="51"/>
    </row>
    <row r="86" spans="1:14" ht="15.75" thickBot="1">
      <c r="B86" s="825" t="s">
        <v>953</v>
      </c>
      <c r="C86" s="826"/>
      <c r="D86" s="826"/>
      <c r="E86" s="826"/>
      <c r="F86" s="826"/>
      <c r="G86" s="826"/>
      <c r="H86" s="826"/>
      <c r="I86" s="826"/>
      <c r="J86" s="826"/>
      <c r="K86" s="826"/>
      <c r="L86" s="826"/>
      <c r="M86" s="827"/>
      <c r="N86" s="52">
        <f>L83+L84+L85</f>
        <v>22604.999591004154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97954.998227684671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1489</v>
      </c>
      <c r="C31" s="81" t="s">
        <v>1490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VLOOKUP(A36,EQUIPOS!A6:D163,4,FALSE)</f>
        <v>7900.0427245507117</v>
      </c>
      <c r="L36" s="270"/>
      <c r="M36" s="271">
        <v>2.5</v>
      </c>
      <c r="N36" s="272">
        <f>K36/M36</f>
        <v>3160.0170898202846</v>
      </c>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0.05</v>
      </c>
      <c r="N41" s="344">
        <f>N76*M41</f>
        <v>892.62055903601981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4052.6376488563046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38500.749512683615</v>
      </c>
      <c r="N48" s="272">
        <f>K48*M48</f>
        <v>50050.974366488699</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42.716643074282864</v>
      </c>
      <c r="N49" s="272">
        <f>K49*M49</f>
        <v>1025.1994337827887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51076.173800271485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743.61014192746063</v>
      </c>
      <c r="M59" s="830"/>
      <c r="N59" s="287">
        <f>K59*L59</f>
        <v>966.69318450569881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966.69318450569881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17852.411180720395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73947.915814353881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14789.583162870777</v>
      </c>
      <c r="M83" s="860"/>
      <c r="N83" s="51"/>
    </row>
    <row r="84" spans="1:14">
      <c r="B84" s="89" t="s">
        <v>973</v>
      </c>
      <c r="C84" s="90"/>
      <c r="D84" s="90"/>
      <c r="E84" s="90"/>
      <c r="F84" s="90"/>
      <c r="G84" s="90"/>
      <c r="H84" s="90"/>
      <c r="I84" s="87"/>
      <c r="J84" s="88"/>
      <c r="K84" s="304">
        <v>0.05</v>
      </c>
      <c r="L84" s="859">
        <f>N78*K84</f>
        <v>3697.3957907176941</v>
      </c>
      <c r="M84" s="860"/>
      <c r="N84" s="51"/>
    </row>
    <row r="85" spans="1:14" ht="15.75" thickBot="1">
      <c r="B85" s="91" t="s">
        <v>974</v>
      </c>
      <c r="C85" s="92"/>
      <c r="D85" s="92"/>
      <c r="E85" s="92"/>
      <c r="F85" s="92"/>
      <c r="G85" s="92"/>
      <c r="H85" s="92"/>
      <c r="I85" s="93"/>
      <c r="J85" s="94"/>
      <c r="K85" s="305">
        <v>0.05</v>
      </c>
      <c r="L85" s="861">
        <f>N78*K85</f>
        <v>3697.3957907176941</v>
      </c>
      <c r="M85" s="862"/>
      <c r="N85" s="51"/>
    </row>
    <row r="86" spans="1:14" ht="15.75" thickBot="1">
      <c r="B86" s="825" t="s">
        <v>953</v>
      </c>
      <c r="C86" s="826"/>
      <c r="D86" s="826"/>
      <c r="E86" s="826"/>
      <c r="F86" s="826"/>
      <c r="G86" s="826"/>
      <c r="H86" s="826"/>
      <c r="I86" s="826"/>
      <c r="J86" s="826"/>
      <c r="K86" s="826"/>
      <c r="L86" s="826"/>
      <c r="M86" s="827"/>
      <c r="N86" s="52">
        <f>L83+L84+L85</f>
        <v>22184.374744306166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96132.290558660054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1033</v>
      </c>
      <c r="C31" s="81" t="s">
        <v>1491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154</v>
      </c>
      <c r="B36" s="838" t="str">
        <f>VLOOKUP(A36,EQUIPOS!A6:D154,3,FALSE)</f>
        <v>Carrotanque Irrigador de asfalto, 1000 GALONES DE CAPACIDAD</v>
      </c>
      <c r="C36" s="839"/>
      <c r="D36" s="839"/>
      <c r="E36" s="839"/>
      <c r="F36" s="839"/>
      <c r="G36" s="839"/>
      <c r="H36" s="840"/>
      <c r="I36" s="267"/>
      <c r="J36" s="268"/>
      <c r="K36" s="269">
        <f>VLOOKUP(A36,EQUIPOS!A6:D163,4,FALSE)</f>
        <v>114239.35422614533</v>
      </c>
      <c r="L36" s="270"/>
      <c r="M36" s="271">
        <v>30</v>
      </c>
      <c r="N36" s="272">
        <f>K36/M36</f>
        <v>3807.9784742048441</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180377.92772549269</v>
      </c>
      <c r="L37" s="270"/>
      <c r="M37" s="271">
        <v>30</v>
      </c>
      <c r="N37" s="272">
        <f>K37/M37</f>
        <v>6012.5975908497558</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127246.6099929816</v>
      </c>
      <c r="L38" s="270"/>
      <c r="M38" s="271">
        <v>30</v>
      </c>
      <c r="N38" s="272">
        <f>K38/M38</f>
        <v>4241.5536664327201</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9.6611347339336664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14071.790866221252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1.25</v>
      </c>
      <c r="L48" s="267"/>
      <c r="M48" s="402">
        <f>VLOOKUP(A48,MATERIALES!A4:D395,4,FALSE)</f>
        <v>42268.782798602122</v>
      </c>
      <c r="N48" s="272">
        <f>K48*M48</f>
        <v>52835.978498252654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52835.978498252654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29">
        <f>VLOOKUP(A59,TRANSPORTE!A5:D123,4,FALSE)</f>
        <v>743.61014192746063</v>
      </c>
      <c r="M59" s="830"/>
      <c r="N59" s="287">
        <f>K59*L59</f>
        <v>929.51267740932576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929.51267740932576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240</v>
      </c>
      <c r="N71" s="395">
        <f>K71/M71</f>
        <v>521.5874583333333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966.11347339336658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68803.395515276599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13760.679103055321</v>
      </c>
      <c r="M83" s="860"/>
      <c r="N83" s="51"/>
    </row>
    <row r="84" spans="1:14">
      <c r="B84" s="89" t="s">
        <v>973</v>
      </c>
      <c r="C84" s="90"/>
      <c r="D84" s="90"/>
      <c r="E84" s="90"/>
      <c r="F84" s="90"/>
      <c r="G84" s="90"/>
      <c r="H84" s="90"/>
      <c r="I84" s="87"/>
      <c r="J84" s="88"/>
      <c r="K84" s="304">
        <v>0.05</v>
      </c>
      <c r="L84" s="859">
        <f>N78*K84</f>
        <v>3440.1697757638303</v>
      </c>
      <c r="M84" s="860"/>
      <c r="N84" s="51"/>
    </row>
    <row r="85" spans="1:14" ht="15.75" thickBot="1">
      <c r="B85" s="91" t="s">
        <v>974</v>
      </c>
      <c r="C85" s="92"/>
      <c r="D85" s="92"/>
      <c r="E85" s="92"/>
      <c r="F85" s="92"/>
      <c r="G85" s="92"/>
      <c r="H85" s="92"/>
      <c r="I85" s="93"/>
      <c r="J85" s="94"/>
      <c r="K85" s="305">
        <v>0.05</v>
      </c>
      <c r="L85" s="861">
        <f>N78*K85</f>
        <v>3440.1697757638303</v>
      </c>
      <c r="M85" s="862"/>
      <c r="N85" s="51"/>
    </row>
    <row r="86" spans="1:14" ht="15.75" thickBot="1">
      <c r="B86" s="825" t="s">
        <v>953</v>
      </c>
      <c r="C86" s="826"/>
      <c r="D86" s="826"/>
      <c r="E86" s="826"/>
      <c r="F86" s="826"/>
      <c r="G86" s="826"/>
      <c r="H86" s="826"/>
      <c r="I86" s="826"/>
      <c r="J86" s="826"/>
      <c r="K86" s="826"/>
      <c r="L86" s="826"/>
      <c r="M86" s="827"/>
      <c r="N86" s="52">
        <f>L83+L84+L85</f>
        <v>20641.018654582986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89444.414169859578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1034</v>
      </c>
      <c r="C31" s="81" t="s">
        <v>1492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154</v>
      </c>
      <c r="B36" s="838" t="str">
        <f>VLOOKUP(A36,EQUIPOS!A6:D154,3,FALSE)</f>
        <v>Carrotanque Irrigador de asfalto, 1000 GALONES DE CAPACIDAD</v>
      </c>
      <c r="C36" s="839"/>
      <c r="D36" s="839"/>
      <c r="E36" s="839"/>
      <c r="F36" s="839"/>
      <c r="G36" s="839"/>
      <c r="H36" s="840"/>
      <c r="I36" s="267"/>
      <c r="J36" s="268"/>
      <c r="K36" s="269">
        <f>VLOOKUP(A36,EQUIPOS!A6:D163,4,FALSE)</f>
        <v>114239.35422614533</v>
      </c>
      <c r="L36" s="270"/>
      <c r="M36" s="271">
        <v>30</v>
      </c>
      <c r="N36" s="272">
        <f>K36/M36</f>
        <v>3807.9784742048441</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180377.92772549269</v>
      </c>
      <c r="L37" s="270"/>
      <c r="M37" s="271">
        <v>30</v>
      </c>
      <c r="N37" s="272">
        <f>K37/M37</f>
        <v>6012.5975908497558</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127246.6099929816</v>
      </c>
      <c r="L38" s="270"/>
      <c r="M38" s="271">
        <v>30</v>
      </c>
      <c r="N38" s="272">
        <f>K38/M38</f>
        <v>4241.5536664327201</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9.6611347339336664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14071.790866221252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38500.749512683615</v>
      </c>
      <c r="N48" s="272">
        <f>K48*M48</f>
        <v>48125.936890854515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48125.936890854515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29">
        <f>VLOOKUP(A59,TRANSPORTE!A5:D123,4,FALSE)</f>
        <v>743.61014192746063</v>
      </c>
      <c r="M59" s="830"/>
      <c r="N59" s="287">
        <f>K59*L59</f>
        <v>929.51267740932576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929.51267740932576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240</v>
      </c>
      <c r="N71" s="395">
        <f>K71/M71</f>
        <v>521.5874583333333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966.11347339336658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64093.353907878452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12818.670781575691</v>
      </c>
      <c r="M83" s="860"/>
      <c r="N83" s="51"/>
    </row>
    <row r="84" spans="1:14">
      <c r="B84" s="89" t="s">
        <v>973</v>
      </c>
      <c r="C84" s="90"/>
      <c r="D84" s="90"/>
      <c r="E84" s="90"/>
      <c r="F84" s="90"/>
      <c r="G84" s="90"/>
      <c r="H84" s="90"/>
      <c r="I84" s="87"/>
      <c r="J84" s="88"/>
      <c r="K84" s="304">
        <v>0.05</v>
      </c>
      <c r="L84" s="859">
        <f>N78*K84</f>
        <v>3204.6676953939227</v>
      </c>
      <c r="M84" s="860"/>
      <c r="N84" s="51"/>
    </row>
    <row r="85" spans="1:14" ht="15.75" thickBot="1">
      <c r="B85" s="91" t="s">
        <v>974</v>
      </c>
      <c r="C85" s="92"/>
      <c r="D85" s="92"/>
      <c r="E85" s="92"/>
      <c r="F85" s="92"/>
      <c r="G85" s="92"/>
      <c r="H85" s="92"/>
      <c r="I85" s="93"/>
      <c r="J85" s="94"/>
      <c r="K85" s="305">
        <v>0.05</v>
      </c>
      <c r="L85" s="861">
        <f>N78*K85</f>
        <v>3204.6676953939227</v>
      </c>
      <c r="M85" s="862"/>
      <c r="N85" s="51"/>
    </row>
    <row r="86" spans="1:14" ht="15.75" thickBot="1">
      <c r="B86" s="825" t="s">
        <v>953</v>
      </c>
      <c r="C86" s="826"/>
      <c r="D86" s="826"/>
      <c r="E86" s="826"/>
      <c r="F86" s="826"/>
      <c r="G86" s="826"/>
      <c r="H86" s="826"/>
      <c r="I86" s="826"/>
      <c r="J86" s="826"/>
      <c r="K86" s="826"/>
      <c r="L86" s="826"/>
      <c r="M86" s="827"/>
      <c r="N86" s="52">
        <f>L83+L84+L85</f>
        <v>19228.006172363537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83321.360080241982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1035</v>
      </c>
      <c r="C31" s="81" t="s">
        <v>1493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154</v>
      </c>
      <c r="B36" s="838" t="str">
        <f>VLOOKUP(A36,EQUIPOS!A6:D154,3,FALSE)</f>
        <v>Carrotanque Irrigador de asfalto, 1000 GALONES DE CAPACIDAD</v>
      </c>
      <c r="C36" s="839"/>
      <c r="D36" s="839"/>
      <c r="E36" s="839"/>
      <c r="F36" s="839"/>
      <c r="G36" s="839"/>
      <c r="H36" s="840"/>
      <c r="I36" s="267"/>
      <c r="J36" s="268"/>
      <c r="K36" s="269">
        <f>VLOOKUP(A36,EQUIPOS!A6:D163,4,FALSE)</f>
        <v>114239.35422614533</v>
      </c>
      <c r="L36" s="270"/>
      <c r="M36" s="271">
        <v>30</v>
      </c>
      <c r="N36" s="272">
        <f>K36/M36</f>
        <v>3807.9784742048441</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180377.92772549269</v>
      </c>
      <c r="L37" s="270"/>
      <c r="M37" s="271">
        <v>30</v>
      </c>
      <c r="N37" s="272">
        <f>K37/M37</f>
        <v>6012.5975908497558</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127246.6099929816</v>
      </c>
      <c r="L38" s="270"/>
      <c r="M38" s="271">
        <v>30</v>
      </c>
      <c r="N38" s="272">
        <f>K38/M38</f>
        <v>4241.5536664327201</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9.6611347339336664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14071.790866221252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38500.749512683615</v>
      </c>
      <c r="N48" s="272">
        <f>K48*M48</f>
        <v>48125.936890854515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48125.936890854515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29">
        <f>VLOOKUP(A59,TRANSPORTE!A5:D123,4,FALSE)</f>
        <v>743.61014192746063</v>
      </c>
      <c r="M59" s="830"/>
      <c r="N59" s="287">
        <f>K59*L59</f>
        <v>929.51267740932576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929.51267740932576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240</v>
      </c>
      <c r="N71" s="395">
        <f>K71/M71</f>
        <v>521.5874583333333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966.11347339336658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64093.353907878452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12818.670781575691</v>
      </c>
      <c r="M83" s="860"/>
      <c r="N83" s="51"/>
    </row>
    <row r="84" spans="1:14">
      <c r="B84" s="89" t="s">
        <v>973</v>
      </c>
      <c r="C84" s="90"/>
      <c r="D84" s="90"/>
      <c r="E84" s="90"/>
      <c r="F84" s="90"/>
      <c r="G84" s="90"/>
      <c r="H84" s="90"/>
      <c r="I84" s="87"/>
      <c r="J84" s="88"/>
      <c r="K84" s="304">
        <v>0.05</v>
      </c>
      <c r="L84" s="859">
        <f>N78*K84</f>
        <v>3204.6676953939227</v>
      </c>
      <c r="M84" s="860"/>
      <c r="N84" s="51"/>
    </row>
    <row r="85" spans="1:14" ht="15.75" thickBot="1">
      <c r="B85" s="91" t="s">
        <v>974</v>
      </c>
      <c r="C85" s="92"/>
      <c r="D85" s="92"/>
      <c r="E85" s="92"/>
      <c r="F85" s="92"/>
      <c r="G85" s="92"/>
      <c r="H85" s="92"/>
      <c r="I85" s="93"/>
      <c r="J85" s="94"/>
      <c r="K85" s="305">
        <v>0.05</v>
      </c>
      <c r="L85" s="861">
        <f>N78*K85</f>
        <v>3204.6676953939227</v>
      </c>
      <c r="M85" s="862"/>
      <c r="N85" s="51"/>
    </row>
    <row r="86" spans="1:14" ht="15.75" thickBot="1">
      <c r="B86" s="825" t="s">
        <v>953</v>
      </c>
      <c r="C86" s="826"/>
      <c r="D86" s="826"/>
      <c r="E86" s="826"/>
      <c r="F86" s="826"/>
      <c r="G86" s="826"/>
      <c r="H86" s="826"/>
      <c r="I86" s="826"/>
      <c r="J86" s="826"/>
      <c r="K86" s="826"/>
      <c r="L86" s="826"/>
      <c r="M86" s="827"/>
      <c r="N86" s="52">
        <f>L83+L84+L85</f>
        <v>19228.006172363537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83321.360080241982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1494</v>
      </c>
      <c r="C31" s="81" t="s">
        <v>2021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72900.576003918628</v>
      </c>
      <c r="L36" s="270"/>
      <c r="M36" s="271">
        <v>45</v>
      </c>
      <c r="N36" s="272">
        <f>K36/M36</f>
        <v>1620.0128000870807</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180377.92772549269</v>
      </c>
      <c r="L37" s="270"/>
      <c r="M37" s="271">
        <v>45</v>
      </c>
      <c r="N37" s="272">
        <f>K37/M37</f>
        <v>4008.3983938998376</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127246.6099929816</v>
      </c>
      <c r="L38" s="270"/>
      <c r="M38" s="271">
        <v>45</v>
      </c>
      <c r="N38" s="272">
        <f>K38/M38</f>
        <v>2827.7024442884799</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6.4407564892891109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8462.5543947646875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42268.782798602122</v>
      </c>
      <c r="N48" s="272">
        <f>K48*M48</f>
        <v>54949.417638182764</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578.79817869373426</v>
      </c>
      <c r="N49" s="272">
        <f>K49*M49</f>
        <v>52091.836082436086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107041.25372061884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743.61014192746063</v>
      </c>
      <c r="M59" s="830"/>
      <c r="N59" s="287">
        <f>K59*L59</f>
        <v>966.69318450569881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966.69318450569881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117114.57694881812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23422.915389763628</v>
      </c>
      <c r="M83" s="860"/>
      <c r="N83" s="51"/>
    </row>
    <row r="84" spans="1:14">
      <c r="B84" s="89" t="s">
        <v>973</v>
      </c>
      <c r="C84" s="90"/>
      <c r="D84" s="90"/>
      <c r="E84" s="90"/>
      <c r="F84" s="90"/>
      <c r="G84" s="90"/>
      <c r="H84" s="90"/>
      <c r="I84" s="87"/>
      <c r="J84" s="88"/>
      <c r="K84" s="304">
        <v>0.05</v>
      </c>
      <c r="L84" s="859">
        <f>N78*K84</f>
        <v>5855.728847440907</v>
      </c>
      <c r="M84" s="860"/>
      <c r="N84" s="51"/>
    </row>
    <row r="85" spans="1:14" ht="15.75" thickBot="1">
      <c r="B85" s="91" t="s">
        <v>974</v>
      </c>
      <c r="C85" s="92"/>
      <c r="D85" s="92"/>
      <c r="E85" s="92"/>
      <c r="F85" s="92"/>
      <c r="G85" s="92"/>
      <c r="H85" s="92"/>
      <c r="I85" s="93"/>
      <c r="J85" s="94"/>
      <c r="K85" s="305">
        <v>0.05</v>
      </c>
      <c r="L85" s="861">
        <f>N78*K85</f>
        <v>5855.728847440907</v>
      </c>
      <c r="M85" s="862"/>
      <c r="N85" s="51"/>
    </row>
    <row r="86" spans="1:14" ht="15.75" thickBot="1">
      <c r="B86" s="825" t="s">
        <v>953</v>
      </c>
      <c r="C86" s="826"/>
      <c r="D86" s="826"/>
      <c r="E86" s="826"/>
      <c r="F86" s="826"/>
      <c r="G86" s="826"/>
      <c r="H86" s="826"/>
      <c r="I86" s="826"/>
      <c r="J86" s="826"/>
      <c r="K86" s="826"/>
      <c r="L86" s="826"/>
      <c r="M86" s="827"/>
      <c r="N86" s="52">
        <f>L83+L84+L85</f>
        <v>35134.373084645442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152248.95003346357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1495</v>
      </c>
      <c r="C31" s="81" t="s">
        <v>2022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72900.576003918628</v>
      </c>
      <c r="L36" s="270"/>
      <c r="M36" s="271">
        <v>45</v>
      </c>
      <c r="N36" s="272">
        <f>K36/M36</f>
        <v>1620.0128000870807</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180377.92772549269</v>
      </c>
      <c r="L37" s="270"/>
      <c r="M37" s="271">
        <v>45</v>
      </c>
      <c r="N37" s="272">
        <f>K37/M37</f>
        <v>4008.3983938998376</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127246.6099929816</v>
      </c>
      <c r="L38" s="270"/>
      <c r="M38" s="271">
        <v>45</v>
      </c>
      <c r="N38" s="272">
        <f>K38/M38</f>
        <v>2827.7024442884799</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6.4407564892891109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8462.5543947646875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39579.274760627166</v>
      </c>
      <c r="N48" s="272">
        <f>K48*M48</f>
        <v>51453.057188815321</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578.79817869373426</v>
      </c>
      <c r="N49" s="272">
        <f>K49*M49</f>
        <v>52091.836082436086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103544.89327125141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743.61014192746063</v>
      </c>
      <c r="M59" s="830"/>
      <c r="N59" s="287">
        <f>K59*L59</f>
        <v>966.69318450569881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966.69318450569881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113618.21649945069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22723.64329989014</v>
      </c>
      <c r="M83" s="860"/>
      <c r="N83" s="51"/>
    </row>
    <row r="84" spans="1:14">
      <c r="B84" s="89" t="s">
        <v>973</v>
      </c>
      <c r="C84" s="90"/>
      <c r="D84" s="90"/>
      <c r="E84" s="90"/>
      <c r="F84" s="90"/>
      <c r="G84" s="90"/>
      <c r="H84" s="90"/>
      <c r="I84" s="87"/>
      <c r="J84" s="88"/>
      <c r="K84" s="304">
        <v>0.05</v>
      </c>
      <c r="L84" s="859">
        <f>N78*K84</f>
        <v>5680.910824972535</v>
      </c>
      <c r="M84" s="860"/>
      <c r="N84" s="51"/>
    </row>
    <row r="85" spans="1:14" ht="15.75" thickBot="1">
      <c r="B85" s="91" t="s">
        <v>974</v>
      </c>
      <c r="C85" s="92"/>
      <c r="D85" s="92"/>
      <c r="E85" s="92"/>
      <c r="F85" s="92"/>
      <c r="G85" s="92"/>
      <c r="H85" s="92"/>
      <c r="I85" s="93"/>
      <c r="J85" s="94"/>
      <c r="K85" s="305">
        <v>0.05</v>
      </c>
      <c r="L85" s="861">
        <f>N78*K85</f>
        <v>5680.910824972535</v>
      </c>
      <c r="M85" s="862"/>
      <c r="N85" s="51"/>
    </row>
    <row r="86" spans="1:14" ht="15.75" thickBot="1">
      <c r="B86" s="825" t="s">
        <v>953</v>
      </c>
      <c r="C86" s="826"/>
      <c r="D86" s="826"/>
      <c r="E86" s="826"/>
      <c r="F86" s="826"/>
      <c r="G86" s="826"/>
      <c r="H86" s="826"/>
      <c r="I86" s="826"/>
      <c r="J86" s="826"/>
      <c r="K86" s="826"/>
      <c r="L86" s="826"/>
      <c r="M86" s="827"/>
      <c r="N86" s="52">
        <f>L83+L84+L85</f>
        <v>34085.464949835208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147703.68144928588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1496</v>
      </c>
      <c r="C31" s="81" t="s">
        <v>1497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72900.576003918628</v>
      </c>
      <c r="L36" s="270"/>
      <c r="M36" s="271">
        <v>45</v>
      </c>
      <c r="N36" s="272">
        <f>K36/M36</f>
        <v>1620.0128000870807</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180377.92772549269</v>
      </c>
      <c r="L37" s="270"/>
      <c r="M37" s="271">
        <v>45</v>
      </c>
      <c r="N37" s="272">
        <f>K37/M37</f>
        <v>4008.3983938998376</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127246.6099929816</v>
      </c>
      <c r="L38" s="270"/>
      <c r="M38" s="271">
        <v>45</v>
      </c>
      <c r="N38" s="272">
        <f>K38/M38</f>
        <v>2827.7024442884799</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6.4407564892891109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8462.5543947646875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42268.782798602122</v>
      </c>
      <c r="N48" s="272">
        <f>K48*M48</f>
        <v>54949.417638182764</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578.79817869373426</v>
      </c>
      <c r="N49" s="272">
        <f>K49*M49</f>
        <v>52091.836082436086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107041.25372061884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743.61014192746063</v>
      </c>
      <c r="M59" s="830"/>
      <c r="N59" s="287">
        <f>K59*L59</f>
        <v>966.69318450569881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966.69318450569881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117114.57694881812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23422.915389763628</v>
      </c>
      <c r="M83" s="860"/>
      <c r="N83" s="51"/>
    </row>
    <row r="84" spans="1:14">
      <c r="B84" s="89" t="s">
        <v>973</v>
      </c>
      <c r="C84" s="90"/>
      <c r="D84" s="90"/>
      <c r="E84" s="90"/>
      <c r="F84" s="90"/>
      <c r="G84" s="90"/>
      <c r="H84" s="90"/>
      <c r="I84" s="87"/>
      <c r="J84" s="88"/>
      <c r="K84" s="304">
        <v>0.05</v>
      </c>
      <c r="L84" s="859">
        <f>N78*K84</f>
        <v>5855.728847440907</v>
      </c>
      <c r="M84" s="860"/>
      <c r="N84" s="51"/>
    </row>
    <row r="85" spans="1:14" ht="15.75" thickBot="1">
      <c r="B85" s="91" t="s">
        <v>974</v>
      </c>
      <c r="C85" s="92"/>
      <c r="D85" s="92"/>
      <c r="E85" s="92"/>
      <c r="F85" s="92"/>
      <c r="G85" s="92"/>
      <c r="H85" s="92"/>
      <c r="I85" s="93"/>
      <c r="J85" s="94"/>
      <c r="K85" s="305">
        <v>0.05</v>
      </c>
      <c r="L85" s="861">
        <f>N78*K85</f>
        <v>5855.728847440907</v>
      </c>
      <c r="M85" s="862"/>
      <c r="N85" s="51"/>
    </row>
    <row r="86" spans="1:14" ht="15.75" thickBot="1">
      <c r="B86" s="825" t="s">
        <v>953</v>
      </c>
      <c r="C86" s="826"/>
      <c r="D86" s="826"/>
      <c r="E86" s="826"/>
      <c r="F86" s="826"/>
      <c r="G86" s="826"/>
      <c r="H86" s="826"/>
      <c r="I86" s="826"/>
      <c r="J86" s="826"/>
      <c r="K86" s="826"/>
      <c r="L86" s="826"/>
      <c r="M86" s="827"/>
      <c r="N86" s="52">
        <f>L83+L84+L85</f>
        <v>35134.373084645442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152248.95003346357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1498</v>
      </c>
      <c r="C31" s="81" t="s">
        <v>1499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72900.576003918628</v>
      </c>
      <c r="L36" s="270"/>
      <c r="M36" s="271">
        <v>45</v>
      </c>
      <c r="N36" s="272">
        <f>K36/M36</f>
        <v>1620.0128000870807</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180377.92772549269</v>
      </c>
      <c r="L37" s="270"/>
      <c r="M37" s="271">
        <v>45</v>
      </c>
      <c r="N37" s="272">
        <f>K37/M37</f>
        <v>4008.3983938998376</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127246.6099929816</v>
      </c>
      <c r="L38" s="270"/>
      <c r="M38" s="271">
        <v>45</v>
      </c>
      <c r="N38" s="272">
        <f>K38/M38</f>
        <v>2827.7024442884799</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6.4407564892891109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8462.5543947646875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39579.274760627166</v>
      </c>
      <c r="N48" s="272">
        <f>K48*M48</f>
        <v>51453.057188815321</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578.79817869373426</v>
      </c>
      <c r="N49" s="272">
        <f>K49*M49</f>
        <v>52091.836082436086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103544.89327125141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743.61014192746063</v>
      </c>
      <c r="M59" s="830"/>
      <c r="N59" s="287">
        <f>K59*L59</f>
        <v>966.69318450569881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966.69318450569881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113618.21649945069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22723.64329989014</v>
      </c>
      <c r="M83" s="860"/>
      <c r="N83" s="51"/>
    </row>
    <row r="84" spans="1:14">
      <c r="B84" s="89" t="s">
        <v>973</v>
      </c>
      <c r="C84" s="90"/>
      <c r="D84" s="90"/>
      <c r="E84" s="90"/>
      <c r="F84" s="90"/>
      <c r="G84" s="90"/>
      <c r="H84" s="90"/>
      <c r="I84" s="87"/>
      <c r="J84" s="88"/>
      <c r="K84" s="304">
        <v>0.05</v>
      </c>
      <c r="L84" s="859">
        <f>N78*K84</f>
        <v>5680.910824972535</v>
      </c>
      <c r="M84" s="860"/>
      <c r="N84" s="51"/>
    </row>
    <row r="85" spans="1:14" ht="15.75" thickBot="1">
      <c r="B85" s="91" t="s">
        <v>974</v>
      </c>
      <c r="C85" s="92"/>
      <c r="D85" s="92"/>
      <c r="E85" s="92"/>
      <c r="F85" s="92"/>
      <c r="G85" s="92"/>
      <c r="H85" s="92"/>
      <c r="I85" s="93"/>
      <c r="J85" s="94"/>
      <c r="K85" s="305">
        <v>0.05</v>
      </c>
      <c r="L85" s="861">
        <f>N78*K85</f>
        <v>5680.910824972535</v>
      </c>
      <c r="M85" s="862"/>
      <c r="N85" s="51"/>
    </row>
    <row r="86" spans="1:14" ht="15.75" thickBot="1">
      <c r="B86" s="825" t="s">
        <v>953</v>
      </c>
      <c r="C86" s="826"/>
      <c r="D86" s="826"/>
      <c r="E86" s="826"/>
      <c r="F86" s="826"/>
      <c r="G86" s="826"/>
      <c r="H86" s="826"/>
      <c r="I86" s="826"/>
      <c r="J86" s="826"/>
      <c r="K86" s="826"/>
      <c r="L86" s="826"/>
      <c r="M86" s="827"/>
      <c r="N86" s="52">
        <f>L83+L84+L85</f>
        <v>34085.464949835208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147703.68144928588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1500</v>
      </c>
      <c r="C31" s="81" t="s">
        <v>1501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72900.576003918628</v>
      </c>
      <c r="L36" s="270"/>
      <c r="M36" s="271">
        <v>45</v>
      </c>
      <c r="N36" s="272">
        <f>K36/M36</f>
        <v>1620.0128000870807</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180377.92772549269</v>
      </c>
      <c r="L37" s="270"/>
      <c r="M37" s="271">
        <v>45</v>
      </c>
      <c r="N37" s="272">
        <f>K37/M37</f>
        <v>4008.3983938998376</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127246.6099929816</v>
      </c>
      <c r="L38" s="270"/>
      <c r="M38" s="271">
        <v>45</v>
      </c>
      <c r="N38" s="272">
        <f>K38/M38</f>
        <v>2827.7024442884799</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6.4407564892891109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8462.5543947646875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42268.782798602122</v>
      </c>
      <c r="N48" s="272">
        <f>K48*M48</f>
        <v>54949.417638182764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54949.417638182764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743.61014192746063</v>
      </c>
      <c r="M59" s="830"/>
      <c r="N59" s="287">
        <f>K59*L59</f>
        <v>966.69318450569881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966.69318450569881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65022.740866382061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13004.548173276413</v>
      </c>
      <c r="M83" s="860"/>
      <c r="N83" s="51"/>
    </row>
    <row r="84" spans="1:14">
      <c r="B84" s="89" t="s">
        <v>973</v>
      </c>
      <c r="C84" s="90"/>
      <c r="D84" s="90"/>
      <c r="E84" s="90"/>
      <c r="F84" s="90"/>
      <c r="G84" s="90"/>
      <c r="H84" s="90"/>
      <c r="I84" s="87"/>
      <c r="J84" s="88"/>
      <c r="K84" s="304">
        <v>0.05</v>
      </c>
      <c r="L84" s="859">
        <f>N78*K84</f>
        <v>3251.1370433191032</v>
      </c>
      <c r="M84" s="860"/>
      <c r="N84" s="51"/>
    </row>
    <row r="85" spans="1:14" ht="15.75" thickBot="1">
      <c r="B85" s="91" t="s">
        <v>974</v>
      </c>
      <c r="C85" s="92"/>
      <c r="D85" s="92"/>
      <c r="E85" s="92"/>
      <c r="F85" s="92"/>
      <c r="G85" s="92"/>
      <c r="H85" s="92"/>
      <c r="I85" s="93"/>
      <c r="J85" s="94"/>
      <c r="K85" s="305">
        <v>0.05</v>
      </c>
      <c r="L85" s="861">
        <f>N78*K85</f>
        <v>3251.1370433191032</v>
      </c>
      <c r="M85" s="862"/>
      <c r="N85" s="51"/>
    </row>
    <row r="86" spans="1:14" ht="15.75" thickBot="1">
      <c r="B86" s="825" t="s">
        <v>953</v>
      </c>
      <c r="C86" s="826"/>
      <c r="D86" s="826"/>
      <c r="E86" s="826"/>
      <c r="F86" s="826"/>
      <c r="G86" s="826"/>
      <c r="H86" s="826"/>
      <c r="I86" s="826"/>
      <c r="J86" s="826"/>
      <c r="K86" s="826"/>
      <c r="L86" s="826"/>
      <c r="M86" s="827"/>
      <c r="N86" s="52">
        <f>L83+L84+L85</f>
        <v>19506.822259914621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84529.563126296678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1502</v>
      </c>
      <c r="C31" s="81" t="s">
        <v>1503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72900.576003918628</v>
      </c>
      <c r="L36" s="270"/>
      <c r="M36" s="271">
        <v>45</v>
      </c>
      <c r="N36" s="272">
        <f>K36/M36</f>
        <v>1620.0128000870807</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180377.92772549269</v>
      </c>
      <c r="L37" s="270"/>
      <c r="M37" s="271">
        <v>45</v>
      </c>
      <c r="N37" s="272">
        <f>K37/M37</f>
        <v>4008.3983938998376</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127246.6099929816</v>
      </c>
      <c r="L38" s="270"/>
      <c r="M38" s="271">
        <v>45</v>
      </c>
      <c r="N38" s="272">
        <f>K38/M38</f>
        <v>2827.7024442884799</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6.4407564892891109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8462.5543947646875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39579.274760627166</v>
      </c>
      <c r="N48" s="272">
        <f>K48*M48</f>
        <v>51453.057188815321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51453.057188815321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743.61014192746063</v>
      </c>
      <c r="M59" s="830"/>
      <c r="N59" s="287">
        <f>K59*L59</f>
        <v>966.69318450569881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966.69318450569881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61526.380417014618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12305.276083402925</v>
      </c>
      <c r="M83" s="860"/>
      <c r="N83" s="51"/>
    </row>
    <row r="84" spans="1:14">
      <c r="B84" s="89" t="s">
        <v>973</v>
      </c>
      <c r="C84" s="90"/>
      <c r="D84" s="90"/>
      <c r="E84" s="90"/>
      <c r="F84" s="90"/>
      <c r="G84" s="90"/>
      <c r="H84" s="90"/>
      <c r="I84" s="87"/>
      <c r="J84" s="88"/>
      <c r="K84" s="304">
        <v>0.05</v>
      </c>
      <c r="L84" s="859">
        <f>N78*K84</f>
        <v>3076.3190208507312</v>
      </c>
      <c r="M84" s="860"/>
      <c r="N84" s="51"/>
    </row>
    <row r="85" spans="1:14" ht="15.75" thickBot="1">
      <c r="B85" s="91" t="s">
        <v>974</v>
      </c>
      <c r="C85" s="92"/>
      <c r="D85" s="92"/>
      <c r="E85" s="92"/>
      <c r="F85" s="92"/>
      <c r="G85" s="92"/>
      <c r="H85" s="92"/>
      <c r="I85" s="93"/>
      <c r="J85" s="94"/>
      <c r="K85" s="305">
        <v>0.05</v>
      </c>
      <c r="L85" s="861">
        <f>N78*K85</f>
        <v>3076.3190208507312</v>
      </c>
      <c r="M85" s="862"/>
      <c r="N85" s="51"/>
    </row>
    <row r="86" spans="1:14" ht="15.75" thickBot="1">
      <c r="B86" s="825" t="s">
        <v>953</v>
      </c>
      <c r="C86" s="826"/>
      <c r="D86" s="826"/>
      <c r="E86" s="826"/>
      <c r="F86" s="826"/>
      <c r="G86" s="826"/>
      <c r="H86" s="826"/>
      <c r="I86" s="826"/>
      <c r="J86" s="826"/>
      <c r="K86" s="826"/>
      <c r="L86" s="826"/>
      <c r="M86" s="827"/>
      <c r="N86" s="52">
        <f>L83+L84+L85</f>
        <v>18457.914125104387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79984.294542119009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1504</v>
      </c>
      <c r="C31" s="81" t="s">
        <v>1505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72900.576003918628</v>
      </c>
      <c r="L36" s="270"/>
      <c r="M36" s="271">
        <v>45</v>
      </c>
      <c r="N36" s="272">
        <f>K36/M36</f>
        <v>1620.0128000870807</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180377.92772549269</v>
      </c>
      <c r="L37" s="270"/>
      <c r="M37" s="271">
        <v>45</v>
      </c>
      <c r="N37" s="272">
        <f>K37/M37</f>
        <v>4008.3983938998376</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127246.6099929816</v>
      </c>
      <c r="L38" s="270"/>
      <c r="M38" s="271">
        <v>45</v>
      </c>
      <c r="N38" s="272">
        <f>K38/M38</f>
        <v>2827.7024442884799</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6.4407564892891109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8462.5543947646875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42268.782798602122</v>
      </c>
      <c r="N48" s="272">
        <f>K48*M48</f>
        <v>54949.417638182764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54949.417638182764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743.61014192746063</v>
      </c>
      <c r="M59" s="830"/>
      <c r="N59" s="287">
        <f>K59*L59</f>
        <v>966.69318450569881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966.69318450569881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65022.740866382061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13004.548173276413</v>
      </c>
      <c r="M83" s="860"/>
      <c r="N83" s="51"/>
    </row>
    <row r="84" spans="1:14">
      <c r="B84" s="89" t="s">
        <v>973</v>
      </c>
      <c r="C84" s="90"/>
      <c r="D84" s="90"/>
      <c r="E84" s="90"/>
      <c r="F84" s="90"/>
      <c r="G84" s="90"/>
      <c r="H84" s="90"/>
      <c r="I84" s="87"/>
      <c r="J84" s="88"/>
      <c r="K84" s="304">
        <v>0.05</v>
      </c>
      <c r="L84" s="859">
        <f>N78*K84</f>
        <v>3251.1370433191032</v>
      </c>
      <c r="M84" s="860"/>
      <c r="N84" s="51"/>
    </row>
    <row r="85" spans="1:14" ht="15.75" thickBot="1">
      <c r="B85" s="91" t="s">
        <v>974</v>
      </c>
      <c r="C85" s="92"/>
      <c r="D85" s="92"/>
      <c r="E85" s="92"/>
      <c r="F85" s="92"/>
      <c r="G85" s="92"/>
      <c r="H85" s="92"/>
      <c r="I85" s="93"/>
      <c r="J85" s="94"/>
      <c r="K85" s="305">
        <v>0.05</v>
      </c>
      <c r="L85" s="861">
        <f>N78*K85</f>
        <v>3251.1370433191032</v>
      </c>
      <c r="M85" s="862"/>
      <c r="N85" s="51"/>
    </row>
    <row r="86" spans="1:14" ht="15.75" thickBot="1">
      <c r="B86" s="825" t="s">
        <v>953</v>
      </c>
      <c r="C86" s="826"/>
      <c r="D86" s="826"/>
      <c r="E86" s="826"/>
      <c r="F86" s="826"/>
      <c r="G86" s="826"/>
      <c r="H86" s="826"/>
      <c r="I86" s="826"/>
      <c r="J86" s="826"/>
      <c r="K86" s="826"/>
      <c r="L86" s="826"/>
      <c r="M86" s="827"/>
      <c r="N86" s="52">
        <f>L83+L84+L85</f>
        <v>19506.822259914621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84529.563126296678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1506</v>
      </c>
      <c r="C31" s="81" t="s">
        <v>1507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72900.576003918628</v>
      </c>
      <c r="L36" s="270"/>
      <c r="M36" s="271">
        <v>45</v>
      </c>
      <c r="N36" s="272">
        <f>K36/M36</f>
        <v>1620.0128000870807</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180377.92772549269</v>
      </c>
      <c r="L37" s="270"/>
      <c r="M37" s="271">
        <v>45</v>
      </c>
      <c r="N37" s="272">
        <f>K37/M37</f>
        <v>4008.3983938998376</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127246.6099929816</v>
      </c>
      <c r="L38" s="270"/>
      <c r="M38" s="271">
        <v>45</v>
      </c>
      <c r="N38" s="272">
        <f>K38/M38</f>
        <v>2827.7024442884799</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6.4407564892891109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8462.5543947646875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39579.274760627166</v>
      </c>
      <c r="N48" s="272">
        <f>K48*M48</f>
        <v>51453.057188815321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51453.057188815321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743.61014192746063</v>
      </c>
      <c r="M59" s="830"/>
      <c r="N59" s="287">
        <f>K59*L59</f>
        <v>966.69318450569881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966.69318450569881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61526.380417014618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12305.276083402925</v>
      </c>
      <c r="M83" s="860"/>
      <c r="N83" s="51"/>
    </row>
    <row r="84" spans="1:14">
      <c r="B84" s="89" t="s">
        <v>973</v>
      </c>
      <c r="C84" s="90"/>
      <c r="D84" s="90"/>
      <c r="E84" s="90"/>
      <c r="F84" s="90"/>
      <c r="G84" s="90"/>
      <c r="H84" s="90"/>
      <c r="I84" s="87"/>
      <c r="J84" s="88"/>
      <c r="K84" s="304">
        <v>0.05</v>
      </c>
      <c r="L84" s="859">
        <f>N78*K84</f>
        <v>3076.3190208507312</v>
      </c>
      <c r="M84" s="860"/>
      <c r="N84" s="51"/>
    </row>
    <row r="85" spans="1:14" ht="15.75" thickBot="1">
      <c r="B85" s="91" t="s">
        <v>974</v>
      </c>
      <c r="C85" s="92"/>
      <c r="D85" s="92"/>
      <c r="E85" s="92"/>
      <c r="F85" s="92"/>
      <c r="G85" s="92"/>
      <c r="H85" s="92"/>
      <c r="I85" s="93"/>
      <c r="J85" s="94"/>
      <c r="K85" s="305">
        <v>0.05</v>
      </c>
      <c r="L85" s="861">
        <f>N78*K85</f>
        <v>3076.3190208507312</v>
      </c>
      <c r="M85" s="862"/>
      <c r="N85" s="51"/>
    </row>
    <row r="86" spans="1:14" ht="15.75" thickBot="1">
      <c r="B86" s="825" t="s">
        <v>953</v>
      </c>
      <c r="C86" s="826"/>
      <c r="D86" s="826"/>
      <c r="E86" s="826"/>
      <c r="F86" s="826"/>
      <c r="G86" s="826"/>
      <c r="H86" s="826"/>
      <c r="I86" s="826"/>
      <c r="J86" s="826"/>
      <c r="K86" s="826"/>
      <c r="L86" s="826"/>
      <c r="M86" s="827"/>
      <c r="N86" s="52">
        <f>L83+L84+L85</f>
        <v>18457.914125104387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79984.294542119009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1508</v>
      </c>
      <c r="C31" s="81" t="s">
        <v>1509</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578.79817869373426</v>
      </c>
      <c r="N48" s="272">
        <f>K48*M48</f>
        <v>578.79817869373426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578.79817869373426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25" t="s">
        <v>953</v>
      </c>
      <c r="C76" s="826"/>
      <c r="D76" s="826"/>
      <c r="E76" s="826"/>
      <c r="F76" s="826"/>
      <c r="G76" s="826"/>
      <c r="H76" s="826"/>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578.79817869373426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115.75963573874685</v>
      </c>
      <c r="M83" s="860"/>
      <c r="N83" s="51"/>
    </row>
    <row r="84" spans="1:14">
      <c r="B84" s="89" t="s">
        <v>973</v>
      </c>
      <c r="C84" s="90"/>
      <c r="D84" s="90"/>
      <c r="E84" s="90"/>
      <c r="F84" s="90"/>
      <c r="G84" s="90"/>
      <c r="H84" s="90"/>
      <c r="I84" s="87"/>
      <c r="J84" s="88"/>
      <c r="K84" s="304">
        <v>0.05</v>
      </c>
      <c r="L84" s="859">
        <f>N78*K84</f>
        <v>28.939908934686713</v>
      </c>
      <c r="M84" s="860"/>
      <c r="N84" s="51"/>
    </row>
    <row r="85" spans="1:14" ht="15.75" thickBot="1">
      <c r="B85" s="91" t="s">
        <v>974</v>
      </c>
      <c r="C85" s="92"/>
      <c r="D85" s="92"/>
      <c r="E85" s="92"/>
      <c r="F85" s="92"/>
      <c r="G85" s="92"/>
      <c r="H85" s="92"/>
      <c r="I85" s="93"/>
      <c r="J85" s="94"/>
      <c r="K85" s="305">
        <v>0.05</v>
      </c>
      <c r="L85" s="861">
        <f>N78*K85</f>
        <v>28.939908934686713</v>
      </c>
      <c r="M85" s="862"/>
      <c r="N85" s="51"/>
    </row>
    <row r="86" spans="1:14" ht="15.75" thickBot="1">
      <c r="B86" s="825" t="s">
        <v>953</v>
      </c>
      <c r="C86" s="826"/>
      <c r="D86" s="826"/>
      <c r="E86" s="826"/>
      <c r="F86" s="826"/>
      <c r="G86" s="826"/>
      <c r="H86" s="826"/>
      <c r="I86" s="826"/>
      <c r="J86" s="826"/>
      <c r="K86" s="826"/>
      <c r="L86" s="826"/>
      <c r="M86" s="827"/>
      <c r="N86" s="52">
        <f>L83+L84+L85</f>
        <v>173.63945360812028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752.43763230185459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1510</v>
      </c>
      <c r="C31" s="81" t="s">
        <v>1511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72900.576003918628</v>
      </c>
      <c r="L36" s="270"/>
      <c r="M36" s="271">
        <v>45</v>
      </c>
      <c r="N36" s="272">
        <f>K36/M36</f>
        <v>1620.0128000870807</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180377.92772549269</v>
      </c>
      <c r="L37" s="270"/>
      <c r="M37" s="271">
        <v>45</v>
      </c>
      <c r="N37" s="272">
        <f>K37/M37</f>
        <v>4008.3983938998376</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127246.6099929816</v>
      </c>
      <c r="L38" s="270"/>
      <c r="M38" s="271">
        <v>45</v>
      </c>
      <c r="N38" s="272">
        <f>K38/M38</f>
        <v>2827.7024442884799</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6.4407564892891109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8462.5543947646875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39579.274760627166</v>
      </c>
      <c r="N48" s="272">
        <f>K48*M48</f>
        <v>51453.057188815321</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578.79817869373426</v>
      </c>
      <c r="N49" s="272">
        <f>K49*M49</f>
        <v>52091.836082436086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103544.89327125141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743.61014192746063</v>
      </c>
      <c r="M59" s="830"/>
      <c r="N59" s="287">
        <f>K59*L59</f>
        <v>966.69318450569881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966.69318450569881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113618.21649945069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22723.64329989014</v>
      </c>
      <c r="M83" s="860"/>
      <c r="N83" s="51"/>
    </row>
    <row r="84" spans="1:14">
      <c r="B84" s="89" t="s">
        <v>973</v>
      </c>
      <c r="C84" s="90"/>
      <c r="D84" s="90"/>
      <c r="E84" s="90"/>
      <c r="F84" s="90"/>
      <c r="G84" s="90"/>
      <c r="H84" s="90"/>
      <c r="I84" s="87"/>
      <c r="J84" s="88"/>
      <c r="K84" s="304">
        <v>0.05</v>
      </c>
      <c r="L84" s="859">
        <f>N78*K84</f>
        <v>5680.910824972535</v>
      </c>
      <c r="M84" s="860"/>
      <c r="N84" s="51"/>
    </row>
    <row r="85" spans="1:14" ht="15.75" thickBot="1">
      <c r="B85" s="91" t="s">
        <v>974</v>
      </c>
      <c r="C85" s="92"/>
      <c r="D85" s="92"/>
      <c r="E85" s="92"/>
      <c r="F85" s="92"/>
      <c r="G85" s="92"/>
      <c r="H85" s="92"/>
      <c r="I85" s="93"/>
      <c r="J85" s="94"/>
      <c r="K85" s="305">
        <v>0.05</v>
      </c>
      <c r="L85" s="861">
        <f>N78*K85</f>
        <v>5680.910824972535</v>
      </c>
      <c r="M85" s="862"/>
      <c r="N85" s="51"/>
    </row>
    <row r="86" spans="1:14" ht="15.75" thickBot="1">
      <c r="B86" s="825" t="s">
        <v>953</v>
      </c>
      <c r="C86" s="826"/>
      <c r="D86" s="826"/>
      <c r="E86" s="826"/>
      <c r="F86" s="826"/>
      <c r="G86" s="826"/>
      <c r="H86" s="826"/>
      <c r="I86" s="826"/>
      <c r="J86" s="826"/>
      <c r="K86" s="826"/>
      <c r="L86" s="826"/>
      <c r="M86" s="827"/>
      <c r="N86" s="52">
        <f>L83+L84+L85</f>
        <v>34085.464949835208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147703.68144928588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1512</v>
      </c>
      <c r="C31" s="81" t="s">
        <v>1513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72900.576003918628</v>
      </c>
      <c r="L36" s="270"/>
      <c r="M36" s="271">
        <v>45</v>
      </c>
      <c r="N36" s="272">
        <f>K36/M36</f>
        <v>1620.0128000870807</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180377.92772549269</v>
      </c>
      <c r="L37" s="270"/>
      <c r="M37" s="271">
        <v>45</v>
      </c>
      <c r="N37" s="272">
        <f>K37/M37</f>
        <v>4008.3983938998376</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127246.6099929816</v>
      </c>
      <c r="L38" s="270"/>
      <c r="M38" s="271">
        <v>45</v>
      </c>
      <c r="N38" s="272">
        <f>K38/M38</f>
        <v>2827.7024442884799</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6.4407564892891109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8462.5543947646875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39579.274760627166</v>
      </c>
      <c r="N48" s="272">
        <f>K48*M48</f>
        <v>51453.057188815321</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578.79817869373426</v>
      </c>
      <c r="N49" s="272">
        <f>K49*M49</f>
        <v>52091.836082436086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103544.89327125141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743.61014192746063</v>
      </c>
      <c r="M59" s="830"/>
      <c r="N59" s="287">
        <f>K59*L59</f>
        <v>966.69318450569881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966.69318450569881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113618.21649945069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22723.64329989014</v>
      </c>
      <c r="M83" s="860"/>
      <c r="N83" s="51"/>
    </row>
    <row r="84" spans="1:14">
      <c r="B84" s="89" t="s">
        <v>973</v>
      </c>
      <c r="C84" s="90"/>
      <c r="D84" s="90"/>
      <c r="E84" s="90"/>
      <c r="F84" s="90"/>
      <c r="G84" s="90"/>
      <c r="H84" s="90"/>
      <c r="I84" s="87"/>
      <c r="J84" s="88"/>
      <c r="K84" s="304">
        <v>0.05</v>
      </c>
      <c r="L84" s="859">
        <f>N78*K84</f>
        <v>5680.910824972535</v>
      </c>
      <c r="M84" s="860"/>
      <c r="N84" s="51"/>
    </row>
    <row r="85" spans="1:14" ht="15.75" thickBot="1">
      <c r="B85" s="91" t="s">
        <v>974</v>
      </c>
      <c r="C85" s="92"/>
      <c r="D85" s="92"/>
      <c r="E85" s="92"/>
      <c r="F85" s="92"/>
      <c r="G85" s="92"/>
      <c r="H85" s="92"/>
      <c r="I85" s="93"/>
      <c r="J85" s="94"/>
      <c r="K85" s="305">
        <v>0.05</v>
      </c>
      <c r="L85" s="861">
        <f>N78*K85</f>
        <v>5680.910824972535</v>
      </c>
      <c r="M85" s="862"/>
      <c r="N85" s="51"/>
    </row>
    <row r="86" spans="1:14" ht="15.75" thickBot="1">
      <c r="B86" s="825" t="s">
        <v>953</v>
      </c>
      <c r="C86" s="826"/>
      <c r="D86" s="826"/>
      <c r="E86" s="826"/>
      <c r="F86" s="826"/>
      <c r="G86" s="826"/>
      <c r="H86" s="826"/>
      <c r="I86" s="826"/>
      <c r="J86" s="826"/>
      <c r="K86" s="826"/>
      <c r="L86" s="826"/>
      <c r="M86" s="827"/>
      <c r="N86" s="52">
        <f>L83+L84+L85</f>
        <v>34085.464949835208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147703.68144928588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1514</v>
      </c>
      <c r="C31" s="81" t="s">
        <v>1515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72900.576003918628</v>
      </c>
      <c r="L36" s="270"/>
      <c r="M36" s="271">
        <v>45</v>
      </c>
      <c r="N36" s="272">
        <f>K36/M36</f>
        <v>1620.0128000870807</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180377.92772549269</v>
      </c>
      <c r="L37" s="270"/>
      <c r="M37" s="271">
        <v>45</v>
      </c>
      <c r="N37" s="272">
        <f>K37/M37</f>
        <v>4008.3983938998376</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127246.6099929816</v>
      </c>
      <c r="L38" s="270"/>
      <c r="M38" s="271">
        <v>45</v>
      </c>
      <c r="N38" s="272">
        <f>K38/M38</f>
        <v>2827.7024442884799</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6.4407564892891109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8462.5543947646875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39579.274760627166</v>
      </c>
      <c r="N48" s="272">
        <f>K48*M48</f>
        <v>51453.057188815321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51453.057188815321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743.61014192746063</v>
      </c>
      <c r="M59" s="830"/>
      <c r="N59" s="287">
        <f>K59*L59</f>
        <v>966.69318450569881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966.69318450569881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61526.380417014618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12305.276083402925</v>
      </c>
      <c r="M83" s="860"/>
      <c r="N83" s="51"/>
    </row>
    <row r="84" spans="1:14">
      <c r="B84" s="89" t="s">
        <v>973</v>
      </c>
      <c r="C84" s="90"/>
      <c r="D84" s="90"/>
      <c r="E84" s="90"/>
      <c r="F84" s="90"/>
      <c r="G84" s="90"/>
      <c r="H84" s="90"/>
      <c r="I84" s="87"/>
      <c r="J84" s="88"/>
      <c r="K84" s="304">
        <v>0.05</v>
      </c>
      <c r="L84" s="859">
        <f>N78*K84</f>
        <v>3076.3190208507312</v>
      </c>
      <c r="M84" s="860"/>
      <c r="N84" s="51"/>
    </row>
    <row r="85" spans="1:14" ht="15.75" thickBot="1">
      <c r="B85" s="91" t="s">
        <v>974</v>
      </c>
      <c r="C85" s="92"/>
      <c r="D85" s="92"/>
      <c r="E85" s="92"/>
      <c r="F85" s="92"/>
      <c r="G85" s="92"/>
      <c r="H85" s="92"/>
      <c r="I85" s="93"/>
      <c r="J85" s="94"/>
      <c r="K85" s="305">
        <v>0.05</v>
      </c>
      <c r="L85" s="861">
        <f>N78*K85</f>
        <v>3076.3190208507312</v>
      </c>
      <c r="M85" s="862"/>
      <c r="N85" s="51"/>
    </row>
    <row r="86" spans="1:14" ht="15.75" thickBot="1">
      <c r="B86" s="825" t="s">
        <v>953</v>
      </c>
      <c r="C86" s="826"/>
      <c r="D86" s="826"/>
      <c r="E86" s="826"/>
      <c r="F86" s="826"/>
      <c r="G86" s="826"/>
      <c r="H86" s="826"/>
      <c r="I86" s="826"/>
      <c r="J86" s="826"/>
      <c r="K86" s="826"/>
      <c r="L86" s="826"/>
      <c r="M86" s="827"/>
      <c r="N86" s="52">
        <f>L83+L84+L85</f>
        <v>18457.914125104387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79984.294542119009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1516</v>
      </c>
      <c r="C31" s="81" t="s">
        <v>1517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72900.576003918628</v>
      </c>
      <c r="L36" s="270"/>
      <c r="M36" s="271">
        <v>45</v>
      </c>
      <c r="N36" s="272">
        <f>K36/M36</f>
        <v>1620.0128000870807</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180377.92772549269</v>
      </c>
      <c r="L37" s="270"/>
      <c r="M37" s="271">
        <v>45</v>
      </c>
      <c r="N37" s="272">
        <f>K37/M37</f>
        <v>4008.3983938998376</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127246.6099929816</v>
      </c>
      <c r="L38" s="270"/>
      <c r="M38" s="271">
        <v>45</v>
      </c>
      <c r="N38" s="272">
        <f>K38/M38</f>
        <v>2827.7024442884799</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6.4407564892891109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8462.5543947646875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39579.274760627166</v>
      </c>
      <c r="N48" s="272">
        <f>K48*M48</f>
        <v>51453.057188815321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51453.057188815321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743.61014192746063</v>
      </c>
      <c r="M59" s="830"/>
      <c r="N59" s="287">
        <f>K59*L59</f>
        <v>966.69318450569881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966.69318450569881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644.07564892891105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61526.380417014618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12305.276083402925</v>
      </c>
      <c r="M83" s="860"/>
      <c r="N83" s="51"/>
    </row>
    <row r="84" spans="1:14">
      <c r="B84" s="89" t="s">
        <v>973</v>
      </c>
      <c r="C84" s="90"/>
      <c r="D84" s="90"/>
      <c r="E84" s="90"/>
      <c r="F84" s="90"/>
      <c r="G84" s="90"/>
      <c r="H84" s="90"/>
      <c r="I84" s="87"/>
      <c r="J84" s="88"/>
      <c r="K84" s="304">
        <v>0.05</v>
      </c>
      <c r="L84" s="859">
        <f>N78*K84</f>
        <v>3076.3190208507312</v>
      </c>
      <c r="M84" s="860"/>
      <c r="N84" s="51"/>
    </row>
    <row r="85" spans="1:14" ht="15.75" thickBot="1">
      <c r="B85" s="91" t="s">
        <v>974</v>
      </c>
      <c r="C85" s="92"/>
      <c r="D85" s="92"/>
      <c r="E85" s="92"/>
      <c r="F85" s="92"/>
      <c r="G85" s="92"/>
      <c r="H85" s="92"/>
      <c r="I85" s="93"/>
      <c r="J85" s="94"/>
      <c r="K85" s="305">
        <v>0.05</v>
      </c>
      <c r="L85" s="861">
        <f>N78*K85</f>
        <v>3076.3190208507312</v>
      </c>
      <c r="M85" s="862"/>
      <c r="N85" s="51"/>
    </row>
    <row r="86" spans="1:14" ht="15.75" thickBot="1">
      <c r="B86" s="825" t="s">
        <v>953</v>
      </c>
      <c r="C86" s="826"/>
      <c r="D86" s="826"/>
      <c r="E86" s="826"/>
      <c r="F86" s="826"/>
      <c r="G86" s="826"/>
      <c r="H86" s="826"/>
      <c r="I86" s="826"/>
      <c r="J86" s="826"/>
      <c r="K86" s="826"/>
      <c r="L86" s="826"/>
      <c r="M86" s="827"/>
      <c r="N86" s="52">
        <f>L83+L84+L85</f>
        <v>18457.914125104387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79984.294542119009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1518</v>
      </c>
      <c r="C31" s="81" t="s">
        <v>1519</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578.79817869373426</v>
      </c>
      <c r="N48" s="272">
        <f>K48*M48</f>
        <v>578.79817869373426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578.79817869373426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25" t="s">
        <v>953</v>
      </c>
      <c r="C76" s="826"/>
      <c r="D76" s="826"/>
      <c r="E76" s="826"/>
      <c r="F76" s="826"/>
      <c r="G76" s="826"/>
      <c r="H76" s="826"/>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578.79817869373426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115.75963573874685</v>
      </c>
      <c r="M83" s="860"/>
      <c r="N83" s="51"/>
    </row>
    <row r="84" spans="1:14">
      <c r="B84" s="89" t="s">
        <v>973</v>
      </c>
      <c r="C84" s="90"/>
      <c r="D84" s="90"/>
      <c r="E84" s="90"/>
      <c r="F84" s="90"/>
      <c r="G84" s="90"/>
      <c r="H84" s="90"/>
      <c r="I84" s="87"/>
      <c r="J84" s="88"/>
      <c r="K84" s="304">
        <v>0.05</v>
      </c>
      <c r="L84" s="859">
        <f>N78*K84</f>
        <v>28.939908934686713</v>
      </c>
      <c r="M84" s="860"/>
      <c r="N84" s="51"/>
    </row>
    <row r="85" spans="1:14" ht="15.75" thickBot="1">
      <c r="B85" s="91" t="s">
        <v>974</v>
      </c>
      <c r="C85" s="92"/>
      <c r="D85" s="92"/>
      <c r="E85" s="92"/>
      <c r="F85" s="92"/>
      <c r="G85" s="92"/>
      <c r="H85" s="92"/>
      <c r="I85" s="93"/>
      <c r="J85" s="94"/>
      <c r="K85" s="305">
        <v>0.05</v>
      </c>
      <c r="L85" s="861">
        <f>N78*K85</f>
        <v>28.939908934686713</v>
      </c>
      <c r="M85" s="862"/>
      <c r="N85" s="51"/>
    </row>
    <row r="86" spans="1:14" ht="15.75" thickBot="1">
      <c r="B86" s="825" t="s">
        <v>953</v>
      </c>
      <c r="C86" s="826"/>
      <c r="D86" s="826"/>
      <c r="E86" s="826"/>
      <c r="F86" s="826"/>
      <c r="G86" s="826"/>
      <c r="H86" s="826"/>
      <c r="I86" s="826"/>
      <c r="J86" s="826"/>
      <c r="K86" s="826"/>
      <c r="L86" s="826"/>
      <c r="M86" s="827"/>
      <c r="N86" s="52">
        <f>L83+L84+L85</f>
        <v>173.63945360812028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752.43763230185459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452"/>
      <c r="L30" s="836" t="s">
        <v>945</v>
      </c>
      <c r="M30" s="837"/>
      <c r="N30" s="71" t="s">
        <v>946</v>
      </c>
    </row>
    <row r="31" spans="1:14" ht="15.75" thickBot="1">
      <c r="A31" t="s">
        <v>1845</v>
      </c>
      <c r="B31" s="80" t="s">
        <v>1522</v>
      </c>
      <c r="C31" s="81" t="s">
        <v>1520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810</v>
      </c>
      <c r="B48" s="43" t="str">
        <f>VLOOKUP(A48,MATERIALES!A4:D373,3,FALSE)</f>
        <v>Cemento Asfaltico 40-50</v>
      </c>
      <c r="C48" s="281"/>
      <c r="D48" s="281"/>
      <c r="E48" s="281"/>
      <c r="F48" s="281"/>
      <c r="G48" s="281"/>
      <c r="H48" s="281"/>
      <c r="I48" s="268"/>
      <c r="J48" s="224" t="str">
        <f>VLOOKUP(A48,MATERIALES!A4:D373,2,FALSE)</f>
        <v>kg</v>
      </c>
      <c r="K48" s="282">
        <v>1</v>
      </c>
      <c r="L48" s="267"/>
      <c r="M48" s="402">
        <f>VLOOKUP(A48,MATERIALES!A4:D395,4,FALSE)</f>
        <v>1221.3648936382551</v>
      </c>
      <c r="N48" s="272">
        <f>K48*M48</f>
        <v>1221.3648936382551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1221.3648936382551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1221.3648936382551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244.27297872765104</v>
      </c>
      <c r="M83" s="860"/>
      <c r="N83" s="51"/>
    </row>
    <row r="84" spans="1:14">
      <c r="B84" s="89" t="s">
        <v>973</v>
      </c>
      <c r="C84" s="90"/>
      <c r="D84" s="90"/>
      <c r="E84" s="90"/>
      <c r="F84" s="90"/>
      <c r="G84" s="90"/>
      <c r="H84" s="90"/>
      <c r="I84" s="87"/>
      <c r="J84" s="88"/>
      <c r="K84" s="304">
        <v>0.05</v>
      </c>
      <c r="L84" s="859">
        <f>N78*K84</f>
        <v>61.068244681912759</v>
      </c>
      <c r="M84" s="860"/>
      <c r="N84" s="51"/>
    </row>
    <row r="85" spans="1:14" ht="15.75" thickBot="1">
      <c r="B85" s="91" t="s">
        <v>974</v>
      </c>
      <c r="C85" s="92"/>
      <c r="D85" s="92"/>
      <c r="E85" s="92"/>
      <c r="F85" s="92"/>
      <c r="G85" s="92"/>
      <c r="H85" s="92"/>
      <c r="I85" s="93"/>
      <c r="J85" s="94"/>
      <c r="K85" s="305">
        <v>0.05</v>
      </c>
      <c r="L85" s="861">
        <f>N78*K85</f>
        <v>61.068244681912759</v>
      </c>
      <c r="M85" s="862"/>
      <c r="N85" s="51"/>
    </row>
    <row r="86" spans="1:14" ht="15.75" thickBot="1">
      <c r="B86" s="825" t="s">
        <v>953</v>
      </c>
      <c r="C86" s="826"/>
      <c r="D86" s="826"/>
      <c r="E86" s="826"/>
      <c r="F86" s="826"/>
      <c r="G86" s="826"/>
      <c r="H86" s="826"/>
      <c r="I86" s="826"/>
      <c r="J86" s="826"/>
      <c r="K86" s="826"/>
      <c r="L86" s="826"/>
      <c r="M86" s="827"/>
      <c r="N86" s="52">
        <f>L83+L84+L85</f>
        <v>366.40946809147653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1587.7743617297317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1523</v>
      </c>
      <c r="C31" s="81" t="s">
        <v>1530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805</v>
      </c>
      <c r="B48" s="43" t="str">
        <f>VLOOKUP(A48,MATERIALES!A4:D373,3,FALSE)</f>
        <v>Cemento Asfaltico 60-70</v>
      </c>
      <c r="C48" s="281"/>
      <c r="D48" s="281"/>
      <c r="E48" s="281"/>
      <c r="F48" s="281"/>
      <c r="G48" s="281"/>
      <c r="H48" s="281"/>
      <c r="I48" s="268"/>
      <c r="J48" s="224" t="str">
        <f>VLOOKUP(A48,MATERIALES!A4:D373,2,FALSE)</f>
        <v>kg</v>
      </c>
      <c r="K48" s="282">
        <v>1</v>
      </c>
      <c r="L48" s="267"/>
      <c r="M48" s="402">
        <f>VLOOKUP(A48,MATERIALES!A4:D395,4,FALSE)</f>
        <v>1742.3802381394953</v>
      </c>
      <c r="N48" s="272">
        <f>K48*M48</f>
        <v>1742.3802381394953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1742.3802381394953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1742.3802381394953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348.47604762789911</v>
      </c>
      <c r="M83" s="860"/>
      <c r="N83" s="51"/>
    </row>
    <row r="84" spans="1:14">
      <c r="B84" s="89" t="s">
        <v>973</v>
      </c>
      <c r="C84" s="90"/>
      <c r="D84" s="90"/>
      <c r="E84" s="90"/>
      <c r="F84" s="90"/>
      <c r="G84" s="90"/>
      <c r="H84" s="90"/>
      <c r="I84" s="87"/>
      <c r="J84" s="88"/>
      <c r="K84" s="304">
        <v>0.05</v>
      </c>
      <c r="L84" s="859">
        <f>N78*K84</f>
        <v>87.119011906974777</v>
      </c>
      <c r="M84" s="860"/>
      <c r="N84" s="51"/>
    </row>
    <row r="85" spans="1:14" ht="15.75" thickBot="1">
      <c r="B85" s="91" t="s">
        <v>974</v>
      </c>
      <c r="C85" s="92"/>
      <c r="D85" s="92"/>
      <c r="E85" s="92"/>
      <c r="F85" s="92"/>
      <c r="G85" s="92"/>
      <c r="H85" s="92"/>
      <c r="I85" s="93"/>
      <c r="J85" s="94"/>
      <c r="K85" s="305">
        <v>0.05</v>
      </c>
      <c r="L85" s="861">
        <f>N78*K85</f>
        <v>87.119011906974777</v>
      </c>
      <c r="M85" s="862"/>
      <c r="N85" s="51"/>
    </row>
    <row r="86" spans="1:14" ht="15.75" thickBot="1">
      <c r="B86" s="825" t="s">
        <v>953</v>
      </c>
      <c r="C86" s="826"/>
      <c r="D86" s="826"/>
      <c r="E86" s="826"/>
      <c r="F86" s="826"/>
      <c r="G86" s="826"/>
      <c r="H86" s="826"/>
      <c r="I86" s="826"/>
      <c r="J86" s="826"/>
      <c r="K86" s="826"/>
      <c r="L86" s="826"/>
      <c r="M86" s="827"/>
      <c r="N86" s="52">
        <f>L83+L84+L85</f>
        <v>522.71407144184866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2265.0943095813441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1525</v>
      </c>
      <c r="C31" s="81" t="s">
        <v>1524</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808</v>
      </c>
      <c r="B48" s="43" t="str">
        <f>VLOOKUP(A48,MATERIALES!A4:D373,3,FALSE)</f>
        <v>Cemento Asfaltico 80-100</v>
      </c>
      <c r="C48" s="281"/>
      <c r="D48" s="281"/>
      <c r="E48" s="281"/>
      <c r="F48" s="281"/>
      <c r="G48" s="281"/>
      <c r="H48" s="281"/>
      <c r="I48" s="268"/>
      <c r="J48" s="224" t="str">
        <f>VLOOKUP(A48,MATERIALES!A4:D373,2,FALSE)</f>
        <v>kg</v>
      </c>
      <c r="K48" s="282">
        <v>1</v>
      </c>
      <c r="L48" s="267"/>
      <c r="M48" s="402">
        <f>VLOOKUP(A48,MATERIALES!A4:D395,4,FALSE)</f>
        <v>2225.2338449129657</v>
      </c>
      <c r="N48" s="272">
        <f>K48*M48</f>
        <v>2225.2338449129657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2225.2338449129657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2225.2338449129657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445.04676898259316</v>
      </c>
      <c r="M83" s="860"/>
      <c r="N83" s="51"/>
    </row>
    <row r="84" spans="1:14">
      <c r="B84" s="89" t="s">
        <v>973</v>
      </c>
      <c r="C84" s="90"/>
      <c r="D84" s="90"/>
      <c r="E84" s="90"/>
      <c r="F84" s="90"/>
      <c r="G84" s="90"/>
      <c r="H84" s="90"/>
      <c r="I84" s="87"/>
      <c r="J84" s="88"/>
      <c r="K84" s="304">
        <v>0.05</v>
      </c>
      <c r="L84" s="859">
        <f>N78*K84</f>
        <v>111.26169224564829</v>
      </c>
      <c r="M84" s="860"/>
      <c r="N84" s="51"/>
    </row>
    <row r="85" spans="1:14" ht="15.75" thickBot="1">
      <c r="B85" s="91" t="s">
        <v>974</v>
      </c>
      <c r="C85" s="92"/>
      <c r="D85" s="92"/>
      <c r="E85" s="92"/>
      <c r="F85" s="92"/>
      <c r="G85" s="92"/>
      <c r="H85" s="92"/>
      <c r="I85" s="93"/>
      <c r="J85" s="94"/>
      <c r="K85" s="305">
        <v>0.05</v>
      </c>
      <c r="L85" s="861">
        <f>N78*K85</f>
        <v>111.26169224564829</v>
      </c>
      <c r="M85" s="862"/>
      <c r="N85" s="51"/>
    </row>
    <row r="86" spans="1:14" ht="15.75" thickBot="1">
      <c r="B86" s="825" t="s">
        <v>953</v>
      </c>
      <c r="C86" s="826"/>
      <c r="D86" s="826"/>
      <c r="E86" s="826"/>
      <c r="F86" s="826"/>
      <c r="G86" s="826"/>
      <c r="H86" s="826"/>
      <c r="I86" s="826"/>
      <c r="J86" s="826"/>
      <c r="K86" s="826"/>
      <c r="L86" s="826"/>
      <c r="M86" s="827"/>
      <c r="N86" s="52">
        <f>L83+L84+L85</f>
        <v>667.57015347388972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2892.8039983868553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1527</v>
      </c>
      <c r="C31" s="81" t="s">
        <v>1531</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854</v>
      </c>
      <c r="B48" s="43" t="str">
        <f>VLOOKUP(A48,MATERIALES!A4:D373,3,FALSE)</f>
        <v>Emulsión CRM</v>
      </c>
      <c r="C48" s="281"/>
      <c r="D48" s="281"/>
      <c r="E48" s="281"/>
      <c r="F48" s="281"/>
      <c r="G48" s="281"/>
      <c r="H48" s="281"/>
      <c r="I48" s="268"/>
      <c r="J48" s="224" t="str">
        <f>VLOOKUP(A48,MATERIALES!A4:D373,2,FALSE)</f>
        <v>lt</v>
      </c>
      <c r="K48" s="282">
        <v>1</v>
      </c>
      <c r="L48" s="267"/>
      <c r="M48" s="402">
        <f>VLOOKUP(A48,MATERIALES!A4:D395,4,FALSE)</f>
        <v>2030.3737023297176</v>
      </c>
      <c r="N48" s="272">
        <f>K48*M48</f>
        <v>2030.3737023297176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2030.3737023297176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2030.3737023297176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406.07474046594353</v>
      </c>
      <c r="M83" s="860"/>
      <c r="N83" s="51"/>
    </row>
    <row r="84" spans="1:14">
      <c r="B84" s="89" t="s">
        <v>973</v>
      </c>
      <c r="C84" s="90"/>
      <c r="D84" s="90"/>
      <c r="E84" s="90"/>
      <c r="F84" s="90"/>
      <c r="G84" s="90"/>
      <c r="H84" s="90"/>
      <c r="I84" s="87"/>
      <c r="J84" s="88"/>
      <c r="K84" s="304">
        <v>0.05</v>
      </c>
      <c r="L84" s="859">
        <f>N78*K84</f>
        <v>101.51868511648588</v>
      </c>
      <c r="M84" s="860"/>
      <c r="N84" s="51"/>
    </row>
    <row r="85" spans="1:14" ht="15.75" thickBot="1">
      <c r="B85" s="91" t="s">
        <v>974</v>
      </c>
      <c r="C85" s="92"/>
      <c r="D85" s="92"/>
      <c r="E85" s="92"/>
      <c r="F85" s="92"/>
      <c r="G85" s="92"/>
      <c r="H85" s="92"/>
      <c r="I85" s="93"/>
      <c r="J85" s="94"/>
      <c r="K85" s="305">
        <v>0.05</v>
      </c>
      <c r="L85" s="861">
        <f>N78*K85</f>
        <v>101.51868511648588</v>
      </c>
      <c r="M85" s="862"/>
      <c r="N85" s="51"/>
    </row>
    <row r="86" spans="1:14" ht="15.75" thickBot="1">
      <c r="B86" s="825" t="s">
        <v>953</v>
      </c>
      <c r="C86" s="826"/>
      <c r="D86" s="826"/>
      <c r="E86" s="826"/>
      <c r="F86" s="826"/>
      <c r="G86" s="826"/>
      <c r="H86" s="826"/>
      <c r="I86" s="826"/>
      <c r="J86" s="826"/>
      <c r="K86" s="826"/>
      <c r="L86" s="826"/>
      <c r="M86" s="827"/>
      <c r="N86" s="52">
        <f>L83+L84+L85</f>
        <v>609.11211069891533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2639.4858130286329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1036</v>
      </c>
      <c r="C31" s="81" t="s">
        <v>1532</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865</v>
      </c>
      <c r="B48" s="43" t="str">
        <f>VLOOKUP(A48,MATERIALES!A4:D373,3,FALSE)</f>
        <v>Emulsión Asfáltica de Rotura Lenta CRL</v>
      </c>
      <c r="C48" s="281"/>
      <c r="D48" s="281"/>
      <c r="E48" s="281"/>
      <c r="F48" s="281"/>
      <c r="G48" s="281"/>
      <c r="H48" s="281"/>
      <c r="I48" s="268"/>
      <c r="J48" s="224" t="str">
        <f>VLOOKUP(A48,MATERIALES!A4:D373,2,FALSE)</f>
        <v>lt</v>
      </c>
      <c r="K48" s="282">
        <v>1</v>
      </c>
      <c r="L48" s="267"/>
      <c r="M48" s="402">
        <f>VLOOKUP(A48,MATERIALES!A4:D395,4,FALSE)</f>
        <v>2102.2190121894073</v>
      </c>
      <c r="N48" s="272">
        <f>K48*M48</f>
        <v>2102.2190121894073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2102.2190121894073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2102.2190121894073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420.44380243788146</v>
      </c>
      <c r="M83" s="860"/>
      <c r="N83" s="51"/>
    </row>
    <row r="84" spans="1:14">
      <c r="B84" s="89" t="s">
        <v>973</v>
      </c>
      <c r="C84" s="90"/>
      <c r="D84" s="90"/>
      <c r="E84" s="90"/>
      <c r="F84" s="90"/>
      <c r="G84" s="90"/>
      <c r="H84" s="90"/>
      <c r="I84" s="87"/>
      <c r="J84" s="88"/>
      <c r="K84" s="304">
        <v>0.05</v>
      </c>
      <c r="L84" s="859">
        <f>N78*K84</f>
        <v>105.11095060947036</v>
      </c>
      <c r="M84" s="860"/>
      <c r="N84" s="51"/>
    </row>
    <row r="85" spans="1:14" ht="15.75" thickBot="1">
      <c r="B85" s="91" t="s">
        <v>974</v>
      </c>
      <c r="C85" s="92"/>
      <c r="D85" s="92"/>
      <c r="E85" s="92"/>
      <c r="F85" s="92"/>
      <c r="G85" s="92"/>
      <c r="H85" s="92"/>
      <c r="I85" s="93"/>
      <c r="J85" s="94"/>
      <c r="K85" s="305">
        <v>0.05</v>
      </c>
      <c r="L85" s="861">
        <f>N78*K85</f>
        <v>105.11095060947036</v>
      </c>
      <c r="M85" s="862"/>
      <c r="N85" s="51"/>
    </row>
    <row r="86" spans="1:14" ht="15.75" thickBot="1">
      <c r="B86" s="825" t="s">
        <v>953</v>
      </c>
      <c r="C86" s="826"/>
      <c r="D86" s="826"/>
      <c r="E86" s="826"/>
      <c r="F86" s="826"/>
      <c r="G86" s="826"/>
      <c r="H86" s="826"/>
      <c r="I86" s="826"/>
      <c r="J86" s="826"/>
      <c r="K86" s="826"/>
      <c r="L86" s="826"/>
      <c r="M86" s="827"/>
      <c r="N86" s="52">
        <f>L83+L84+L85</f>
        <v>630.66570365682219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2732.8847158462295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1037</v>
      </c>
      <c r="C31" s="81" t="s">
        <v>1533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852</v>
      </c>
      <c r="B48" s="43" t="str">
        <f>VLOOKUP(A48,MATERIALES!A4:D373,3,FALSE)</f>
        <v>Emulsión CRL-1hm</v>
      </c>
      <c r="C48" s="281"/>
      <c r="D48" s="281"/>
      <c r="E48" s="281"/>
      <c r="F48" s="281"/>
      <c r="G48" s="281"/>
      <c r="H48" s="281"/>
      <c r="I48" s="268"/>
      <c r="J48" s="224" t="str">
        <f>VLOOKUP(A48,MATERIALES!A4:D373,2,FALSE)</f>
        <v>lt</v>
      </c>
      <c r="K48" s="282">
        <v>1</v>
      </c>
      <c r="L48" s="267"/>
      <c r="M48" s="402">
        <f>VLOOKUP(A48,MATERIALES!A4:D395,4,FALSE)</f>
        <v>2474.5810973759162</v>
      </c>
      <c r="N48" s="272">
        <f>K48*M48</f>
        <v>2474.5810973759162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2474.5810973759162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2474.5810973759162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494.91621947518325</v>
      </c>
      <c r="M83" s="860"/>
      <c r="N83" s="51"/>
    </row>
    <row r="84" spans="1:14">
      <c r="B84" s="89" t="s">
        <v>973</v>
      </c>
      <c r="C84" s="90"/>
      <c r="D84" s="90"/>
      <c r="E84" s="90"/>
      <c r="F84" s="90"/>
      <c r="G84" s="90"/>
      <c r="H84" s="90"/>
      <c r="I84" s="87"/>
      <c r="J84" s="88"/>
      <c r="K84" s="304">
        <v>0.05</v>
      </c>
      <c r="L84" s="859">
        <f>N78*K84</f>
        <v>123.72905486879581</v>
      </c>
      <c r="M84" s="860"/>
      <c r="N84" s="51"/>
    </row>
    <row r="85" spans="1:14" ht="15.75" thickBot="1">
      <c r="B85" s="91" t="s">
        <v>974</v>
      </c>
      <c r="C85" s="92"/>
      <c r="D85" s="92"/>
      <c r="E85" s="92"/>
      <c r="F85" s="92"/>
      <c r="G85" s="92"/>
      <c r="H85" s="92"/>
      <c r="I85" s="93"/>
      <c r="J85" s="94"/>
      <c r="K85" s="305">
        <v>0.05</v>
      </c>
      <c r="L85" s="861">
        <f>N78*K85</f>
        <v>123.72905486879581</v>
      </c>
      <c r="M85" s="862"/>
      <c r="N85" s="51"/>
    </row>
    <row r="86" spans="1:14" ht="15.75" thickBot="1">
      <c r="B86" s="825" t="s">
        <v>953</v>
      </c>
      <c r="C86" s="826"/>
      <c r="D86" s="826"/>
      <c r="E86" s="826"/>
      <c r="F86" s="826"/>
      <c r="G86" s="826"/>
      <c r="H86" s="826"/>
      <c r="I86" s="826"/>
      <c r="J86" s="826"/>
      <c r="K86" s="826"/>
      <c r="L86" s="826"/>
      <c r="M86" s="827"/>
      <c r="N86" s="52">
        <f>L83+L84+L85</f>
        <v>742.37432921277491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3216.9554265886909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1528</v>
      </c>
      <c r="C31" s="81" t="s">
        <v>1534</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850</v>
      </c>
      <c r="B48" s="43" t="str">
        <f>VLOOKUP(A48,MATERIALES!A4:D373,3,FALSE)</f>
        <v>Emulsión CRL-1h</v>
      </c>
      <c r="C48" s="281"/>
      <c r="D48" s="281"/>
      <c r="E48" s="281"/>
      <c r="F48" s="281"/>
      <c r="G48" s="281"/>
      <c r="H48" s="281"/>
      <c r="I48" s="268"/>
      <c r="J48" s="224" t="str">
        <f>VLOOKUP(A48,MATERIALES!A4:D373,2,FALSE)</f>
        <v>lt</v>
      </c>
      <c r="K48" s="282">
        <v>1</v>
      </c>
      <c r="L48" s="267"/>
      <c r="M48" s="402">
        <f>VLOOKUP(A48,MATERIALES!A4:D395,4,FALSE)</f>
        <v>2012.6267223996372</v>
      </c>
      <c r="N48" s="272">
        <f>K48*M48</f>
        <v>2012.6267223996372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2012.6267223996372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2012.6267223996372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402.52534447992747</v>
      </c>
      <c r="M83" s="860"/>
      <c r="N83" s="51"/>
    </row>
    <row r="84" spans="1:14">
      <c r="B84" s="89" t="s">
        <v>973</v>
      </c>
      <c r="C84" s="90"/>
      <c r="D84" s="90"/>
      <c r="E84" s="90"/>
      <c r="F84" s="90"/>
      <c r="G84" s="90"/>
      <c r="H84" s="90"/>
      <c r="I84" s="87"/>
      <c r="J84" s="88"/>
      <c r="K84" s="304">
        <v>0.05</v>
      </c>
      <c r="L84" s="859">
        <f>N78*K84</f>
        <v>100.63133611998187</v>
      </c>
      <c r="M84" s="860"/>
      <c r="N84" s="51"/>
    </row>
    <row r="85" spans="1:14" ht="15.75" thickBot="1">
      <c r="B85" s="91" t="s">
        <v>974</v>
      </c>
      <c r="C85" s="92"/>
      <c r="D85" s="92"/>
      <c r="E85" s="92"/>
      <c r="F85" s="92"/>
      <c r="G85" s="92"/>
      <c r="H85" s="92"/>
      <c r="I85" s="93"/>
      <c r="J85" s="94"/>
      <c r="K85" s="305">
        <v>0.05</v>
      </c>
      <c r="L85" s="861">
        <f>N78*K85</f>
        <v>100.63133611998187</v>
      </c>
      <c r="M85" s="862"/>
      <c r="N85" s="51"/>
    </row>
    <row r="86" spans="1:14" ht="15.75" thickBot="1">
      <c r="B86" s="825" t="s">
        <v>953</v>
      </c>
      <c r="C86" s="826"/>
      <c r="D86" s="826"/>
      <c r="E86" s="826"/>
      <c r="F86" s="826"/>
      <c r="G86" s="826"/>
      <c r="H86" s="826"/>
      <c r="I86" s="826"/>
      <c r="J86" s="826"/>
      <c r="K86" s="826"/>
      <c r="L86" s="826"/>
      <c r="M86" s="827"/>
      <c r="N86" s="52">
        <f>L83+L84+L85</f>
        <v>603.78801671989117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2616.4147391195283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1535</v>
      </c>
      <c r="C31" s="81" t="s">
        <v>1536</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817</v>
      </c>
      <c r="B48" s="43" t="str">
        <f>VLOOKUP(A48,MATERIALES!A4:D373,3,FALSE)</f>
        <v>Cemento Asfáltico Modificado Con Grano De Caucho Reciclado Tipo I</v>
      </c>
      <c r="C48" s="281"/>
      <c r="D48" s="281"/>
      <c r="E48" s="281"/>
      <c r="F48" s="281"/>
      <c r="G48" s="281"/>
      <c r="H48" s="281"/>
      <c r="I48" s="268"/>
      <c r="J48" s="224" t="str">
        <f>VLOOKUP(A48,MATERIALES!A4:D373,2,FALSE)</f>
        <v>kg</v>
      </c>
      <c r="K48" s="282">
        <v>1</v>
      </c>
      <c r="L48" s="267"/>
      <c r="M48" s="402">
        <f>VLOOKUP(A48,MATERIALES!A4:D395,4,FALSE)</f>
        <v>1816.5376398280794</v>
      </c>
      <c r="N48" s="272">
        <f>K48*M48</f>
        <v>1816.5376398280794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1816.5376398280794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1816.5376398280794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363.30752796561592</v>
      </c>
      <c r="M83" s="860"/>
      <c r="N83" s="51"/>
    </row>
    <row r="84" spans="1:14">
      <c r="B84" s="89" t="s">
        <v>973</v>
      </c>
      <c r="C84" s="90"/>
      <c r="D84" s="90"/>
      <c r="E84" s="90"/>
      <c r="F84" s="90"/>
      <c r="G84" s="90"/>
      <c r="H84" s="90"/>
      <c r="I84" s="87"/>
      <c r="J84" s="88"/>
      <c r="K84" s="304">
        <v>0.05</v>
      </c>
      <c r="L84" s="859">
        <f>N78*K84</f>
        <v>90.82688199140398</v>
      </c>
      <c r="M84" s="860"/>
      <c r="N84" s="51"/>
    </row>
    <row r="85" spans="1:14" ht="15.75" thickBot="1">
      <c r="B85" s="91" t="s">
        <v>974</v>
      </c>
      <c r="C85" s="92"/>
      <c r="D85" s="92"/>
      <c r="E85" s="92"/>
      <c r="F85" s="92"/>
      <c r="G85" s="92"/>
      <c r="H85" s="92"/>
      <c r="I85" s="93"/>
      <c r="J85" s="94"/>
      <c r="K85" s="305">
        <v>0.05</v>
      </c>
      <c r="L85" s="861">
        <f>N78*K85</f>
        <v>90.82688199140398</v>
      </c>
      <c r="M85" s="862"/>
      <c r="N85" s="51"/>
    </row>
    <row r="86" spans="1:14" ht="15.75" thickBot="1">
      <c r="B86" s="825" t="s">
        <v>953</v>
      </c>
      <c r="C86" s="826"/>
      <c r="D86" s="826"/>
      <c r="E86" s="826"/>
      <c r="F86" s="826"/>
      <c r="G86" s="826"/>
      <c r="H86" s="826"/>
      <c r="I86" s="826"/>
      <c r="J86" s="826"/>
      <c r="K86" s="826"/>
      <c r="L86" s="826"/>
      <c r="M86" s="827"/>
      <c r="N86" s="52">
        <f>L83+L84+L85</f>
        <v>544.96129194842388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2361.498931776503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1537</v>
      </c>
      <c r="C31" s="81" t="s">
        <v>1538</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819</v>
      </c>
      <c r="B48" s="43" t="str">
        <f>VLOOKUP(A48,MATERIALES!A4:D373,3,FALSE)</f>
        <v>Cemento Asfáltico Modificado Con Grano De Caucho Reciclado Tipo Il</v>
      </c>
      <c r="C48" s="281"/>
      <c r="D48" s="281"/>
      <c r="E48" s="281"/>
      <c r="F48" s="281"/>
      <c r="G48" s="281"/>
      <c r="H48" s="281"/>
      <c r="I48" s="268"/>
      <c r="J48" s="224" t="str">
        <f>VLOOKUP(A48,MATERIALES!A4:D373,2,FALSE)</f>
        <v>kg</v>
      </c>
      <c r="K48" s="282">
        <v>1</v>
      </c>
      <c r="L48" s="267"/>
      <c r="M48" s="402">
        <f>VLOOKUP(A48,MATERIALES!A4:D395,4,FALSE)</f>
        <v>1841.9939625120462</v>
      </c>
      <c r="N48" s="272">
        <f>K48*M48</f>
        <v>1841.9939625120462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1841.9939625120462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25" t="s">
        <v>953</v>
      </c>
      <c r="C76" s="826"/>
      <c r="D76" s="826"/>
      <c r="E76" s="826"/>
      <c r="F76" s="826"/>
      <c r="G76" s="826"/>
      <c r="H76" s="826"/>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1841.9939625120462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368.39879250240926</v>
      </c>
      <c r="M83" s="860"/>
      <c r="N83" s="51"/>
    </row>
    <row r="84" spans="1:14">
      <c r="B84" s="89" t="s">
        <v>973</v>
      </c>
      <c r="C84" s="90"/>
      <c r="D84" s="90"/>
      <c r="E84" s="90"/>
      <c r="F84" s="90"/>
      <c r="G84" s="90"/>
      <c r="H84" s="90"/>
      <c r="I84" s="87"/>
      <c r="J84" s="88"/>
      <c r="K84" s="304">
        <v>0.05</v>
      </c>
      <c r="L84" s="859">
        <f>N78*K84</f>
        <v>92.099698125602316</v>
      </c>
      <c r="M84" s="860"/>
      <c r="N84" s="51"/>
    </row>
    <row r="85" spans="1:14" ht="15.75" thickBot="1">
      <c r="B85" s="91" t="s">
        <v>974</v>
      </c>
      <c r="C85" s="92"/>
      <c r="D85" s="92"/>
      <c r="E85" s="92"/>
      <c r="F85" s="92"/>
      <c r="G85" s="92"/>
      <c r="H85" s="92"/>
      <c r="I85" s="93"/>
      <c r="J85" s="94"/>
      <c r="K85" s="305">
        <v>0.05</v>
      </c>
      <c r="L85" s="861">
        <f>N78*K85</f>
        <v>92.099698125602316</v>
      </c>
      <c r="M85" s="862"/>
      <c r="N85" s="51"/>
    </row>
    <row r="86" spans="1:14" ht="15.75" thickBot="1">
      <c r="B86" s="825" t="s">
        <v>953</v>
      </c>
      <c r="C86" s="826"/>
      <c r="D86" s="826"/>
      <c r="E86" s="826"/>
      <c r="F86" s="826"/>
      <c r="G86" s="826"/>
      <c r="H86" s="826"/>
      <c r="I86" s="826"/>
      <c r="J86" s="826"/>
      <c r="K86" s="826"/>
      <c r="L86" s="826"/>
      <c r="M86" s="827"/>
      <c r="N86" s="52">
        <f>L83+L84+L85</f>
        <v>552.59818875361395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2394.59215126566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1539</v>
      </c>
      <c r="C31" s="81" t="s">
        <v>1540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820</v>
      </c>
      <c r="B48" s="43" t="str">
        <f>VLOOKUP(A48,MATERIALES!A4:D373,3,FALSE)</f>
        <v>Cemento Asfáltico Modificado Con Grano De Caucho Reciclado Tipo lll</v>
      </c>
      <c r="C48" s="281"/>
      <c r="D48" s="281"/>
      <c r="E48" s="281"/>
      <c r="F48" s="281"/>
      <c r="G48" s="281"/>
      <c r="H48" s="281"/>
      <c r="I48" s="268"/>
      <c r="J48" s="224" t="str">
        <f>VLOOKUP(A48,MATERIALES!A4:D373,2,FALSE)</f>
        <v>kg</v>
      </c>
      <c r="K48" s="282">
        <v>1</v>
      </c>
      <c r="L48" s="267"/>
      <c r="M48" s="402">
        <f>VLOOKUP(A48,MATERIALES!A4:D395,4,FALSE)</f>
        <v>1896.7788913511072</v>
      </c>
      <c r="N48" s="272">
        <f>K48*M48</f>
        <v>1896.7788913511072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1896.7788913511072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1896.7788913511072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379.35577827022144</v>
      </c>
      <c r="M83" s="860"/>
      <c r="N83" s="51"/>
    </row>
    <row r="84" spans="1:14">
      <c r="B84" s="89" t="s">
        <v>973</v>
      </c>
      <c r="C84" s="90"/>
      <c r="D84" s="90"/>
      <c r="E84" s="90"/>
      <c r="F84" s="90"/>
      <c r="G84" s="90"/>
      <c r="H84" s="90"/>
      <c r="I84" s="87"/>
      <c r="J84" s="88"/>
      <c r="K84" s="304">
        <v>0.05</v>
      </c>
      <c r="L84" s="859">
        <f>N78*K84</f>
        <v>94.838944567555359</v>
      </c>
      <c r="M84" s="860"/>
      <c r="N84" s="51"/>
    </row>
    <row r="85" spans="1:14" ht="15.75" thickBot="1">
      <c r="B85" s="91" t="s">
        <v>974</v>
      </c>
      <c r="C85" s="92"/>
      <c r="D85" s="92"/>
      <c r="E85" s="92"/>
      <c r="F85" s="92"/>
      <c r="G85" s="92"/>
      <c r="H85" s="92"/>
      <c r="I85" s="93"/>
      <c r="J85" s="94"/>
      <c r="K85" s="305">
        <v>0.05</v>
      </c>
      <c r="L85" s="861">
        <f>N78*K85</f>
        <v>94.838944567555359</v>
      </c>
      <c r="M85" s="862"/>
      <c r="N85" s="51"/>
    </row>
    <row r="86" spans="1:14" ht="15.75" thickBot="1">
      <c r="B86" s="825" t="s">
        <v>953</v>
      </c>
      <c r="C86" s="826"/>
      <c r="D86" s="826"/>
      <c r="E86" s="826"/>
      <c r="F86" s="826"/>
      <c r="G86" s="826"/>
      <c r="H86" s="826"/>
      <c r="I86" s="826"/>
      <c r="J86" s="826"/>
      <c r="K86" s="826"/>
      <c r="L86" s="826"/>
      <c r="M86" s="827"/>
      <c r="N86" s="52">
        <f>L83+L84+L85</f>
        <v>569.03366740533215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2465.8125587564391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1038</v>
      </c>
      <c r="C31" s="81" t="s">
        <v>1541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812</v>
      </c>
      <c r="B48" s="43" t="str">
        <f>VLOOKUP(A48,MATERIALES!A4:D373,3,FALSE)</f>
        <v>Cemento asfaltico modificado con polímeros tipo I</v>
      </c>
      <c r="C48" s="281"/>
      <c r="D48" s="281"/>
      <c r="E48" s="281"/>
      <c r="F48" s="281"/>
      <c r="G48" s="281"/>
      <c r="H48" s="281"/>
      <c r="I48" s="268"/>
      <c r="J48" s="224" t="str">
        <f>VLOOKUP(A48,MATERIALES!A4:D373,2,FALSE)</f>
        <v>kg</v>
      </c>
      <c r="K48" s="282">
        <v>1</v>
      </c>
      <c r="L48" s="267"/>
      <c r="M48" s="402">
        <f>VLOOKUP(A48,MATERIALES!A4:D395,4,FALSE)</f>
        <v>3576.2237541478585</v>
      </c>
      <c r="N48" s="272">
        <f>K48*M48</f>
        <v>3576.2237541478585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3576.2237541478585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3576.2237541478585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715.24475082957179</v>
      </c>
      <c r="M83" s="860"/>
      <c r="N83" s="51"/>
    </row>
    <row r="84" spans="1:14">
      <c r="B84" s="89" t="s">
        <v>973</v>
      </c>
      <c r="C84" s="90"/>
      <c r="D84" s="90"/>
      <c r="E84" s="90"/>
      <c r="F84" s="90"/>
      <c r="G84" s="90"/>
      <c r="H84" s="90"/>
      <c r="I84" s="87"/>
      <c r="J84" s="88"/>
      <c r="K84" s="304">
        <v>0.05</v>
      </c>
      <c r="L84" s="859">
        <f>N78*K84</f>
        <v>178.81118770739295</v>
      </c>
      <c r="M84" s="860"/>
      <c r="N84" s="51"/>
    </row>
    <row r="85" spans="1:14" ht="15.75" thickBot="1">
      <c r="B85" s="91" t="s">
        <v>974</v>
      </c>
      <c r="C85" s="92"/>
      <c r="D85" s="92"/>
      <c r="E85" s="92"/>
      <c r="F85" s="92"/>
      <c r="G85" s="92"/>
      <c r="H85" s="92"/>
      <c r="I85" s="93"/>
      <c r="J85" s="94"/>
      <c r="K85" s="305">
        <v>0.05</v>
      </c>
      <c r="L85" s="861">
        <f>N78*K85</f>
        <v>178.81118770739295</v>
      </c>
      <c r="M85" s="862"/>
      <c r="N85" s="51"/>
    </row>
    <row r="86" spans="1:14" ht="15.75" thickBot="1">
      <c r="B86" s="825" t="s">
        <v>953</v>
      </c>
      <c r="C86" s="826"/>
      <c r="D86" s="826"/>
      <c r="E86" s="826"/>
      <c r="F86" s="826"/>
      <c r="G86" s="826"/>
      <c r="H86" s="826"/>
      <c r="I86" s="826"/>
      <c r="J86" s="826"/>
      <c r="K86" s="826"/>
      <c r="L86" s="826"/>
      <c r="M86" s="827"/>
      <c r="N86" s="52">
        <f>L83+L84+L85</f>
        <v>1072.8671262443577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4649.0908803922157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1039</v>
      </c>
      <c r="C31" s="81" t="s">
        <v>1542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3743.5251116229433</v>
      </c>
      <c r="N48" s="272">
        <f>K48*M48</f>
        <v>3743.5251116229433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3743.5251116229433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3743.5251116229433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748.70502232458875</v>
      </c>
      <c r="M83" s="860"/>
      <c r="N83" s="51"/>
    </row>
    <row r="84" spans="1:14">
      <c r="B84" s="89" t="s">
        <v>973</v>
      </c>
      <c r="C84" s="90"/>
      <c r="D84" s="90"/>
      <c r="E84" s="90"/>
      <c r="F84" s="90"/>
      <c r="G84" s="90"/>
      <c r="H84" s="90"/>
      <c r="I84" s="87"/>
      <c r="J84" s="88"/>
      <c r="K84" s="304">
        <v>0.05</v>
      </c>
      <c r="L84" s="859">
        <f>N78*K84</f>
        <v>187.17625558114719</v>
      </c>
      <c r="M84" s="860"/>
      <c r="N84" s="51"/>
    </row>
    <row r="85" spans="1:14" ht="15.75" thickBot="1">
      <c r="B85" s="91" t="s">
        <v>974</v>
      </c>
      <c r="C85" s="92"/>
      <c r="D85" s="92"/>
      <c r="E85" s="92"/>
      <c r="F85" s="92"/>
      <c r="G85" s="92"/>
      <c r="H85" s="92"/>
      <c r="I85" s="93"/>
      <c r="J85" s="94"/>
      <c r="K85" s="305">
        <v>0.05</v>
      </c>
      <c r="L85" s="861">
        <f>N78*K85</f>
        <v>187.17625558114719</v>
      </c>
      <c r="M85" s="862"/>
      <c r="N85" s="51"/>
    </row>
    <row r="86" spans="1:14" ht="15.75" thickBot="1">
      <c r="B86" s="825" t="s">
        <v>953</v>
      </c>
      <c r="C86" s="826"/>
      <c r="D86" s="826"/>
      <c r="E86" s="826"/>
      <c r="F86" s="826"/>
      <c r="G86" s="826"/>
      <c r="H86" s="826"/>
      <c r="I86" s="826"/>
      <c r="J86" s="826"/>
      <c r="K86" s="826"/>
      <c r="L86" s="826"/>
      <c r="M86" s="827"/>
      <c r="N86" s="52">
        <f>L83+L84+L85</f>
        <v>1123.0575334868831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4866.5826451098264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1040</v>
      </c>
      <c r="C31" s="81" t="s">
        <v>1543</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3743.5251116229433</v>
      </c>
      <c r="N48" s="272">
        <f>K48*M48</f>
        <v>3743.5251116229433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3743.5251116229433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3743.5251116229433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748.70502232458875</v>
      </c>
      <c r="M83" s="860"/>
      <c r="N83" s="51"/>
    </row>
    <row r="84" spans="1:14">
      <c r="B84" s="89" t="s">
        <v>973</v>
      </c>
      <c r="C84" s="90"/>
      <c r="D84" s="90"/>
      <c r="E84" s="90"/>
      <c r="F84" s="90"/>
      <c r="G84" s="90"/>
      <c r="H84" s="90"/>
      <c r="I84" s="87"/>
      <c r="J84" s="88"/>
      <c r="K84" s="304">
        <v>0.05</v>
      </c>
      <c r="L84" s="859">
        <f>N78*K84</f>
        <v>187.17625558114719</v>
      </c>
      <c r="M84" s="860"/>
      <c r="N84" s="51"/>
    </row>
    <row r="85" spans="1:14" ht="15.75" thickBot="1">
      <c r="B85" s="91" t="s">
        <v>974</v>
      </c>
      <c r="C85" s="92"/>
      <c r="D85" s="92"/>
      <c r="E85" s="92"/>
      <c r="F85" s="92"/>
      <c r="G85" s="92"/>
      <c r="H85" s="92"/>
      <c r="I85" s="93"/>
      <c r="J85" s="94"/>
      <c r="K85" s="305">
        <v>0.05</v>
      </c>
      <c r="L85" s="861">
        <f>N78*K85</f>
        <v>187.17625558114719</v>
      </c>
      <c r="M85" s="862"/>
      <c r="N85" s="51"/>
    </row>
    <row r="86" spans="1:14" ht="15.75" thickBot="1">
      <c r="B86" s="825" t="s">
        <v>953</v>
      </c>
      <c r="C86" s="826"/>
      <c r="D86" s="826"/>
      <c r="E86" s="826"/>
      <c r="F86" s="826"/>
      <c r="G86" s="826"/>
      <c r="H86" s="826"/>
      <c r="I86" s="826"/>
      <c r="J86" s="826"/>
      <c r="K86" s="826"/>
      <c r="L86" s="826"/>
      <c r="M86" s="827"/>
      <c r="N86" s="52">
        <f>L83+L84+L85</f>
        <v>1123.0575334868831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4866.5826451098264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1041</v>
      </c>
      <c r="C31" s="81" t="s">
        <v>1544</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814</v>
      </c>
      <c r="B48" s="43" t="str">
        <f>VLOOKUP(A48,MATERIALES!A4:D373,3,FALSE)</f>
        <v>Cemento asfaltico modificado con polímeros tipo III</v>
      </c>
      <c r="C48" s="281"/>
      <c r="D48" s="281"/>
      <c r="E48" s="281"/>
      <c r="F48" s="281"/>
      <c r="G48" s="281"/>
      <c r="H48" s="281"/>
      <c r="I48" s="268"/>
      <c r="J48" s="224" t="str">
        <f>VLOOKUP(A48,MATERIALES!A4:D373,2,FALSE)</f>
        <v>kg</v>
      </c>
      <c r="K48" s="282">
        <v>1</v>
      </c>
      <c r="L48" s="267"/>
      <c r="M48" s="402">
        <f>VLOOKUP(A48,MATERIALES!A4:D395,4,FALSE)</f>
        <v>2977.5732496149294</v>
      </c>
      <c r="N48" s="272">
        <f>K48*M48</f>
        <v>2977.5732496149294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2977.5732496149294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2977.5732496149294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595.51464992298588</v>
      </c>
      <c r="M83" s="860"/>
      <c r="N83" s="51"/>
    </row>
    <row r="84" spans="1:14">
      <c r="B84" s="89" t="s">
        <v>973</v>
      </c>
      <c r="C84" s="90"/>
      <c r="D84" s="90"/>
      <c r="E84" s="90"/>
      <c r="F84" s="90"/>
      <c r="G84" s="90"/>
      <c r="H84" s="90"/>
      <c r="I84" s="87"/>
      <c r="J84" s="88"/>
      <c r="K84" s="304">
        <v>0.05</v>
      </c>
      <c r="L84" s="859">
        <f>N78*K84</f>
        <v>148.87866248074647</v>
      </c>
      <c r="M84" s="860"/>
      <c r="N84" s="51"/>
    </row>
    <row r="85" spans="1:14" ht="15.75" thickBot="1">
      <c r="B85" s="91" t="s">
        <v>974</v>
      </c>
      <c r="C85" s="92"/>
      <c r="D85" s="92"/>
      <c r="E85" s="92"/>
      <c r="F85" s="92"/>
      <c r="G85" s="92"/>
      <c r="H85" s="92"/>
      <c r="I85" s="93"/>
      <c r="J85" s="94"/>
      <c r="K85" s="305">
        <v>0.05</v>
      </c>
      <c r="L85" s="861">
        <f>N78*K85</f>
        <v>148.87866248074647</v>
      </c>
      <c r="M85" s="862"/>
      <c r="N85" s="51"/>
    </row>
    <row r="86" spans="1:14" ht="15.75" thickBot="1">
      <c r="B86" s="825" t="s">
        <v>953</v>
      </c>
      <c r="C86" s="826"/>
      <c r="D86" s="826"/>
      <c r="E86" s="826"/>
      <c r="F86" s="826"/>
      <c r="G86" s="826"/>
      <c r="H86" s="826"/>
      <c r="I86" s="826"/>
      <c r="J86" s="826"/>
      <c r="K86" s="826"/>
      <c r="L86" s="826"/>
      <c r="M86" s="827"/>
      <c r="N86" s="52">
        <f>L83+L84+L85</f>
        <v>893.27197488447882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3870.8452244994082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1042</v>
      </c>
      <c r="C31" s="81" t="s">
        <v>1545</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815</v>
      </c>
      <c r="B48" s="43" t="str">
        <f>VLOOKUP(A48,MATERIALES!A4:D373,3,FALSE)</f>
        <v>Cemento asfaltico modificado con polímeros tipo IV</v>
      </c>
      <c r="C48" s="281"/>
      <c r="D48" s="281"/>
      <c r="E48" s="281"/>
      <c r="F48" s="281"/>
      <c r="G48" s="281"/>
      <c r="H48" s="281"/>
      <c r="I48" s="268"/>
      <c r="J48" s="224" t="str">
        <f>VLOOKUP(A48,MATERIALES!A4:D373,2,FALSE)</f>
        <v>kg</v>
      </c>
      <c r="K48" s="282">
        <v>1</v>
      </c>
      <c r="L48" s="267"/>
      <c r="M48" s="402">
        <f>VLOOKUP(A48,MATERIALES!A4:D395,4,FALSE)</f>
        <v>3082.1582776317073</v>
      </c>
      <c r="N48" s="272">
        <f>K48*M48</f>
        <v>3082.1582776317073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3082.1582776317073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3082.1582776317073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616.4316555263415</v>
      </c>
      <c r="M83" s="860"/>
      <c r="N83" s="51"/>
    </row>
    <row r="84" spans="1:14">
      <c r="B84" s="89" t="s">
        <v>973</v>
      </c>
      <c r="C84" s="90"/>
      <c r="D84" s="90"/>
      <c r="E84" s="90"/>
      <c r="F84" s="90"/>
      <c r="G84" s="90"/>
      <c r="H84" s="90"/>
      <c r="I84" s="87"/>
      <c r="J84" s="88"/>
      <c r="K84" s="304">
        <v>0.05</v>
      </c>
      <c r="L84" s="859">
        <f>N78*K84</f>
        <v>154.10791388158538</v>
      </c>
      <c r="M84" s="860"/>
      <c r="N84" s="51"/>
    </row>
    <row r="85" spans="1:14" ht="15.75" thickBot="1">
      <c r="B85" s="91" t="s">
        <v>974</v>
      </c>
      <c r="C85" s="92"/>
      <c r="D85" s="92"/>
      <c r="E85" s="92"/>
      <c r="F85" s="92"/>
      <c r="G85" s="92"/>
      <c r="H85" s="92"/>
      <c r="I85" s="93"/>
      <c r="J85" s="94"/>
      <c r="K85" s="305">
        <v>0.05</v>
      </c>
      <c r="L85" s="861">
        <f>N78*K85</f>
        <v>154.10791388158538</v>
      </c>
      <c r="M85" s="862"/>
      <c r="N85" s="51"/>
    </row>
    <row r="86" spans="1:14" ht="15.75" thickBot="1">
      <c r="B86" s="825" t="s">
        <v>953</v>
      </c>
      <c r="C86" s="826"/>
      <c r="D86" s="826"/>
      <c r="E86" s="826"/>
      <c r="F86" s="826"/>
      <c r="G86" s="826"/>
      <c r="H86" s="826"/>
      <c r="I86" s="826"/>
      <c r="J86" s="826"/>
      <c r="K86" s="826"/>
      <c r="L86" s="826"/>
      <c r="M86" s="827"/>
      <c r="N86" s="52">
        <f>L83+L84+L85</f>
        <v>924.64748328951214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4006.8057609212192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1546</v>
      </c>
      <c r="C31" s="81" t="s">
        <v>1547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816</v>
      </c>
      <c r="B48" s="43" t="str">
        <f>VLOOKUP(A48,MATERIALES!A4:D373,3,FALSE)</f>
        <v>Cemento asfaltico modificado con polímeros tipo V</v>
      </c>
      <c r="C48" s="281"/>
      <c r="D48" s="281"/>
      <c r="E48" s="281"/>
      <c r="F48" s="281"/>
      <c r="G48" s="281"/>
      <c r="H48" s="281"/>
      <c r="I48" s="268"/>
      <c r="J48" s="224" t="str">
        <f>VLOOKUP(A48,MATERIALES!A4:D373,2,FALSE)</f>
        <v>kg</v>
      </c>
      <c r="K48" s="282">
        <v>1</v>
      </c>
      <c r="L48" s="267"/>
      <c r="M48" s="402">
        <f>VLOOKUP(A48,MATERIALES!A4:D395,4,FALSE)</f>
        <v>2216.5179446415173</v>
      </c>
      <c r="N48" s="272">
        <f>K48*M48</f>
        <v>2216.5179446415173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2216.5179446415173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2216.5179446415173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443.3035889283035</v>
      </c>
      <c r="M83" s="860"/>
      <c r="N83" s="51"/>
    </row>
    <row r="84" spans="1:14">
      <c r="B84" s="89" t="s">
        <v>973</v>
      </c>
      <c r="C84" s="90"/>
      <c r="D84" s="90"/>
      <c r="E84" s="90"/>
      <c r="F84" s="90"/>
      <c r="G84" s="90"/>
      <c r="H84" s="90"/>
      <c r="I84" s="87"/>
      <c r="J84" s="88"/>
      <c r="K84" s="304">
        <v>0.05</v>
      </c>
      <c r="L84" s="859">
        <f>N78*K84</f>
        <v>110.82589723207587</v>
      </c>
      <c r="M84" s="860"/>
      <c r="N84" s="51"/>
    </row>
    <row r="85" spans="1:14" ht="15.75" thickBot="1">
      <c r="B85" s="91" t="s">
        <v>974</v>
      </c>
      <c r="C85" s="92"/>
      <c r="D85" s="92"/>
      <c r="E85" s="92"/>
      <c r="F85" s="92"/>
      <c r="G85" s="92"/>
      <c r="H85" s="92"/>
      <c r="I85" s="93"/>
      <c r="J85" s="94"/>
      <c r="K85" s="305">
        <v>0.05</v>
      </c>
      <c r="L85" s="861">
        <f>N78*K85</f>
        <v>110.82589723207587</v>
      </c>
      <c r="M85" s="862"/>
      <c r="N85" s="51"/>
    </row>
    <row r="86" spans="1:14" ht="15.75" thickBot="1">
      <c r="B86" s="825" t="s">
        <v>953</v>
      </c>
      <c r="C86" s="826"/>
      <c r="D86" s="826"/>
      <c r="E86" s="826"/>
      <c r="F86" s="826"/>
      <c r="G86" s="826"/>
      <c r="H86" s="826"/>
      <c r="I86" s="826"/>
      <c r="J86" s="826"/>
      <c r="K86" s="826"/>
      <c r="L86" s="826"/>
      <c r="M86" s="827"/>
      <c r="N86" s="52">
        <f>L83+L84+L85</f>
        <v>664.95538339245536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2881.4733280339724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1043</v>
      </c>
      <c r="C31" s="81" t="s">
        <v>1548</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866</v>
      </c>
      <c r="B48" s="43" t="str">
        <f>VLOOKUP(A48,MATERIALES!A4:D373,3,FALSE)</f>
        <v>Emulsión Asfáltica de Rotura Media Modificada Con Polímeros CRM-m</v>
      </c>
      <c r="C48" s="281"/>
      <c r="D48" s="281"/>
      <c r="E48" s="281"/>
      <c r="F48" s="281"/>
      <c r="G48" s="281"/>
      <c r="H48" s="281"/>
      <c r="I48" s="268"/>
      <c r="J48" s="224" t="str">
        <f>VLOOKUP(A48,MATERIALES!A4:D373,2,FALSE)</f>
        <v>lt</v>
      </c>
      <c r="K48" s="282">
        <v>1</v>
      </c>
      <c r="L48" s="267"/>
      <c r="M48" s="402">
        <f>VLOOKUP(A48,MATERIALES!A4:D395,4,FALSE)</f>
        <v>1813.9248184664916</v>
      </c>
      <c r="N48" s="272">
        <f>K48*M48</f>
        <v>1813.9248184664916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1813.9248184664916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1813.9248184664916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362.78496369329832</v>
      </c>
      <c r="M83" s="860"/>
      <c r="N83" s="51"/>
    </row>
    <row r="84" spans="1:14">
      <c r="B84" s="89" t="s">
        <v>973</v>
      </c>
      <c r="C84" s="90"/>
      <c r="D84" s="90"/>
      <c r="E84" s="90"/>
      <c r="F84" s="90"/>
      <c r="G84" s="90"/>
      <c r="H84" s="90"/>
      <c r="I84" s="87"/>
      <c r="J84" s="88"/>
      <c r="K84" s="304">
        <v>0.05</v>
      </c>
      <c r="L84" s="859">
        <f>N78*K84</f>
        <v>90.696240923324581</v>
      </c>
      <c r="M84" s="860"/>
      <c r="N84" s="51"/>
    </row>
    <row r="85" spans="1:14" ht="15.75" thickBot="1">
      <c r="B85" s="91" t="s">
        <v>974</v>
      </c>
      <c r="C85" s="92"/>
      <c r="D85" s="92"/>
      <c r="E85" s="92"/>
      <c r="F85" s="92"/>
      <c r="G85" s="92"/>
      <c r="H85" s="92"/>
      <c r="I85" s="93"/>
      <c r="J85" s="94"/>
      <c r="K85" s="305">
        <v>0.05</v>
      </c>
      <c r="L85" s="861">
        <f>N78*K85</f>
        <v>90.696240923324581</v>
      </c>
      <c r="M85" s="862"/>
      <c r="N85" s="51"/>
    </row>
    <row r="86" spans="1:14" ht="15.75" thickBot="1">
      <c r="B86" s="825" t="s">
        <v>953</v>
      </c>
      <c r="C86" s="826"/>
      <c r="D86" s="826"/>
      <c r="E86" s="826"/>
      <c r="F86" s="826"/>
      <c r="G86" s="826"/>
      <c r="H86" s="826"/>
      <c r="I86" s="826"/>
      <c r="J86" s="826"/>
      <c r="K86" s="826"/>
      <c r="L86" s="826"/>
      <c r="M86" s="827"/>
      <c r="N86" s="52">
        <f>L83+L84+L85</f>
        <v>544.17744553994748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2358.1022640064393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1044</v>
      </c>
      <c r="C31" s="81" t="s">
        <v>1549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154</v>
      </c>
      <c r="B36" s="838" t="str">
        <f>VLOOKUP(A36,EQUIPOS!A6:D154,3,FALSE)</f>
        <v>Carrotanque Irrigador de asfalto, 1000 GALONES DE CAPACIDAD</v>
      </c>
      <c r="C36" s="839"/>
      <c r="D36" s="839"/>
      <c r="E36" s="839"/>
      <c r="F36" s="839"/>
      <c r="G36" s="839"/>
      <c r="H36" s="840"/>
      <c r="I36" s="267"/>
      <c r="J36" s="268"/>
      <c r="K36" s="269">
        <f>VLOOKUP(A36,EQUIPOS!A6:D163,4,FALSE)</f>
        <v>114239.35422614533</v>
      </c>
      <c r="L36" s="270"/>
      <c r="M36" s="271">
        <v>500</v>
      </c>
      <c r="N36" s="272">
        <f>K36/M36</f>
        <v>228.47870845229065</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65316.419169101624</v>
      </c>
      <c r="L37" s="270"/>
      <c r="M37" s="271">
        <v>500</v>
      </c>
      <c r="N37" s="272">
        <f>K37/M37</f>
        <v>130.63283833820324</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N75*M41</f>
        <v>0.62590495000000002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359.7374517404939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846</v>
      </c>
      <c r="B48" s="43" t="str">
        <f>VLOOKUP(A48,MATERIALES!A4:D373,3,FALSE)</f>
        <v>Emulsión CRL-0</v>
      </c>
      <c r="C48" s="281"/>
      <c r="D48" s="281"/>
      <c r="E48" s="281"/>
      <c r="F48" s="281"/>
      <c r="G48" s="281"/>
      <c r="H48" s="281"/>
      <c r="I48" s="268"/>
      <c r="J48" s="224" t="str">
        <f>VLOOKUP(A48,MATERIALES!A4:D373,2,FALSE)</f>
        <v>lt</v>
      </c>
      <c r="K48" s="282">
        <v>1</v>
      </c>
      <c r="L48" s="267"/>
      <c r="M48" s="402">
        <f>VLOOKUP(A48,MATERIALES!A4:D395,4,FALSE)</f>
        <v>2015.1743628118895</v>
      </c>
      <c r="N48" s="272">
        <f>K48*M48</f>
        <v>2015.1743628118895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2015.1743628118895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4" ht="15.75" thickBot="1">
      <c r="B65" s="831" t="s">
        <v>953</v>
      </c>
      <c r="C65" s="832"/>
      <c r="D65" s="832"/>
      <c r="E65" s="832"/>
      <c r="F65" s="832"/>
      <c r="G65" s="832"/>
      <c r="H65" s="832"/>
      <c r="I65" s="832"/>
      <c r="J65" s="832"/>
      <c r="K65" s="832"/>
      <c r="L65" s="832"/>
      <c r="M65" s="833"/>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51" t="s">
        <v>963</v>
      </c>
      <c r="C69" s="852"/>
      <c r="D69" s="852"/>
      <c r="E69" s="852"/>
      <c r="F69" s="852"/>
      <c r="G69" s="852"/>
      <c r="H69" s="852"/>
      <c r="I69" s="73" t="s">
        <v>964</v>
      </c>
      <c r="J69" s="75" t="s">
        <v>1410</v>
      </c>
      <c r="K69" s="74" t="s">
        <v>966</v>
      </c>
      <c r="L69" s="853" t="s">
        <v>950</v>
      </c>
      <c r="M69" s="854"/>
      <c r="N69" s="98" t="s">
        <v>951</v>
      </c>
    </row>
    <row r="70" spans="1:14">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9">
        <v>4000</v>
      </c>
      <c r="N70" s="395">
        <f>K70/M70</f>
        <v>62.590494999999997</v>
      </c>
    </row>
    <row r="71" spans="1:14">
      <c r="B71" s="49"/>
      <c r="C71" s="47"/>
      <c r="D71" s="47"/>
      <c r="E71" s="47"/>
      <c r="F71" s="47"/>
      <c r="G71" s="47"/>
      <c r="H71" s="47"/>
      <c r="I71" s="279"/>
      <c r="J71" s="297"/>
      <c r="K71" s="298"/>
      <c r="L71" s="50"/>
      <c r="M71" s="300"/>
      <c r="N71" s="296"/>
    </row>
    <row r="72" spans="1:14">
      <c r="B72" s="49"/>
      <c r="C72" s="47"/>
      <c r="D72" s="47"/>
      <c r="E72" s="47"/>
      <c r="F72" s="47"/>
      <c r="G72" s="47"/>
      <c r="H72" s="47"/>
      <c r="I72" s="279"/>
      <c r="J72" s="297"/>
      <c r="K72" s="298"/>
      <c r="L72" s="318"/>
      <c r="M72" s="300"/>
      <c r="N72" s="296"/>
    </row>
    <row r="73" spans="1:14">
      <c r="B73" s="49"/>
      <c r="C73" s="47"/>
      <c r="D73" s="47"/>
      <c r="E73" s="47"/>
      <c r="F73" s="47"/>
      <c r="G73" s="47"/>
      <c r="H73" s="47"/>
      <c r="I73" s="279"/>
      <c r="J73" s="297"/>
      <c r="K73" s="298"/>
      <c r="L73" s="318"/>
      <c r="M73" s="300"/>
      <c r="N73" s="296"/>
    </row>
    <row r="74" spans="1:14" ht="15.75" thickBot="1">
      <c r="B74" s="812"/>
      <c r="C74" s="813"/>
      <c r="D74" s="813"/>
      <c r="E74" s="813"/>
      <c r="F74" s="813"/>
      <c r="G74" s="813"/>
      <c r="H74" s="813"/>
      <c r="I74" s="126"/>
      <c r="J74" s="126"/>
      <c r="K74" s="126"/>
      <c r="L74" s="913"/>
      <c r="M74" s="913"/>
      <c r="N74" s="45"/>
    </row>
    <row r="75" spans="1:14" ht="15.75" thickBot="1">
      <c r="B75" s="831" t="s">
        <v>953</v>
      </c>
      <c r="C75" s="832"/>
      <c r="D75" s="832"/>
      <c r="E75" s="832"/>
      <c r="F75" s="832"/>
      <c r="G75" s="832"/>
      <c r="H75" s="832"/>
      <c r="I75" s="832"/>
      <c r="J75" s="832"/>
      <c r="K75" s="832"/>
      <c r="L75" s="832"/>
      <c r="M75" s="833"/>
      <c r="N75" s="301">
        <f>SUM(N70:N74)</f>
        <v>62.590494999999997</v>
      </c>
    </row>
    <row r="76" spans="1:14" ht="15.75" thickBot="1">
      <c r="B76" s="33"/>
      <c r="C76" s="34"/>
      <c r="D76" s="34"/>
      <c r="E76" s="34"/>
      <c r="F76" s="34"/>
      <c r="G76" s="34"/>
      <c r="H76" s="34"/>
      <c r="I76" s="34"/>
      <c r="J76" s="34"/>
      <c r="K76" s="34"/>
      <c r="L76" s="34"/>
      <c r="M76" s="34"/>
      <c r="N76" s="35"/>
    </row>
    <row r="77" spans="1:14" ht="15.75" thickBot="1">
      <c r="B77" s="825" t="s">
        <v>967</v>
      </c>
      <c r="C77" s="826"/>
      <c r="D77" s="826"/>
      <c r="E77" s="826"/>
      <c r="F77" s="826"/>
      <c r="G77" s="826"/>
      <c r="H77" s="826"/>
      <c r="I77" s="826"/>
      <c r="J77" s="826"/>
      <c r="K77" s="826"/>
      <c r="L77" s="826"/>
      <c r="M77" s="827"/>
      <c r="N77" s="99">
        <f>N43+N54+N65+N75</f>
        <v>2437.5023095523834</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487.5004619104767</v>
      </c>
      <c r="M82" s="860"/>
      <c r="N82" s="51"/>
    </row>
    <row r="83" spans="1:14">
      <c r="B83" s="89" t="s">
        <v>973</v>
      </c>
      <c r="C83" s="90"/>
      <c r="D83" s="90"/>
      <c r="E83" s="90"/>
      <c r="F83" s="90"/>
      <c r="G83" s="90"/>
      <c r="H83" s="90"/>
      <c r="I83" s="87"/>
      <c r="J83" s="88"/>
      <c r="K83" s="304">
        <v>0.05</v>
      </c>
      <c r="L83" s="859">
        <f>N77*K83</f>
        <v>121.87511547761918</v>
      </c>
      <c r="M83" s="860"/>
      <c r="N83" s="51"/>
    </row>
    <row r="84" spans="1:14" ht="15.75" thickBot="1">
      <c r="B84" s="91" t="s">
        <v>974</v>
      </c>
      <c r="C84" s="92"/>
      <c r="D84" s="92"/>
      <c r="E84" s="92"/>
      <c r="F84" s="92"/>
      <c r="G84" s="92"/>
      <c r="H84" s="92"/>
      <c r="I84" s="93"/>
      <c r="J84" s="94"/>
      <c r="K84" s="305">
        <v>0.05</v>
      </c>
      <c r="L84" s="861">
        <f>N77*K84</f>
        <v>121.87511547761918</v>
      </c>
      <c r="M84" s="862"/>
      <c r="N84" s="51"/>
    </row>
    <row r="85" spans="1:14" ht="15.75" thickBot="1">
      <c r="B85" s="825" t="s">
        <v>953</v>
      </c>
      <c r="C85" s="826"/>
      <c r="D85" s="826"/>
      <c r="E85" s="826"/>
      <c r="F85" s="826"/>
      <c r="G85" s="826"/>
      <c r="H85" s="826"/>
      <c r="I85" s="826"/>
      <c r="J85" s="826"/>
      <c r="K85" s="826"/>
      <c r="L85" s="826"/>
      <c r="M85" s="827"/>
      <c r="N85" s="52">
        <f>L82+L83+L84</f>
        <v>731.250692865715</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3168.7530024180983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2"/>
      <c r="K117" s="802"/>
      <c r="L117" s="802"/>
      <c r="M117" s="802"/>
      <c r="N117" s="803"/>
    </row>
    <row r="118" spans="2:14" ht="15.75" thickBot="1">
      <c r="B118" s="261" t="s">
        <v>2221</v>
      </c>
      <c r="C118" s="393"/>
      <c r="D118" s="393"/>
      <c r="E118" s="57"/>
      <c r="F118" s="57"/>
      <c r="G118" s="57"/>
      <c r="H118" s="57"/>
      <c r="I118" s="57"/>
      <c r="J118" s="804"/>
      <c r="K118" s="804"/>
      <c r="L118" s="804"/>
      <c r="M118" s="804"/>
      <c r="N118"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1045</v>
      </c>
      <c r="C31" s="81" t="s">
        <v>1550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154</v>
      </c>
      <c r="B36" s="838" t="str">
        <f>VLOOKUP(A36,EQUIPOS!A6:D154,3,FALSE)</f>
        <v>Carrotanque Irrigador de asfalto, 1000 GALONES DE CAPACIDAD</v>
      </c>
      <c r="C36" s="839"/>
      <c r="D36" s="839"/>
      <c r="E36" s="839"/>
      <c r="F36" s="839"/>
      <c r="G36" s="839"/>
      <c r="H36" s="840"/>
      <c r="I36" s="267"/>
      <c r="J36" s="268"/>
      <c r="K36" s="269">
        <f>VLOOKUP(A36,EQUIPOS!A6:D163,4,FALSE)</f>
        <v>114239.35422614533</v>
      </c>
      <c r="L36" s="270"/>
      <c r="M36" s="271">
        <v>500</v>
      </c>
      <c r="N36" s="272">
        <f>K36/M36</f>
        <v>228.47870845229065</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65316.419169101624</v>
      </c>
      <c r="L37" s="270"/>
      <c r="M37" s="271">
        <v>500</v>
      </c>
      <c r="N37" s="272">
        <f>K37/M37</f>
        <v>130.63283833820324</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0.62590495000000002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359.7374517404939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848</v>
      </c>
      <c r="B48" s="43" t="str">
        <f>VLOOKUP(A48,MATERIALES!A4:D373,3,FALSE)</f>
        <v>Emulsión CRL-1</v>
      </c>
      <c r="C48" s="281"/>
      <c r="D48" s="281"/>
      <c r="E48" s="281"/>
      <c r="F48" s="281"/>
      <c r="G48" s="281"/>
      <c r="H48" s="281"/>
      <c r="I48" s="268"/>
      <c r="J48" s="224" t="str">
        <f>VLOOKUP(A48,MATERIALES!A4:D373,2,FALSE)</f>
        <v>lt</v>
      </c>
      <c r="K48" s="282">
        <v>1</v>
      </c>
      <c r="L48" s="267"/>
      <c r="M48" s="402">
        <f>VLOOKUP(A48,MATERIALES!A4:D395,4,FALSE)</f>
        <v>2014.1937649864969</v>
      </c>
      <c r="N48" s="272">
        <f>K48*M48</f>
        <v>2014.1937649864969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2014.1937649864969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62.590494999999997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2436.5217117269908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487.3043423453982</v>
      </c>
      <c r="M83" s="860"/>
      <c r="N83" s="51"/>
    </row>
    <row r="84" spans="1:14">
      <c r="B84" s="89" t="s">
        <v>973</v>
      </c>
      <c r="C84" s="90"/>
      <c r="D84" s="90"/>
      <c r="E84" s="90"/>
      <c r="F84" s="90"/>
      <c r="G84" s="90"/>
      <c r="H84" s="90"/>
      <c r="I84" s="87"/>
      <c r="J84" s="88"/>
      <c r="K84" s="304">
        <v>0.05</v>
      </c>
      <c r="L84" s="859">
        <f>N78*K84</f>
        <v>121.82608558634955</v>
      </c>
      <c r="M84" s="860"/>
      <c r="N84" s="51"/>
    </row>
    <row r="85" spans="1:14" ht="15.75" thickBot="1">
      <c r="B85" s="91" t="s">
        <v>974</v>
      </c>
      <c r="C85" s="92"/>
      <c r="D85" s="92"/>
      <c r="E85" s="92"/>
      <c r="F85" s="92"/>
      <c r="G85" s="92"/>
      <c r="H85" s="92"/>
      <c r="I85" s="93"/>
      <c r="J85" s="94"/>
      <c r="K85" s="305">
        <v>0.05</v>
      </c>
      <c r="L85" s="861">
        <f>N78*K85</f>
        <v>121.82608558634955</v>
      </c>
      <c r="M85" s="862"/>
      <c r="N85" s="51"/>
    </row>
    <row r="86" spans="1:14" ht="15.75" thickBot="1">
      <c r="B86" s="825" t="s">
        <v>953</v>
      </c>
      <c r="C86" s="826"/>
      <c r="D86" s="826"/>
      <c r="E86" s="826"/>
      <c r="F86" s="826"/>
      <c r="G86" s="826"/>
      <c r="H86" s="826"/>
      <c r="I86" s="826"/>
      <c r="J86" s="826"/>
      <c r="K86" s="826"/>
      <c r="L86" s="826"/>
      <c r="M86" s="827"/>
      <c r="N86" s="52">
        <f>L83+L84+L85</f>
        <v>730.95651351809727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3167.4782252450882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1551</v>
      </c>
      <c r="C31" s="81" t="s">
        <v>1552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154</v>
      </c>
      <c r="B36" s="838" t="str">
        <f>VLOOKUP(A36,EQUIPOS!A6:D154,3,FALSE)</f>
        <v>Carrotanque Irrigador de asfalto, 1000 GALONES DE CAPACIDAD</v>
      </c>
      <c r="C36" s="839"/>
      <c r="D36" s="839"/>
      <c r="E36" s="839"/>
      <c r="F36" s="839"/>
      <c r="G36" s="839"/>
      <c r="H36" s="840"/>
      <c r="I36" s="267"/>
      <c r="J36" s="268"/>
      <c r="K36" s="269">
        <f>VLOOKUP(A36,EQUIPOS!A6:D163,4,FALSE)</f>
        <v>114239.35422614533</v>
      </c>
      <c r="L36" s="270"/>
      <c r="M36" s="271">
        <v>500</v>
      </c>
      <c r="N36" s="272">
        <f>K36/M36</f>
        <v>228.47870845229065</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65316.419169101624</v>
      </c>
      <c r="L37" s="270"/>
      <c r="M37" s="271">
        <v>500</v>
      </c>
      <c r="N37" s="272">
        <f>K37/M37</f>
        <v>130.63283833820324</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0.62590495000000002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359.7374517404939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792</v>
      </c>
      <c r="B48" s="43" t="str">
        <f>VLOOKUP(A48,MATERIALES!A4:D373,3,FALSE)</f>
        <v>Asfalto liquido RC 250</v>
      </c>
      <c r="C48" s="281"/>
      <c r="D48" s="281"/>
      <c r="E48" s="281"/>
      <c r="F48" s="281"/>
      <c r="G48" s="281"/>
      <c r="H48" s="281"/>
      <c r="I48" s="268"/>
      <c r="J48" s="224" t="str">
        <f>VLOOKUP(A48,MATERIALES!A4:D373,2,FALSE)</f>
        <v>gal</v>
      </c>
      <c r="K48" s="282">
        <v>0.3</v>
      </c>
      <c r="L48" s="267"/>
      <c r="M48" s="402">
        <f>VLOOKUP(A48,MATERIALES!A4:D395,4,FALSE)</f>
        <v>6027.9633533904198</v>
      </c>
      <c r="N48" s="272">
        <f>K48*M48</f>
        <v>1808.3890060171259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1808.3890060171259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62.590494999999997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2230.7169527576198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446.14339055152396</v>
      </c>
      <c r="M83" s="860"/>
      <c r="N83" s="51"/>
    </row>
    <row r="84" spans="1:14">
      <c r="B84" s="89" t="s">
        <v>973</v>
      </c>
      <c r="C84" s="90"/>
      <c r="D84" s="90"/>
      <c r="E84" s="90"/>
      <c r="F84" s="90"/>
      <c r="G84" s="90"/>
      <c r="H84" s="90"/>
      <c r="I84" s="87"/>
      <c r="J84" s="88"/>
      <c r="K84" s="304">
        <v>0.05</v>
      </c>
      <c r="L84" s="859">
        <f>N78*K84</f>
        <v>111.53584763788099</v>
      </c>
      <c r="M84" s="860"/>
      <c r="N84" s="51"/>
    </row>
    <row r="85" spans="1:14" ht="15.75" thickBot="1">
      <c r="B85" s="91" t="s">
        <v>974</v>
      </c>
      <c r="C85" s="92"/>
      <c r="D85" s="92"/>
      <c r="E85" s="92"/>
      <c r="F85" s="92"/>
      <c r="G85" s="92"/>
      <c r="H85" s="92"/>
      <c r="I85" s="93"/>
      <c r="J85" s="94"/>
      <c r="K85" s="305">
        <v>0.05</v>
      </c>
      <c r="L85" s="861">
        <f>N78*K85</f>
        <v>111.53584763788099</v>
      </c>
      <c r="M85" s="862"/>
      <c r="N85" s="51"/>
    </row>
    <row r="86" spans="1:14" ht="15.75" thickBot="1">
      <c r="B86" s="825" t="s">
        <v>953</v>
      </c>
      <c r="C86" s="826"/>
      <c r="D86" s="826"/>
      <c r="E86" s="826"/>
      <c r="F86" s="826"/>
      <c r="G86" s="826"/>
      <c r="H86" s="826"/>
      <c r="I86" s="826"/>
      <c r="J86" s="826"/>
      <c r="K86" s="826"/>
      <c r="L86" s="826"/>
      <c r="M86" s="827"/>
      <c r="N86" s="52">
        <f>L83+L84+L85</f>
        <v>669.21508582728598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2899.932038584906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1046</v>
      </c>
      <c r="C31" s="81" t="s">
        <v>1208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955" t="str">
        <f>VLOOKUP(A36,EQUIPOS!A6:D154,3,FALSE)</f>
        <v>Carrotanque Irrigador de asfalto, 1000 GALONES DE CAPACIDAD</v>
      </c>
      <c r="C36" s="956"/>
      <c r="D36" s="956"/>
      <c r="E36" s="956"/>
      <c r="F36" s="956"/>
      <c r="G36" s="956"/>
      <c r="H36" s="957"/>
      <c r="I36" s="267"/>
      <c r="J36" s="268"/>
      <c r="K36" s="269">
        <f>VLOOKUP(A36,EQUIPOS!A6:D163,4,FALSE)</f>
        <v>114239.35422614533</v>
      </c>
      <c r="L36" s="270"/>
      <c r="M36" s="271">
        <v>500</v>
      </c>
      <c r="N36" s="272">
        <f>K36/M36</f>
        <v>228.47870845229065</v>
      </c>
    </row>
    <row r="37" spans="1:14">
      <c r="A37" s="113" t="s">
        <v>176</v>
      </c>
      <c r="B37" s="955" t="str">
        <f>VLOOKUP(A37,EQUIPOS!A7:D154,3,FALSE)</f>
        <v xml:space="preserve">Compresor (barrido y soplado)
</v>
      </c>
      <c r="C37" s="956"/>
      <c r="D37" s="956"/>
      <c r="E37" s="956"/>
      <c r="F37" s="956"/>
      <c r="G37" s="956"/>
      <c r="H37" s="957"/>
      <c r="I37" s="267"/>
      <c r="J37" s="268"/>
      <c r="K37" s="269">
        <f>VLOOKUP(A37,EQUIPOS!A7:D164,4,FALSE)</f>
        <v>65316.419169101624</v>
      </c>
      <c r="L37" s="270"/>
      <c r="M37" s="271">
        <v>500</v>
      </c>
      <c r="N37" s="272">
        <f>K37/M37</f>
        <v>130.63283833820324</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0.62590495000000002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359.7374517404939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858</v>
      </c>
      <c r="B48" s="43" t="str">
        <f>VLOOKUP(A48,MATERIALES!A4:D373,3,FALSE)</f>
        <v>Emulsión CRR-1</v>
      </c>
      <c r="C48" s="281"/>
      <c r="D48" s="281"/>
      <c r="E48" s="281"/>
      <c r="F48" s="281"/>
      <c r="G48" s="281"/>
      <c r="H48" s="281"/>
      <c r="I48" s="268"/>
      <c r="J48" s="224" t="str">
        <f>VLOOKUP(A48,MATERIALES!A4:D373,2,FALSE)</f>
        <v>lt</v>
      </c>
      <c r="K48" s="282">
        <v>0.45</v>
      </c>
      <c r="L48" s="267"/>
      <c r="M48" s="402">
        <f>VLOOKUP(A48,MATERIALES!A4:D395,4,FALSE)</f>
        <v>2027.2856754687059</v>
      </c>
      <c r="N48" s="272">
        <f>K48*M48</f>
        <v>912.27855396091763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912.27855396091763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62.590494999999997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1334.6065007014115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266.92130014028231</v>
      </c>
      <c r="M83" s="860"/>
      <c r="N83" s="51"/>
    </row>
    <row r="84" spans="1:14">
      <c r="B84" s="89" t="s">
        <v>973</v>
      </c>
      <c r="C84" s="90"/>
      <c r="D84" s="90"/>
      <c r="E84" s="90"/>
      <c r="F84" s="90"/>
      <c r="G84" s="90"/>
      <c r="H84" s="90"/>
      <c r="I84" s="87"/>
      <c r="J84" s="88"/>
      <c r="K84" s="304">
        <v>0.05</v>
      </c>
      <c r="L84" s="859">
        <f>N78*K84</f>
        <v>66.730325035070578</v>
      </c>
      <c r="M84" s="860"/>
      <c r="N84" s="51"/>
    </row>
    <row r="85" spans="1:14" ht="15.75" thickBot="1">
      <c r="B85" s="91" t="s">
        <v>974</v>
      </c>
      <c r="C85" s="92"/>
      <c r="D85" s="92"/>
      <c r="E85" s="92"/>
      <c r="F85" s="92"/>
      <c r="G85" s="92"/>
      <c r="H85" s="92"/>
      <c r="I85" s="93"/>
      <c r="J85" s="94"/>
      <c r="K85" s="305">
        <v>0.05</v>
      </c>
      <c r="L85" s="861">
        <f>N78*K85</f>
        <v>66.730325035070578</v>
      </c>
      <c r="M85" s="862"/>
      <c r="N85" s="51"/>
    </row>
    <row r="86" spans="1:14" ht="15.75" thickBot="1">
      <c r="B86" s="825" t="s">
        <v>953</v>
      </c>
      <c r="C86" s="826"/>
      <c r="D86" s="826"/>
      <c r="E86" s="826"/>
      <c r="F86" s="826"/>
      <c r="G86" s="826"/>
      <c r="H86" s="826"/>
      <c r="I86" s="826"/>
      <c r="J86" s="826"/>
      <c r="K86" s="826"/>
      <c r="L86" s="826"/>
      <c r="M86" s="827"/>
      <c r="N86" s="52">
        <f>L83+L84+L85</f>
        <v>400.38195021042344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1734.9884509118349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1047</v>
      </c>
      <c r="C31" s="81" t="s">
        <v>1553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154</v>
      </c>
      <c r="B36" s="838" t="str">
        <f>VLOOKUP(A36,EQUIPOS!A6:D154,3,FALSE)</f>
        <v>Carrotanque Irrigador de asfalto, 1000 GALONES DE CAPACIDAD</v>
      </c>
      <c r="C36" s="839"/>
      <c r="D36" s="839"/>
      <c r="E36" s="839"/>
      <c r="F36" s="839"/>
      <c r="G36" s="839"/>
      <c r="H36" s="840"/>
      <c r="I36" s="267"/>
      <c r="J36" s="268"/>
      <c r="K36" s="269">
        <f>VLOOKUP(A36,EQUIPOS!A6:D163,4,FALSE)</f>
        <v>114239.35422614533</v>
      </c>
      <c r="L36" s="270"/>
      <c r="M36" s="271">
        <v>500</v>
      </c>
      <c r="N36" s="272">
        <f>K36/M36</f>
        <v>228.47870845229065</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65316.419169101624</v>
      </c>
      <c r="L37" s="270"/>
      <c r="M37" s="271">
        <v>500</v>
      </c>
      <c r="N37" s="272">
        <f>K37/M37</f>
        <v>130.63283833820324</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0.62590495000000002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359.7374517404939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860</v>
      </c>
      <c r="B48" s="43" t="str">
        <f>VLOOKUP(A48,MATERIALES!A4:D373,3,FALSE)</f>
        <v>Emulsión CRR-2</v>
      </c>
      <c r="C48" s="281"/>
      <c r="D48" s="281"/>
      <c r="E48" s="281"/>
      <c r="F48" s="281"/>
      <c r="G48" s="281"/>
      <c r="H48" s="281"/>
      <c r="I48" s="268"/>
      <c r="J48" s="224" t="str">
        <f>VLOOKUP(A48,MATERIALES!A4:D373,2,FALSE)</f>
        <v>lt</v>
      </c>
      <c r="K48" s="282">
        <v>0.45</v>
      </c>
      <c r="L48" s="267"/>
      <c r="M48" s="402">
        <f>VLOOKUP(A48,MATERIALES!A4:D395,4,FALSE)</f>
        <v>2105.3369603556844</v>
      </c>
      <c r="N48" s="272">
        <f>K48*M48</f>
        <v>947.40163216005794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947.40163216005794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62.590494999999997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1369.7295789005518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273.9459157801104</v>
      </c>
      <c r="M83" s="860"/>
      <c r="N83" s="51"/>
    </row>
    <row r="84" spans="1:14">
      <c r="B84" s="89" t="s">
        <v>973</v>
      </c>
      <c r="C84" s="90"/>
      <c r="D84" s="90"/>
      <c r="E84" s="90"/>
      <c r="F84" s="90"/>
      <c r="G84" s="90"/>
      <c r="H84" s="90"/>
      <c r="I84" s="87"/>
      <c r="J84" s="88"/>
      <c r="K84" s="304">
        <v>0.05</v>
      </c>
      <c r="L84" s="859">
        <f>N78*K84</f>
        <v>68.486478945027599</v>
      </c>
      <c r="M84" s="860"/>
      <c r="N84" s="51"/>
    </row>
    <row r="85" spans="1:14" ht="15.75" thickBot="1">
      <c r="B85" s="91" t="s">
        <v>974</v>
      </c>
      <c r="C85" s="92"/>
      <c r="D85" s="92"/>
      <c r="E85" s="92"/>
      <c r="F85" s="92"/>
      <c r="G85" s="92"/>
      <c r="H85" s="92"/>
      <c r="I85" s="93"/>
      <c r="J85" s="94"/>
      <c r="K85" s="305">
        <v>0.05</v>
      </c>
      <c r="L85" s="861">
        <f>N78*K85</f>
        <v>68.486478945027599</v>
      </c>
      <c r="M85" s="862"/>
      <c r="N85" s="51"/>
    </row>
    <row r="86" spans="1:14" ht="15.75" thickBot="1">
      <c r="B86" s="825" t="s">
        <v>953</v>
      </c>
      <c r="C86" s="826"/>
      <c r="D86" s="826"/>
      <c r="E86" s="826"/>
      <c r="F86" s="826"/>
      <c r="G86" s="826"/>
      <c r="H86" s="826"/>
      <c r="I86" s="826"/>
      <c r="J86" s="826"/>
      <c r="K86" s="826"/>
      <c r="L86" s="826"/>
      <c r="M86" s="827"/>
      <c r="N86" s="52">
        <f>L83+L84+L85</f>
        <v>410.91887367016562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1780.6484525707174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1048</v>
      </c>
      <c r="C31" s="81" t="s">
        <v>1554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114239.35422614533</v>
      </c>
      <c r="L36" s="270"/>
      <c r="M36" s="271">
        <v>500</v>
      </c>
      <c r="N36" s="272">
        <f>K36/M36</f>
        <v>228.47870845229065</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65316.419169101624</v>
      </c>
      <c r="L37" s="270"/>
      <c r="M37" s="271">
        <v>500</v>
      </c>
      <c r="N37" s="272">
        <f>K37/M37</f>
        <v>130.63283833820324</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0.62590495000000002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359.7374517404939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856</v>
      </c>
      <c r="B48" s="43" t="str">
        <f>VLOOKUP(A48,MATERIALES!A4:D373,3,FALSE)</f>
        <v>Emulsión CRR-1m</v>
      </c>
      <c r="C48" s="281"/>
      <c r="D48" s="281"/>
      <c r="E48" s="281"/>
      <c r="F48" s="281"/>
      <c r="G48" s="281"/>
      <c r="H48" s="281"/>
      <c r="I48" s="268"/>
      <c r="J48" s="224" t="str">
        <f>VLOOKUP(A48,MATERIALES!A4:D373,2,FALSE)</f>
        <v>lt</v>
      </c>
      <c r="K48" s="282">
        <v>0.45</v>
      </c>
      <c r="L48" s="267"/>
      <c r="M48" s="402">
        <f>VLOOKUP(A48,MATERIALES!A4:D395,4,FALSE)</f>
        <v>2161.4449138628265</v>
      </c>
      <c r="N48" s="272">
        <f>K48*M48</f>
        <v>972.65021123827194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972.65021123827194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62.590494999999997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1394.9781579787657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278.99563159575314</v>
      </c>
      <c r="M83" s="860"/>
      <c r="N83" s="51"/>
    </row>
    <row r="84" spans="1:14">
      <c r="B84" s="89" t="s">
        <v>973</v>
      </c>
      <c r="C84" s="90"/>
      <c r="D84" s="90"/>
      <c r="E84" s="90"/>
      <c r="F84" s="90"/>
      <c r="G84" s="90"/>
      <c r="H84" s="90"/>
      <c r="I84" s="87"/>
      <c r="J84" s="88"/>
      <c r="K84" s="304">
        <v>0.05</v>
      </c>
      <c r="L84" s="859">
        <f>N78*K84</f>
        <v>69.748907898938285</v>
      </c>
      <c r="M84" s="860"/>
      <c r="N84" s="51"/>
    </row>
    <row r="85" spans="1:14" ht="15.75" thickBot="1">
      <c r="B85" s="91" t="s">
        <v>974</v>
      </c>
      <c r="C85" s="92"/>
      <c r="D85" s="92"/>
      <c r="E85" s="92"/>
      <c r="F85" s="92"/>
      <c r="G85" s="92"/>
      <c r="H85" s="92"/>
      <c r="I85" s="93"/>
      <c r="J85" s="94"/>
      <c r="K85" s="305">
        <v>0.05</v>
      </c>
      <c r="L85" s="861">
        <f>N78*K85</f>
        <v>69.748907898938285</v>
      </c>
      <c r="M85" s="862"/>
      <c r="N85" s="51"/>
    </row>
    <row r="86" spans="1:14" ht="15.75" thickBot="1">
      <c r="B86" s="825" t="s">
        <v>953</v>
      </c>
      <c r="C86" s="826"/>
      <c r="D86" s="826"/>
      <c r="E86" s="826"/>
      <c r="F86" s="826"/>
      <c r="G86" s="826"/>
      <c r="H86" s="826"/>
      <c r="I86" s="826"/>
      <c r="J86" s="826"/>
      <c r="K86" s="826"/>
      <c r="L86" s="826"/>
      <c r="M86" s="827"/>
      <c r="N86" s="52">
        <f>L83+L84+L85</f>
        <v>418.49344739362971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1813.4716053723955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1049</v>
      </c>
      <c r="C31" s="81" t="s">
        <v>1555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114239.35422614533</v>
      </c>
      <c r="L36" s="270"/>
      <c r="M36" s="271">
        <v>500</v>
      </c>
      <c r="N36" s="272">
        <f>K36/M36</f>
        <v>228.47870845229065</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65316.419169101624</v>
      </c>
      <c r="L37" s="270"/>
      <c r="M37" s="271">
        <v>500</v>
      </c>
      <c r="N37" s="272">
        <f>K37/M37</f>
        <v>130.63283833820324</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0.62590495000000002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359.7374517404939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862</v>
      </c>
      <c r="B48" s="43" t="str">
        <f>VLOOKUP(A48,MATERIALES!A4:D373,3,FALSE)</f>
        <v>Emulsión CRR-2m</v>
      </c>
      <c r="C48" s="281"/>
      <c r="D48" s="281"/>
      <c r="E48" s="281"/>
      <c r="F48" s="281"/>
      <c r="G48" s="281"/>
      <c r="H48" s="281"/>
      <c r="I48" s="268"/>
      <c r="J48" s="224" t="str">
        <f>VLOOKUP(A48,MATERIALES!A4:D373,2,FALSE)</f>
        <v>lt</v>
      </c>
      <c r="K48" s="282">
        <v>0.45</v>
      </c>
      <c r="L48" s="267"/>
      <c r="M48" s="402">
        <f>VLOOKUP(A48,MATERIALES!A4:D395,4,FALSE)</f>
        <v>2242.2527545828548</v>
      </c>
      <c r="N48" s="272">
        <f>K48*M48</f>
        <v>1009.0137395622846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1009.0137395622846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62.590494999999997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1431.3416863027785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286.26833726055571</v>
      </c>
      <c r="M83" s="860"/>
      <c r="N83" s="51"/>
    </row>
    <row r="84" spans="1:14">
      <c r="B84" s="89" t="s">
        <v>973</v>
      </c>
      <c r="C84" s="90"/>
      <c r="D84" s="90"/>
      <c r="E84" s="90"/>
      <c r="F84" s="90"/>
      <c r="G84" s="90"/>
      <c r="H84" s="90"/>
      <c r="I84" s="87"/>
      <c r="J84" s="88"/>
      <c r="K84" s="304">
        <v>0.05</v>
      </c>
      <c r="L84" s="859">
        <f>N78*K84</f>
        <v>71.567084315138928</v>
      </c>
      <c r="M84" s="860"/>
      <c r="N84" s="51"/>
    </row>
    <row r="85" spans="1:14" ht="15.75" thickBot="1">
      <c r="B85" s="91" t="s">
        <v>974</v>
      </c>
      <c r="C85" s="92"/>
      <c r="D85" s="92"/>
      <c r="E85" s="92"/>
      <c r="F85" s="92"/>
      <c r="G85" s="92"/>
      <c r="H85" s="92"/>
      <c r="I85" s="93"/>
      <c r="J85" s="94"/>
      <c r="K85" s="305">
        <v>0.05</v>
      </c>
      <c r="L85" s="861">
        <f>N78*K85</f>
        <v>71.567084315138928</v>
      </c>
      <c r="M85" s="862"/>
      <c r="N85" s="51"/>
    </row>
    <row r="86" spans="1:14" ht="15.75" thickBot="1">
      <c r="B86" s="825" t="s">
        <v>953</v>
      </c>
      <c r="C86" s="826"/>
      <c r="D86" s="826"/>
      <c r="E86" s="826"/>
      <c r="F86" s="826"/>
      <c r="G86" s="826"/>
      <c r="H86" s="826"/>
      <c r="I86" s="826"/>
      <c r="J86" s="826"/>
      <c r="K86" s="826"/>
      <c r="L86" s="826"/>
      <c r="M86" s="827"/>
      <c r="N86" s="52">
        <f>L83+L84+L85</f>
        <v>429.40250589083354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1860.744192193612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1556</v>
      </c>
      <c r="C31" s="81" t="s">
        <v>1557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114239.35422614533</v>
      </c>
      <c r="L36" s="270"/>
      <c r="M36" s="271">
        <v>400</v>
      </c>
      <c r="N36" s="272">
        <f>K36/M36</f>
        <v>285.59838556536329</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168352.73254379313</v>
      </c>
      <c r="L37" s="270"/>
      <c r="M37" s="271">
        <v>400</v>
      </c>
      <c r="N37" s="272">
        <f>K37/M37</f>
        <v>420.88183135948282</v>
      </c>
    </row>
    <row r="38" spans="1:14">
      <c r="A38" t="s">
        <v>176</v>
      </c>
      <c r="B38" s="838" t="str">
        <f>VLOOKUP(A38,EQUIPOS!A8:D154,3,FALSE)</f>
        <v xml:space="preserve">Compresor (barrido y soplado)
</v>
      </c>
      <c r="C38" s="839"/>
      <c r="D38" s="839"/>
      <c r="E38" s="839"/>
      <c r="F38" s="839"/>
      <c r="G38" s="839"/>
      <c r="H38" s="840"/>
      <c r="I38" s="267"/>
      <c r="J38" s="268"/>
      <c r="K38" s="269">
        <f>VLOOKUP(A38,EQUIPOS!A8:D165,4,FALSE)</f>
        <v>65316.419169101624</v>
      </c>
      <c r="L38" s="270"/>
      <c r="M38" s="271">
        <v>400</v>
      </c>
      <c r="N38" s="272">
        <f>K38/M38</f>
        <v>163.29104792275405</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69">
        <f>VLOOKUP(A39,EQUIPOS!A9:D166,4,FALSE)</f>
        <v>80112.747807751308</v>
      </c>
      <c r="L39" s="842">
        <v>400</v>
      </c>
      <c r="M39" s="843"/>
      <c r="N39" s="272">
        <f>K39/L39</f>
        <v>200.28186951937826</v>
      </c>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N75*M41</f>
        <v>1.1157756987950249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1071.1689100657734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2105.3369603556844</v>
      </c>
      <c r="N48" s="272">
        <f>K48*M48</f>
        <v>3852.7666374509026</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47530.130095996923</v>
      </c>
      <c r="N49" s="272">
        <f>K49*M49</f>
        <v>903.07247182394156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4755.8391092748443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829">
        <f>VLOOKUP(A58,TRANSPORTE!A5:D117,4,FALSE)</f>
        <v>743.61014192746063</v>
      </c>
      <c r="M58" s="830"/>
      <c r="N58" s="287">
        <f>K58*L58</f>
        <v>14.128592696621752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14.128592696621752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9">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111.57756987950249</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5952.7141819167418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1190.5428363833485</v>
      </c>
      <c r="M82" s="860"/>
      <c r="N82" s="51"/>
    </row>
    <row r="83" spans="1:14">
      <c r="B83" s="89" t="s">
        <v>973</v>
      </c>
      <c r="C83" s="90"/>
      <c r="D83" s="90"/>
      <c r="E83" s="90"/>
      <c r="F83" s="90"/>
      <c r="G83" s="90"/>
      <c r="H83" s="90"/>
      <c r="I83" s="87"/>
      <c r="J83" s="88"/>
      <c r="K83" s="304">
        <v>0.05</v>
      </c>
      <c r="L83" s="859">
        <f>N77*K83</f>
        <v>297.63570909583711</v>
      </c>
      <c r="M83" s="860"/>
      <c r="N83" s="51"/>
    </row>
    <row r="84" spans="1:14" ht="15.75" thickBot="1">
      <c r="B84" s="91" t="s">
        <v>974</v>
      </c>
      <c r="C84" s="92"/>
      <c r="D84" s="92"/>
      <c r="E84" s="92"/>
      <c r="F84" s="92"/>
      <c r="G84" s="92"/>
      <c r="H84" s="92"/>
      <c r="I84" s="93"/>
      <c r="J84" s="94"/>
      <c r="K84" s="305">
        <v>0.05</v>
      </c>
      <c r="L84" s="861">
        <f>N77*K84</f>
        <v>297.63570909583711</v>
      </c>
      <c r="M84" s="862"/>
      <c r="N84" s="51"/>
    </row>
    <row r="85" spans="1:14" ht="15.75" thickBot="1">
      <c r="B85" s="825" t="s">
        <v>953</v>
      </c>
      <c r="C85" s="826"/>
      <c r="D85" s="826"/>
      <c r="E85" s="826"/>
      <c r="F85" s="826"/>
      <c r="G85" s="826"/>
      <c r="H85" s="826"/>
      <c r="I85" s="826"/>
      <c r="J85" s="826"/>
      <c r="K85" s="826"/>
      <c r="L85" s="826"/>
      <c r="M85" s="827"/>
      <c r="N85" s="52">
        <f>L82+L83+L84</f>
        <v>1785.8142545750229</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7738.5284364917643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2"/>
      <c r="K117" s="802"/>
      <c r="L117" s="802"/>
      <c r="M117" s="802"/>
      <c r="N117" s="803"/>
    </row>
    <row r="118" spans="2:14" ht="15.75" thickBot="1">
      <c r="B118" s="261" t="s">
        <v>2221</v>
      </c>
      <c r="C118" s="393"/>
      <c r="D118" s="393"/>
      <c r="E118" s="57"/>
      <c r="F118" s="57"/>
      <c r="G118" s="57"/>
      <c r="H118" s="57"/>
      <c r="I118" s="57"/>
      <c r="J118" s="804"/>
      <c r="K118" s="804"/>
      <c r="L118" s="804"/>
      <c r="M118" s="804"/>
      <c r="N118"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1558</v>
      </c>
      <c r="C31" s="81" t="s">
        <v>1559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114239.35422614533</v>
      </c>
      <c r="L36" s="270"/>
      <c r="M36" s="271">
        <v>400</v>
      </c>
      <c r="N36" s="272">
        <f>K36/M36</f>
        <v>285.59838556536329</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168352.73254379313</v>
      </c>
      <c r="L37" s="270"/>
      <c r="M37" s="271">
        <v>400</v>
      </c>
      <c r="N37" s="272">
        <f>K37/M37</f>
        <v>420.88183135948282</v>
      </c>
    </row>
    <row r="38" spans="1:14">
      <c r="A38" t="s">
        <v>176</v>
      </c>
      <c r="B38" s="838" t="str">
        <f>VLOOKUP(A38,EQUIPOS!A8:D154,3,FALSE)</f>
        <v xml:space="preserve">Compresor (barrido y soplado)
</v>
      </c>
      <c r="C38" s="839"/>
      <c r="D38" s="839"/>
      <c r="E38" s="839"/>
      <c r="F38" s="839"/>
      <c r="G38" s="839"/>
      <c r="H38" s="840"/>
      <c r="I38" s="267"/>
      <c r="J38" s="268"/>
      <c r="K38" s="269">
        <f>VLOOKUP(A38,EQUIPOS!A8:D165,4,FALSE)</f>
        <v>65316.419169101624</v>
      </c>
      <c r="L38" s="270"/>
      <c r="M38" s="271">
        <v>400</v>
      </c>
      <c r="N38" s="272">
        <f>K38/M38</f>
        <v>163.29104792275405</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69">
        <f>VLOOKUP(A39,EQUIPOS!A9:D166,4,FALSE)</f>
        <v>80112.747807751308</v>
      </c>
      <c r="L39" s="842">
        <v>400</v>
      </c>
      <c r="M39" s="843"/>
      <c r="N39" s="272">
        <f>K39/L39</f>
        <v>200.28186951937826</v>
      </c>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1.1157756987950249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1071.1689100657734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1.5</v>
      </c>
      <c r="L48" s="267"/>
      <c r="M48" s="402">
        <f>VLOOKUP(A48,MATERIALES!A5:D396,4,FALSE)</f>
        <v>2105.3369603556844</v>
      </c>
      <c r="N48" s="272">
        <f>K48*M48</f>
        <v>3158.0054405335268</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1.2999999999999999E-2</v>
      </c>
      <c r="L49" s="267"/>
      <c r="M49" s="402">
        <f>VLOOKUP(A49,MATERIALES!A6:D397,4,FALSE)</f>
        <v>47530.130095996923</v>
      </c>
      <c r="N49" s="272">
        <f>K49*M49</f>
        <v>617.89169124796001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3775.8971317814867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829">
        <f>VLOOKUP(A58,TRANSPORTE!A5:D117,4,FALSE)</f>
        <v>743.61014192746063</v>
      </c>
      <c r="M58" s="830"/>
      <c r="N58" s="287">
        <f>K58*L58</f>
        <v>9.6669318450569879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9.6669318450569879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9">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111.57756987950249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4968.3105435718189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993.66210871436385</v>
      </c>
      <c r="M83" s="860"/>
      <c r="N83" s="51"/>
    </row>
    <row r="84" spans="1:14">
      <c r="B84" s="89" t="s">
        <v>973</v>
      </c>
      <c r="C84" s="90"/>
      <c r="D84" s="90"/>
      <c r="E84" s="90"/>
      <c r="F84" s="90"/>
      <c r="G84" s="90"/>
      <c r="H84" s="90"/>
      <c r="I84" s="87"/>
      <c r="J84" s="88"/>
      <c r="K84" s="304">
        <v>0.05</v>
      </c>
      <c r="L84" s="859">
        <f>N78*K84</f>
        <v>248.41552717859096</v>
      </c>
      <c r="M84" s="860"/>
      <c r="N84" s="51"/>
    </row>
    <row r="85" spans="1:14" ht="15.75" thickBot="1">
      <c r="B85" s="91" t="s">
        <v>974</v>
      </c>
      <c r="C85" s="92"/>
      <c r="D85" s="92"/>
      <c r="E85" s="92"/>
      <c r="F85" s="92"/>
      <c r="G85" s="92"/>
      <c r="H85" s="92"/>
      <c r="I85" s="93"/>
      <c r="J85" s="94"/>
      <c r="K85" s="305">
        <v>0.05</v>
      </c>
      <c r="L85" s="861">
        <f>N78*K85</f>
        <v>248.41552717859096</v>
      </c>
      <c r="M85" s="862"/>
      <c r="N85" s="51"/>
    </row>
    <row r="86" spans="1:14" ht="15.75" thickBot="1">
      <c r="B86" s="825" t="s">
        <v>953</v>
      </c>
      <c r="C86" s="826"/>
      <c r="D86" s="826"/>
      <c r="E86" s="826"/>
      <c r="F86" s="826"/>
      <c r="G86" s="826"/>
      <c r="H86" s="826"/>
      <c r="I86" s="826"/>
      <c r="J86" s="826"/>
      <c r="K86" s="826"/>
      <c r="L86" s="826"/>
      <c r="M86" s="827"/>
      <c r="N86" s="52">
        <f>L83+L84+L85</f>
        <v>1490.4931630715457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6458.8037066433644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1560</v>
      </c>
      <c r="C31" s="81" t="s">
        <v>1561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114239.35422614533</v>
      </c>
      <c r="L36" s="270"/>
      <c r="M36" s="271">
        <v>400</v>
      </c>
      <c r="N36" s="272">
        <f>K36/M36</f>
        <v>285.59838556536329</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168352.73254379313</v>
      </c>
      <c r="L37" s="270"/>
      <c r="M37" s="271">
        <v>400</v>
      </c>
      <c r="N37" s="272">
        <f>K37/M37</f>
        <v>420.88183135948282</v>
      </c>
    </row>
    <row r="38" spans="1:14">
      <c r="A38" t="s">
        <v>176</v>
      </c>
      <c r="B38" s="838" t="str">
        <f>VLOOKUP(A38,EQUIPOS!A8:D154,3,FALSE)</f>
        <v xml:space="preserve">Compresor (barrido y soplado)
</v>
      </c>
      <c r="C38" s="839"/>
      <c r="D38" s="839"/>
      <c r="E38" s="839"/>
      <c r="F38" s="839"/>
      <c r="G38" s="839"/>
      <c r="H38" s="840"/>
      <c r="I38" s="267"/>
      <c r="J38" s="268"/>
      <c r="K38" s="269">
        <f>VLOOKUP(A38,EQUIPOS!A8:D165,4,FALSE)</f>
        <v>65316.419169101624</v>
      </c>
      <c r="L38" s="270"/>
      <c r="M38" s="271">
        <v>400</v>
      </c>
      <c r="N38" s="272">
        <f>K38/M38</f>
        <v>163.29104792275405</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69">
        <f>VLOOKUP(A39,EQUIPOS!A9:D166,4,FALSE)</f>
        <v>80112.747807751308</v>
      </c>
      <c r="L39" s="842">
        <v>400</v>
      </c>
      <c r="M39" s="843"/>
      <c r="N39" s="272">
        <f>K39/L39</f>
        <v>200.28186951937826</v>
      </c>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1.1157756987950249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1071.1689100657734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2105.3369603556844</v>
      </c>
      <c r="N48" s="272">
        <f>K48*M48</f>
        <v>3852.7666374509026</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47530.130095996923</v>
      </c>
      <c r="N49" s="272">
        <f>K49*M49</f>
        <v>903.07247182394156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4755.8391092748443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829">
        <f>VLOOKUP(A58,TRANSPORTE!A5:D117,4,FALSE)</f>
        <v>743.61014192746063</v>
      </c>
      <c r="M58" s="830"/>
      <c r="N58" s="287">
        <f>K58*L58</f>
        <v>14.128592696621752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14.128592696621752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66">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467">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SUM(N69:N75)</f>
        <v>111.57756987950249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5952.7141819167418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1190.5428363833485</v>
      </c>
      <c r="M83" s="860"/>
      <c r="N83" s="51"/>
    </row>
    <row r="84" spans="1:14">
      <c r="B84" s="89" t="s">
        <v>973</v>
      </c>
      <c r="C84" s="90"/>
      <c r="D84" s="90"/>
      <c r="E84" s="90"/>
      <c r="F84" s="90"/>
      <c r="G84" s="90"/>
      <c r="H84" s="90"/>
      <c r="I84" s="87"/>
      <c r="J84" s="88"/>
      <c r="K84" s="304">
        <v>0.05</v>
      </c>
      <c r="L84" s="859">
        <f>N78*K84</f>
        <v>297.63570909583711</v>
      </c>
      <c r="M84" s="860"/>
      <c r="N84" s="51"/>
    </row>
    <row r="85" spans="1:14" ht="15.75" thickBot="1">
      <c r="B85" s="91" t="s">
        <v>974</v>
      </c>
      <c r="C85" s="92"/>
      <c r="D85" s="92"/>
      <c r="E85" s="92"/>
      <c r="F85" s="92"/>
      <c r="G85" s="92"/>
      <c r="H85" s="92"/>
      <c r="I85" s="93"/>
      <c r="J85" s="94"/>
      <c r="K85" s="305">
        <v>0.05</v>
      </c>
      <c r="L85" s="861">
        <f>N78*K85</f>
        <v>297.63570909583711</v>
      </c>
      <c r="M85" s="862"/>
      <c r="N85" s="51"/>
    </row>
    <row r="86" spans="1:14" ht="15.75" thickBot="1">
      <c r="B86" s="825" t="s">
        <v>953</v>
      </c>
      <c r="C86" s="826"/>
      <c r="D86" s="826"/>
      <c r="E86" s="826"/>
      <c r="F86" s="826"/>
      <c r="G86" s="826"/>
      <c r="H86" s="826"/>
      <c r="I86" s="826"/>
      <c r="J86" s="826"/>
      <c r="K86" s="826"/>
      <c r="L86" s="826"/>
      <c r="M86" s="827"/>
      <c r="N86" s="52">
        <f>L83+L84+L85</f>
        <v>1785.8142545750229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7738.5284364917643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1562</v>
      </c>
      <c r="C31" s="81" t="s">
        <v>2059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114239.35422614533</v>
      </c>
      <c r="L36" s="270"/>
      <c r="M36" s="271">
        <v>400</v>
      </c>
      <c r="N36" s="272">
        <f>K36/M36</f>
        <v>285.59838556536329</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168352.73254379313</v>
      </c>
      <c r="L37" s="270"/>
      <c r="M37" s="271">
        <v>400</v>
      </c>
      <c r="N37" s="272">
        <f>K37/M37</f>
        <v>420.88183135948282</v>
      </c>
    </row>
    <row r="38" spans="1:14">
      <c r="A38" t="s">
        <v>176</v>
      </c>
      <c r="B38" s="838" t="str">
        <f>VLOOKUP(A38,EQUIPOS!A8:D154,3,FALSE)</f>
        <v xml:space="preserve">Compresor (barrido y soplado)
</v>
      </c>
      <c r="C38" s="839"/>
      <c r="D38" s="839"/>
      <c r="E38" s="839"/>
      <c r="F38" s="839"/>
      <c r="G38" s="839"/>
      <c r="H38" s="840"/>
      <c r="I38" s="267"/>
      <c r="J38" s="268"/>
      <c r="K38" s="269">
        <f>VLOOKUP(A38,EQUIPOS!A8:D165,4,FALSE)</f>
        <v>65316.419169101624</v>
      </c>
      <c r="L38" s="270"/>
      <c r="M38" s="271">
        <v>400</v>
      </c>
      <c r="N38" s="272">
        <f>K38/M38</f>
        <v>163.29104792275405</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69">
        <f>VLOOKUP(A39,EQUIPOS!A9:D166,4,FALSE)</f>
        <v>80112.747807751308</v>
      </c>
      <c r="L39" s="842">
        <v>400</v>
      </c>
      <c r="M39" s="843"/>
      <c r="N39" s="272">
        <f>K39/L39</f>
        <v>200.28186951937826</v>
      </c>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1.1157756987950249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1071.1689100657734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761</v>
      </c>
      <c r="B48" s="43" t="str">
        <f>VLOOKUP(A48,MATERIALES!A5:D373,3,FALSE)</f>
        <v>Agregado para tratamiento superf. Simple</v>
      </c>
      <c r="C48" s="281"/>
      <c r="D48" s="281"/>
      <c r="E48" s="281"/>
      <c r="F48" s="281"/>
      <c r="G48" s="281"/>
      <c r="H48" s="281"/>
      <c r="I48" s="268"/>
      <c r="J48" s="224" t="str">
        <f>VLOOKUP(A48,MATERIALES!A4:D373,2,FALSE)</f>
        <v>m3</v>
      </c>
      <c r="K48" s="282">
        <v>1.2999999999999999E-2</v>
      </c>
      <c r="L48" s="267"/>
      <c r="M48" s="402">
        <f>VLOOKUP(A48,MATERIALES!A5:D396,4,FALSE)</f>
        <v>47530.130095996923</v>
      </c>
      <c r="N48" s="272">
        <f>K48*M48</f>
        <v>617.89169124796001</v>
      </c>
    </row>
    <row r="49" spans="1:14">
      <c r="A49" s="108" t="s">
        <v>860</v>
      </c>
      <c r="B49" s="43" t="str">
        <f>VLOOKUP(A49,MATERIALES!A6:D373,3,FALSE)</f>
        <v>Emulsión CRR-2</v>
      </c>
      <c r="C49" s="281"/>
      <c r="D49" s="281"/>
      <c r="E49" s="281"/>
      <c r="F49" s="281"/>
      <c r="G49" s="281"/>
      <c r="H49" s="281"/>
      <c r="I49" s="268"/>
      <c r="J49" s="224" t="str">
        <f>VLOOKUP(A49,MATERIALES!A5:D373,2,FALSE)</f>
        <v>lt</v>
      </c>
      <c r="K49" s="282">
        <v>1.5</v>
      </c>
      <c r="L49" s="267"/>
      <c r="M49" s="402">
        <f>VLOOKUP(A49,MATERIALES!A6:D397,4,FALSE)</f>
        <v>2105.3369603556844</v>
      </c>
      <c r="N49" s="272">
        <f>K49*M49</f>
        <v>3158.0054405335268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3775.8971317814867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829">
        <f>VLOOKUP(A58,TRANSPORTE!A5:D117,4,FALSE)</f>
        <v>743.61014192746063</v>
      </c>
      <c r="M58" s="830"/>
      <c r="N58" s="287">
        <f>K58*L58</f>
        <v>9.6669318450569879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9.6669318450569879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5">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111.57756987950249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4968.3105435718189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993.66210871436385</v>
      </c>
      <c r="M83" s="860"/>
      <c r="N83" s="51"/>
    </row>
    <row r="84" spans="1:14">
      <c r="B84" s="89" t="s">
        <v>973</v>
      </c>
      <c r="C84" s="90"/>
      <c r="D84" s="90"/>
      <c r="E84" s="90"/>
      <c r="F84" s="90"/>
      <c r="G84" s="90"/>
      <c r="H84" s="90"/>
      <c r="I84" s="87"/>
      <c r="J84" s="88"/>
      <c r="K84" s="304">
        <v>0.05</v>
      </c>
      <c r="L84" s="859">
        <f>N78*K84</f>
        <v>248.41552717859096</v>
      </c>
      <c r="M84" s="860"/>
      <c r="N84" s="51"/>
    </row>
    <row r="85" spans="1:14" ht="15.75" thickBot="1">
      <c r="B85" s="91" t="s">
        <v>974</v>
      </c>
      <c r="C85" s="92"/>
      <c r="D85" s="92"/>
      <c r="E85" s="92"/>
      <c r="F85" s="92"/>
      <c r="G85" s="92"/>
      <c r="H85" s="92"/>
      <c r="I85" s="93"/>
      <c r="J85" s="94"/>
      <c r="K85" s="305">
        <v>0.05</v>
      </c>
      <c r="L85" s="861">
        <f>N78*K85</f>
        <v>248.41552717859096</v>
      </c>
      <c r="M85" s="862"/>
      <c r="N85" s="51"/>
    </row>
    <row r="86" spans="1:14" ht="15.75" thickBot="1">
      <c r="B86" s="825" t="s">
        <v>953</v>
      </c>
      <c r="C86" s="826"/>
      <c r="D86" s="826"/>
      <c r="E86" s="826"/>
      <c r="F86" s="826"/>
      <c r="G86" s="826"/>
      <c r="H86" s="826"/>
      <c r="I86" s="826"/>
      <c r="J86" s="826"/>
      <c r="K86" s="826"/>
      <c r="L86" s="826"/>
      <c r="M86" s="827"/>
      <c r="N86" s="52">
        <f>L83+L84+L85</f>
        <v>1490.4931630715457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6458.8037066433644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1563</v>
      </c>
      <c r="C31" s="81" t="s">
        <v>1564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114239.35422614533</v>
      </c>
      <c r="L36" s="270"/>
      <c r="M36" s="283">
        <v>275</v>
      </c>
      <c r="N36" s="272">
        <f>K36/M36</f>
        <v>415.41583354961938</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168352.73254379313</v>
      </c>
      <c r="L37" s="270"/>
      <c r="M37" s="283">
        <f>M36</f>
        <v>275</v>
      </c>
      <c r="N37" s="272">
        <f>K37/M37</f>
        <v>612.19175470470225</v>
      </c>
    </row>
    <row r="38" spans="1:14">
      <c r="A38" t="s">
        <v>176</v>
      </c>
      <c r="B38" s="838" t="str">
        <f>VLOOKUP(A38,EQUIPOS!A8:D154,3,FALSE)</f>
        <v xml:space="preserve">Compresor (barrido y soplado)
</v>
      </c>
      <c r="C38" s="839"/>
      <c r="D38" s="839"/>
      <c r="E38" s="839"/>
      <c r="F38" s="839"/>
      <c r="G38" s="839"/>
      <c r="H38" s="840"/>
      <c r="I38" s="267"/>
      <c r="J38" s="268"/>
      <c r="K38" s="269">
        <f>VLOOKUP(A38,EQUIPOS!A8:D165,4,FALSE)</f>
        <v>65316.419169101624</v>
      </c>
      <c r="L38" s="270"/>
      <c r="M38" s="283">
        <v>275</v>
      </c>
      <c r="N38" s="272">
        <f>K38/M38</f>
        <v>237.51425152400591</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69">
        <f>VLOOKUP(A39,EQUIPOS!A9:D166,4,FALSE)</f>
        <v>80112.747807751308</v>
      </c>
      <c r="L39" s="953">
        <v>275</v>
      </c>
      <c r="M39" s="954"/>
      <c r="N39" s="272">
        <f>K39/L39</f>
        <v>291.31908293727747</v>
      </c>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1.6229464709745818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1558.0638691865795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2.5000000000000001E-2</v>
      </c>
      <c r="L48" s="267"/>
      <c r="M48" s="402">
        <f>VLOOKUP(A48,MATERIALES!A5:D396,4,FALSE)</f>
        <v>44562.008608204786</v>
      </c>
      <c r="N48" s="272">
        <f>K48*M48</f>
        <v>1114.0502152051197</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1.2999999999999999E-2</v>
      </c>
      <c r="L49" s="267"/>
      <c r="M49" s="402">
        <f>VLOOKUP(A49,MATERIALES!A6:D397,4,FALSE)</f>
        <v>45746.495918859189</v>
      </c>
      <c r="N49" s="272">
        <f>K49*M49</f>
        <v>594.70444694516948</v>
      </c>
    </row>
    <row r="50" spans="1:14">
      <c r="A50" t="s">
        <v>860</v>
      </c>
      <c r="B50" s="43" t="str">
        <f>VLOOKUP(A50,MATERIALES!A6:D373,3,FALSE)</f>
        <v>Emulsión CRR-2</v>
      </c>
      <c r="C50" s="281"/>
      <c r="D50" s="281"/>
      <c r="E50" s="281"/>
      <c r="F50" s="281"/>
      <c r="G50" s="281"/>
      <c r="H50" s="281"/>
      <c r="I50" s="268"/>
      <c r="J50" s="224" t="str">
        <f>VLOOKUP(A50,MATERIALES!A6:D373,2,FALSE)</f>
        <v>lt</v>
      </c>
      <c r="K50" s="282">
        <v>4.24</v>
      </c>
      <c r="L50" s="267"/>
      <c r="M50" s="402">
        <f>VLOOKUP(A50,MATERIALES!A6:D398,4,FALSE)</f>
        <v>2105.3369603556844</v>
      </c>
      <c r="N50" s="272">
        <f>K50*M50</f>
        <v>8926.6287119081026</v>
      </c>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10635.383374058392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829">
        <f>VLOOKUP(A58,TRANSPORTE!A5:D117,4,FALSE)</f>
        <v>743.61014192746063</v>
      </c>
      <c r="M58" s="830"/>
      <c r="N58" s="287">
        <f>K58*L58</f>
        <v>28.257185393243503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28.257185393243503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04">
        <v>2200</v>
      </c>
      <c r="N69" s="395">
        <f>K69/M69</f>
        <v>48.493747097458176</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405">
        <v>2200</v>
      </c>
      <c r="N70" s="395">
        <f>K70/M70</f>
        <v>113.8009</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SUM(N69:N75)</f>
        <v>162.29464709745818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12383.999075735674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2476.7998151471347</v>
      </c>
      <c r="M83" s="860"/>
      <c r="N83" s="51"/>
    </row>
    <row r="84" spans="1:14">
      <c r="B84" s="89" t="s">
        <v>973</v>
      </c>
      <c r="C84" s="90"/>
      <c r="D84" s="90"/>
      <c r="E84" s="90"/>
      <c r="F84" s="90"/>
      <c r="G84" s="90"/>
      <c r="H84" s="90"/>
      <c r="I84" s="87"/>
      <c r="J84" s="88"/>
      <c r="K84" s="304">
        <v>0.05</v>
      </c>
      <c r="L84" s="859">
        <f>N78*K84</f>
        <v>619.19995378678368</v>
      </c>
      <c r="M84" s="860"/>
      <c r="N84" s="51"/>
    </row>
    <row r="85" spans="1:14" ht="15.75" thickBot="1">
      <c r="B85" s="91" t="s">
        <v>974</v>
      </c>
      <c r="C85" s="92"/>
      <c r="D85" s="92"/>
      <c r="E85" s="92"/>
      <c r="F85" s="92"/>
      <c r="G85" s="92"/>
      <c r="H85" s="92"/>
      <c r="I85" s="93"/>
      <c r="J85" s="94"/>
      <c r="K85" s="305">
        <v>0.05</v>
      </c>
      <c r="L85" s="861">
        <f>N78*K85</f>
        <v>619.19995378678368</v>
      </c>
      <c r="M85" s="862"/>
      <c r="N85" s="51"/>
    </row>
    <row r="86" spans="1:14" ht="15.75" thickBot="1">
      <c r="B86" s="825" t="s">
        <v>953</v>
      </c>
      <c r="C86" s="826"/>
      <c r="D86" s="826"/>
      <c r="E86" s="826"/>
      <c r="F86" s="826"/>
      <c r="G86" s="826"/>
      <c r="H86" s="826"/>
      <c r="I86" s="826"/>
      <c r="J86" s="826"/>
      <c r="K86" s="826"/>
      <c r="L86" s="826"/>
      <c r="M86" s="827"/>
      <c r="N86" s="52">
        <f>L83+L84+L85</f>
        <v>3715.1997227207021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16099.198798456375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1565</v>
      </c>
      <c r="C31" s="81" t="s">
        <v>1566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114239.35422614533</v>
      </c>
      <c r="L36" s="270"/>
      <c r="M36" s="283">
        <v>275</v>
      </c>
      <c r="N36" s="272">
        <f>K36/M36</f>
        <v>415.41583354961938</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168352.73254379313</v>
      </c>
      <c r="L37" s="270"/>
      <c r="M37" s="283">
        <v>275</v>
      </c>
      <c r="N37" s="272">
        <f>K37/M37</f>
        <v>612.19175470470225</v>
      </c>
    </row>
    <row r="38" spans="1:14">
      <c r="A38" t="s">
        <v>176</v>
      </c>
      <c r="B38" s="838" t="str">
        <f>VLOOKUP(A38,EQUIPOS!A8:D154,3,FALSE)</f>
        <v xml:space="preserve">Compresor (barrido y soplado)
</v>
      </c>
      <c r="C38" s="839"/>
      <c r="D38" s="839"/>
      <c r="E38" s="839"/>
      <c r="F38" s="839"/>
      <c r="G38" s="839"/>
      <c r="H38" s="840"/>
      <c r="I38" s="267"/>
      <c r="J38" s="268"/>
      <c r="K38" s="269">
        <f>VLOOKUP(A38,EQUIPOS!A8:D165,4,FALSE)</f>
        <v>65316.419169101624</v>
      </c>
      <c r="L38" s="270"/>
      <c r="M38" s="283">
        <v>275</v>
      </c>
      <c r="N38" s="272">
        <f>K38/M38</f>
        <v>237.51425152400591</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69">
        <f>VLOOKUP(A39,EQUIPOS!A9:D166,4,FALSE)</f>
        <v>80112.747807751308</v>
      </c>
      <c r="L39" s="953">
        <v>275</v>
      </c>
      <c r="M39" s="954"/>
      <c r="N39" s="272">
        <f>K39/L39</f>
        <v>291.31908293727747</v>
      </c>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1.6229464709745818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1558.0638691865795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1.9E-2</v>
      </c>
      <c r="L48" s="267"/>
      <c r="M48" s="402">
        <f>VLOOKUP(A48,MATERIALES!A5:D396,4,FALSE)</f>
        <v>44562.008608204786</v>
      </c>
      <c r="N48" s="272">
        <f>K48*M48</f>
        <v>846.67816355589093</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0.01</v>
      </c>
      <c r="L49" s="267"/>
      <c r="M49" s="402">
        <f>VLOOKUP(A49,MATERIALES!A6:D397,4,FALSE)</f>
        <v>45746.495918859189</v>
      </c>
      <c r="N49" s="272">
        <f>K49*M49</f>
        <v>457.46495918859188</v>
      </c>
    </row>
    <row r="50" spans="1:14">
      <c r="A50" t="s">
        <v>860</v>
      </c>
      <c r="B50" s="43" t="str">
        <f>VLOOKUP(A50,MATERIALES!A6:D373,3,FALSE)</f>
        <v>Emulsión CRR-2</v>
      </c>
      <c r="C50" s="281"/>
      <c r="D50" s="281"/>
      <c r="E50" s="281"/>
      <c r="F50" s="281"/>
      <c r="G50" s="281"/>
      <c r="H50" s="281"/>
      <c r="I50" s="268"/>
      <c r="J50" s="224" t="str">
        <f>VLOOKUP(A50,MATERIALES!A6:D373,2,FALSE)</f>
        <v>lt</v>
      </c>
      <c r="K50" s="282">
        <v>3.24</v>
      </c>
      <c r="L50" s="267"/>
      <c r="M50" s="402">
        <f>VLOOKUP(A50,MATERIALES!A6:D398,4,FALSE)</f>
        <v>2105.3369603556844</v>
      </c>
      <c r="N50" s="272">
        <f>K50*M50</f>
        <v>6821.2917515524177</v>
      </c>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8125.4348742969005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829">
        <f>VLOOKUP(A58,TRANSPORTE!A5:D117,4,FALSE)</f>
        <v>743.61014192746063</v>
      </c>
      <c r="M58" s="830"/>
      <c r="N58" s="287">
        <f>K58*L58</f>
        <v>21.564694115896359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21.564694115896359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2200</v>
      </c>
      <c r="N69" s="395">
        <f>K69/M69</f>
        <v>113.8009</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06">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162.29464709745818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9867.3580846968343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1973.4716169393669</v>
      </c>
      <c r="M83" s="860"/>
      <c r="N83" s="51"/>
    </row>
    <row r="84" spans="1:14">
      <c r="B84" s="89" t="s">
        <v>973</v>
      </c>
      <c r="C84" s="90"/>
      <c r="D84" s="90"/>
      <c r="E84" s="90"/>
      <c r="F84" s="90"/>
      <c r="G84" s="90"/>
      <c r="H84" s="90"/>
      <c r="I84" s="87"/>
      <c r="J84" s="88"/>
      <c r="K84" s="304">
        <v>0.05</v>
      </c>
      <c r="L84" s="859">
        <f>N78*K84</f>
        <v>493.36790423484172</v>
      </c>
      <c r="M84" s="860"/>
      <c r="N84" s="51"/>
    </row>
    <row r="85" spans="1:14" ht="15.75" thickBot="1">
      <c r="B85" s="91" t="s">
        <v>974</v>
      </c>
      <c r="C85" s="92"/>
      <c r="D85" s="92"/>
      <c r="E85" s="92"/>
      <c r="F85" s="92"/>
      <c r="G85" s="92"/>
      <c r="H85" s="92"/>
      <c r="I85" s="93"/>
      <c r="J85" s="94"/>
      <c r="K85" s="305">
        <v>0.05</v>
      </c>
      <c r="L85" s="861">
        <f>N78*K85</f>
        <v>493.36790423484172</v>
      </c>
      <c r="M85" s="862"/>
      <c r="N85" s="51"/>
    </row>
    <row r="86" spans="1:14" ht="15.75" thickBot="1">
      <c r="B86" s="825" t="s">
        <v>953</v>
      </c>
      <c r="C86" s="826"/>
      <c r="D86" s="826"/>
      <c r="E86" s="826"/>
      <c r="F86" s="826"/>
      <c r="G86" s="826"/>
      <c r="H86" s="826"/>
      <c r="I86" s="826"/>
      <c r="J86" s="826"/>
      <c r="K86" s="826"/>
      <c r="L86" s="826"/>
      <c r="M86" s="827"/>
      <c r="N86" s="52">
        <f>L83+L84+L85</f>
        <v>2960.2074254090503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12827.565510105884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1568</v>
      </c>
      <c r="C31" s="81" t="s">
        <v>1567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114239.35422614533</v>
      </c>
      <c r="L36" s="270"/>
      <c r="M36" s="271">
        <v>275</v>
      </c>
      <c r="N36" s="272">
        <f>K36/M36</f>
        <v>415.41583354961938</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168352.73254379313</v>
      </c>
      <c r="L37" s="270"/>
      <c r="M37" s="271">
        <v>275</v>
      </c>
      <c r="N37" s="272">
        <f>K37/M37</f>
        <v>612.19175470470225</v>
      </c>
    </row>
    <row r="38" spans="1:14">
      <c r="A38" t="s">
        <v>176</v>
      </c>
      <c r="B38" s="838" t="str">
        <f>VLOOKUP(A38,EQUIPOS!A8:D154,3,FALSE)</f>
        <v xml:space="preserve">Compresor (barrido y soplado)
</v>
      </c>
      <c r="C38" s="839"/>
      <c r="D38" s="839"/>
      <c r="E38" s="839"/>
      <c r="F38" s="839"/>
      <c r="G38" s="839"/>
      <c r="H38" s="840"/>
      <c r="I38" s="267"/>
      <c r="J38" s="268"/>
      <c r="K38" s="269">
        <f>VLOOKUP(A38,EQUIPOS!A8:D165,4,FALSE)</f>
        <v>65316.419169101624</v>
      </c>
      <c r="L38" s="270"/>
      <c r="M38" s="271">
        <v>275</v>
      </c>
      <c r="N38" s="272">
        <f>K38/M38</f>
        <v>237.51425152400591</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69">
        <f>VLOOKUP(A39,EQUIPOS!A9:D166,4,FALSE)</f>
        <v>80112.747807751308</v>
      </c>
      <c r="L39" s="842">
        <v>275</v>
      </c>
      <c r="M39" s="843"/>
      <c r="N39" s="272">
        <f>K39/L39</f>
        <v>291.31908293727747</v>
      </c>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1.6229464709745818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1558.0638691865795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2.5000000000000001E-2</v>
      </c>
      <c r="L48" s="267"/>
      <c r="M48" s="402">
        <f>VLOOKUP(A48,MATERIALES!A5:D396,4,FALSE)</f>
        <v>44562.008608204786</v>
      </c>
      <c r="N48" s="272">
        <f>K48*M48</f>
        <v>1114.0502152051197</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1.2999999999999999E-2</v>
      </c>
      <c r="L49" s="267"/>
      <c r="M49" s="402">
        <f>VLOOKUP(A49,MATERIALES!A6:D397,4,FALSE)</f>
        <v>45746.495918859189</v>
      </c>
      <c r="N49" s="272">
        <f>K49*M49</f>
        <v>594.70444694516948</v>
      </c>
    </row>
    <row r="50" spans="1:14">
      <c r="A50" t="s">
        <v>862</v>
      </c>
      <c r="B50" s="43" t="str">
        <f>VLOOKUP(A50,MATERIALES!A6:D373,3,FALSE)</f>
        <v>Emulsión CRR-2m</v>
      </c>
      <c r="C50" s="281"/>
      <c r="D50" s="281"/>
      <c r="E50" s="281"/>
      <c r="F50" s="281"/>
      <c r="G50" s="281"/>
      <c r="H50" s="281"/>
      <c r="I50" s="268"/>
      <c r="J50" s="224" t="str">
        <f>VLOOKUP(A50,MATERIALES!A6:D642,2,FALSE)</f>
        <v>lt</v>
      </c>
      <c r="K50" s="282">
        <v>4.24</v>
      </c>
      <c r="L50" s="267"/>
      <c r="M50" s="402">
        <f>VLOOKUP(A50,MATERIALES!A6:D398,4,FALSE)</f>
        <v>2242.2527545828548</v>
      </c>
      <c r="N50" s="272">
        <f>K50*M50</f>
        <v>9507.1516794313047</v>
      </c>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11215.906341581594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829">
        <f>VLOOKUP(A58,TRANSPORTE!A5:D117,4,FALSE)</f>
        <v>743.61014192746063</v>
      </c>
      <c r="M58" s="830"/>
      <c r="N58" s="287">
        <f>K58*L58</f>
        <v>28.257185393243503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28.257185393243503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2200</v>
      </c>
      <c r="N69" s="395">
        <f>K69/M69</f>
        <v>113.8009</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162.29464709745818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12964.522043258876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2592.9044086517752</v>
      </c>
      <c r="M83" s="860"/>
      <c r="N83" s="51"/>
    </row>
    <row r="84" spans="1:14">
      <c r="B84" s="89" t="s">
        <v>973</v>
      </c>
      <c r="C84" s="90"/>
      <c r="D84" s="90"/>
      <c r="E84" s="90"/>
      <c r="F84" s="90"/>
      <c r="G84" s="90"/>
      <c r="H84" s="90"/>
      <c r="I84" s="87"/>
      <c r="J84" s="88"/>
      <c r="K84" s="304">
        <v>0.05</v>
      </c>
      <c r="L84" s="859">
        <f>N78*K84</f>
        <v>648.22610216294379</v>
      </c>
      <c r="M84" s="860"/>
      <c r="N84" s="51"/>
    </row>
    <row r="85" spans="1:14" ht="15.75" thickBot="1">
      <c r="B85" s="91" t="s">
        <v>974</v>
      </c>
      <c r="C85" s="92"/>
      <c r="D85" s="92"/>
      <c r="E85" s="92"/>
      <c r="F85" s="92"/>
      <c r="G85" s="92"/>
      <c r="H85" s="92"/>
      <c r="I85" s="93"/>
      <c r="J85" s="94"/>
      <c r="K85" s="305">
        <v>0.05</v>
      </c>
      <c r="L85" s="861">
        <f>N78*K85</f>
        <v>648.22610216294379</v>
      </c>
      <c r="M85" s="862"/>
      <c r="N85" s="51"/>
    </row>
    <row r="86" spans="1:14" ht="15.75" thickBot="1">
      <c r="B86" s="825" t="s">
        <v>953</v>
      </c>
      <c r="C86" s="826"/>
      <c r="D86" s="826"/>
      <c r="E86" s="826"/>
      <c r="F86" s="826"/>
      <c r="G86" s="826"/>
      <c r="H86" s="826"/>
      <c r="I86" s="826"/>
      <c r="J86" s="826"/>
      <c r="K86" s="826"/>
      <c r="L86" s="826"/>
      <c r="M86" s="827"/>
      <c r="N86" s="52">
        <f>L83+L84+L85</f>
        <v>3889.3566129776627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16853.878656236539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1569</v>
      </c>
      <c r="C31" s="81" t="s">
        <v>1570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114239.35422614533</v>
      </c>
      <c r="L36" s="270"/>
      <c r="M36" s="271">
        <v>275</v>
      </c>
      <c r="N36" s="272">
        <f>K36/M36</f>
        <v>415.41583354961938</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168352.73254379313</v>
      </c>
      <c r="L37" s="270"/>
      <c r="M37" s="271">
        <v>275</v>
      </c>
      <c r="N37" s="272">
        <f>K37/M37</f>
        <v>612.19175470470225</v>
      </c>
    </row>
    <row r="38" spans="1:14">
      <c r="A38" t="s">
        <v>176</v>
      </c>
      <c r="B38" s="838" t="str">
        <f>VLOOKUP(A38,EQUIPOS!A8:D154,3,FALSE)</f>
        <v xml:space="preserve">Compresor (barrido y soplado)
</v>
      </c>
      <c r="C38" s="839"/>
      <c r="D38" s="839"/>
      <c r="E38" s="839"/>
      <c r="F38" s="839"/>
      <c r="G38" s="839"/>
      <c r="H38" s="840"/>
      <c r="I38" s="267"/>
      <c r="J38" s="268"/>
      <c r="K38" s="269">
        <f>VLOOKUP(A38,EQUIPOS!A8:D165,4,FALSE)</f>
        <v>65316.419169101624</v>
      </c>
      <c r="L38" s="270"/>
      <c r="M38" s="271">
        <v>275</v>
      </c>
      <c r="N38" s="272">
        <f>K38/M38</f>
        <v>237.51425152400591</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69">
        <f>VLOOKUP(A39,EQUIPOS!A9:D166,4,FALSE)</f>
        <v>80112.747807751308</v>
      </c>
      <c r="L39" s="842">
        <v>275</v>
      </c>
      <c r="M39" s="843"/>
      <c r="N39" s="272">
        <f>K39/L39</f>
        <v>291.31908293727747</v>
      </c>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1.6229464709745818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1558.0638691865795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1.9E-2</v>
      </c>
      <c r="L48" s="267"/>
      <c r="M48" s="402">
        <f>VLOOKUP(A48,MATERIALES!A5:D396,4,FALSE)</f>
        <v>44562.008608204786</v>
      </c>
      <c r="N48" s="272">
        <f>K48*M48</f>
        <v>846.67816355589093</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0.01</v>
      </c>
      <c r="L49" s="267"/>
      <c r="M49" s="402">
        <f>VLOOKUP(A49,MATERIALES!A6:D397,4,FALSE)</f>
        <v>45746.495918859189</v>
      </c>
      <c r="N49" s="272">
        <f>K49*M49</f>
        <v>457.46495918859188</v>
      </c>
    </row>
    <row r="50" spans="1:14">
      <c r="A50" t="s">
        <v>862</v>
      </c>
      <c r="B50" s="43" t="str">
        <f>VLOOKUP(A50,MATERIALES!A6:D373,3,FALSE)</f>
        <v>Emulsión CRR-2m</v>
      </c>
      <c r="C50" s="281"/>
      <c r="D50" s="281"/>
      <c r="E50" s="281"/>
      <c r="F50" s="281"/>
      <c r="G50" s="281"/>
      <c r="H50" s="281"/>
      <c r="I50" s="268"/>
      <c r="J50" s="224" t="str">
        <f>VLOOKUP(A50,MATERIALES!A6:D642,2,FALSE)</f>
        <v>lt</v>
      </c>
      <c r="K50" s="282">
        <v>3.24</v>
      </c>
      <c r="L50" s="267"/>
      <c r="M50" s="402">
        <f>VLOOKUP(A50,MATERIALES!A6:D398,4,FALSE)</f>
        <v>2242.2527545828548</v>
      </c>
      <c r="N50" s="272">
        <f>K50*M50</f>
        <v>7264.8989248484504</v>
      </c>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8569.0420475929332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829">
        <f>VLOOKUP(A58,TRANSPORTE!A5:D117,4,FALSE)</f>
        <v>743.61014192746063</v>
      </c>
      <c r="M58" s="830"/>
      <c r="N58" s="287">
        <f>K58*L58</f>
        <v>21.564694115896359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21.564694115896359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2200</v>
      </c>
      <c r="N69" s="395">
        <f>K69/M69</f>
        <v>113.8009</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162.29464709745818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10310.965257992866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2062.1930515985732</v>
      </c>
      <c r="M83" s="860"/>
      <c r="N83" s="51"/>
    </row>
    <row r="84" spans="1:14">
      <c r="B84" s="89" t="s">
        <v>973</v>
      </c>
      <c r="C84" s="90"/>
      <c r="D84" s="90"/>
      <c r="E84" s="90"/>
      <c r="F84" s="90"/>
      <c r="G84" s="90"/>
      <c r="H84" s="90"/>
      <c r="I84" s="87"/>
      <c r="J84" s="88"/>
      <c r="K84" s="304">
        <v>0.05</v>
      </c>
      <c r="L84" s="859">
        <f>N78*K84</f>
        <v>515.5482628996433</v>
      </c>
      <c r="M84" s="860"/>
      <c r="N84" s="51"/>
    </row>
    <row r="85" spans="1:14" ht="15.75" thickBot="1">
      <c r="B85" s="91" t="s">
        <v>974</v>
      </c>
      <c r="C85" s="92"/>
      <c r="D85" s="92"/>
      <c r="E85" s="92"/>
      <c r="F85" s="92"/>
      <c r="G85" s="92"/>
      <c r="H85" s="92"/>
      <c r="I85" s="93"/>
      <c r="J85" s="94"/>
      <c r="K85" s="305">
        <v>0.05</v>
      </c>
      <c r="L85" s="861">
        <f>N78*K85</f>
        <v>515.5482628996433</v>
      </c>
      <c r="M85" s="862"/>
      <c r="N85" s="51"/>
    </row>
    <row r="86" spans="1:14" ht="15.75" thickBot="1">
      <c r="B86" s="825" t="s">
        <v>953</v>
      </c>
      <c r="C86" s="826"/>
      <c r="D86" s="826"/>
      <c r="E86" s="826"/>
      <c r="F86" s="826"/>
      <c r="G86" s="826"/>
      <c r="H86" s="826"/>
      <c r="I86" s="826"/>
      <c r="J86" s="826"/>
      <c r="K86" s="826"/>
      <c r="L86" s="826"/>
      <c r="M86" s="827"/>
      <c r="N86" s="52">
        <f>L83+L84+L85</f>
        <v>3093.2895773978598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13404.254835390726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1050</v>
      </c>
      <c r="C31" s="81" t="s">
        <v>1571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114239.35422614533</v>
      </c>
      <c r="L36" s="270"/>
      <c r="M36" s="271">
        <v>418</v>
      </c>
      <c r="N36" s="272">
        <f>K36/M36</f>
        <v>273.29989049317061</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168352.73254379313</v>
      </c>
      <c r="L37" s="270"/>
      <c r="M37" s="271">
        <v>418</v>
      </c>
      <c r="N37" s="272">
        <f>K37/M37</f>
        <v>402.75773335835675</v>
      </c>
    </row>
    <row r="38" spans="1:14">
      <c r="A38" t="s">
        <v>225</v>
      </c>
      <c r="B38" s="838" t="str">
        <f>VLOOKUP(A38,EQUIPOS!A8:D154,3,FALSE)</f>
        <v>Esparcidor de gravilla, Ancho de esparcimiento 3100mm, Velocidad de trabajo 10—20km2/h</v>
      </c>
      <c r="C38" s="839"/>
      <c r="D38" s="839"/>
      <c r="E38" s="839"/>
      <c r="F38" s="839"/>
      <c r="G38" s="839"/>
      <c r="H38" s="840"/>
      <c r="I38" s="267"/>
      <c r="J38" s="268"/>
      <c r="K38" s="269">
        <f>VLOOKUP(A38,EQUIPOS!A8:D165,4,FALSE)</f>
        <v>80112.747807751308</v>
      </c>
      <c r="L38" s="270"/>
      <c r="M38" s="271">
        <v>418</v>
      </c>
      <c r="N38" s="272">
        <f>K38/M38</f>
        <v>191.65729140610361</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1.0677279414306458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868.78264319906157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62550.581216586856</v>
      </c>
      <c r="N48" s="272">
        <f>K48*M48</f>
        <v>625.50581216586852</v>
      </c>
    </row>
    <row r="49" spans="1:14">
      <c r="A49" s="108" t="s">
        <v>860</v>
      </c>
      <c r="B49" s="43" t="str">
        <f>VLOOKUP(A49,MATERIALES!A6:D373,3,FALSE)</f>
        <v>Emulsión CRR-2</v>
      </c>
      <c r="C49" s="281"/>
      <c r="D49" s="281"/>
      <c r="E49" s="281"/>
      <c r="F49" s="281"/>
      <c r="G49" s="281"/>
      <c r="H49" s="281"/>
      <c r="I49" s="268"/>
      <c r="J49" s="224" t="str">
        <f>VLOOKUP(A49,MATERIALES!A5:D641,2,FALSE)</f>
        <v>lt</v>
      </c>
      <c r="K49" s="282">
        <v>1.25</v>
      </c>
      <c r="L49" s="267"/>
      <c r="M49" s="402">
        <f>VLOOKUP(A49,MATERIALES!A6:D397,4,FALSE)</f>
        <v>2105.3369603556844</v>
      </c>
      <c r="N49" s="272">
        <f>K49*M49</f>
        <v>2631.6712004446053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3257.1770126104739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1227</v>
      </c>
      <c r="B58" s="46" t="str">
        <f>VLOOKUP(A58,TRANSPORTE!A5:D117,3,FALSE)</f>
        <v>Transporte de Arena</v>
      </c>
      <c r="C58" s="317"/>
      <c r="D58" s="317"/>
      <c r="E58" s="317"/>
      <c r="F58" s="317"/>
      <c r="G58" s="317"/>
      <c r="H58" s="311" t="s">
        <v>1468</v>
      </c>
      <c r="I58" s="279">
        <v>0.01</v>
      </c>
      <c r="J58" s="286">
        <v>1</v>
      </c>
      <c r="K58" s="279">
        <f>I58*J58</f>
        <v>0.01</v>
      </c>
      <c r="L58" s="829">
        <f>VLOOKUP(A58,TRANSPORTE!A5:D117,4,FALSE)</f>
        <v>743.61014192746063</v>
      </c>
      <c r="M58" s="830"/>
      <c r="N58" s="287">
        <f>K58*L58</f>
        <v>7.4361014192746069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7.4361014192746069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3344</v>
      </c>
      <c r="N69" s="395">
        <f>K69/M69</f>
        <v>74.869013157894727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106.77279414306457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4240.1685513718749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848.03371027437504</v>
      </c>
      <c r="M83" s="860"/>
      <c r="N83" s="51"/>
    </row>
    <row r="84" spans="1:14">
      <c r="B84" s="89" t="s">
        <v>973</v>
      </c>
      <c r="C84" s="90"/>
      <c r="D84" s="90"/>
      <c r="E84" s="90"/>
      <c r="F84" s="90"/>
      <c r="G84" s="90"/>
      <c r="H84" s="90"/>
      <c r="I84" s="87"/>
      <c r="J84" s="88"/>
      <c r="K84" s="304">
        <v>0.05</v>
      </c>
      <c r="L84" s="859">
        <f>N78*K84</f>
        <v>212.00842756859376</v>
      </c>
      <c r="M84" s="860"/>
      <c r="N84" s="51"/>
    </row>
    <row r="85" spans="1:14" ht="15.75" thickBot="1">
      <c r="B85" s="91" t="s">
        <v>974</v>
      </c>
      <c r="C85" s="92"/>
      <c r="D85" s="92"/>
      <c r="E85" s="92"/>
      <c r="F85" s="92"/>
      <c r="G85" s="92"/>
      <c r="H85" s="92"/>
      <c r="I85" s="93"/>
      <c r="J85" s="94"/>
      <c r="K85" s="305">
        <v>0.05</v>
      </c>
      <c r="L85" s="861">
        <f>N78*K85</f>
        <v>212.00842756859376</v>
      </c>
      <c r="M85" s="862"/>
      <c r="N85" s="51"/>
    </row>
    <row r="86" spans="1:14" ht="15.75" thickBot="1">
      <c r="B86" s="825" t="s">
        <v>953</v>
      </c>
      <c r="C86" s="826"/>
      <c r="D86" s="826"/>
      <c r="E86" s="826"/>
      <c r="F86" s="826"/>
      <c r="G86" s="826"/>
      <c r="H86" s="826"/>
      <c r="I86" s="826"/>
      <c r="J86" s="826"/>
      <c r="K86" s="826"/>
      <c r="L86" s="826"/>
      <c r="M86" s="827"/>
      <c r="N86" s="52">
        <f>L83+L84+L85</f>
        <v>1272.0505654115625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5512.2191167834371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1051</v>
      </c>
      <c r="C31" s="81" t="s">
        <v>1572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114239.35422614533</v>
      </c>
      <c r="L36" s="270"/>
      <c r="M36" s="271">
        <v>418</v>
      </c>
      <c r="N36" s="272">
        <f>K36/M36</f>
        <v>273.29989049317061</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168352.73254379313</v>
      </c>
      <c r="L37" s="270"/>
      <c r="M37" s="271">
        <v>418</v>
      </c>
      <c r="N37" s="272">
        <f>K37/M37</f>
        <v>402.75773335835675</v>
      </c>
    </row>
    <row r="38" spans="1:14">
      <c r="A38" t="s">
        <v>225</v>
      </c>
      <c r="B38" s="838" t="str">
        <f>VLOOKUP(A38,EQUIPOS!A8:D154,3,FALSE)</f>
        <v>Esparcidor de gravilla, Ancho de esparcimiento 3100mm, Velocidad de trabajo 10—20km2/h</v>
      </c>
      <c r="C38" s="839"/>
      <c r="D38" s="839"/>
      <c r="E38" s="839"/>
      <c r="F38" s="839"/>
      <c r="G38" s="839"/>
      <c r="H38" s="840"/>
      <c r="I38" s="267"/>
      <c r="J38" s="268"/>
      <c r="K38" s="269">
        <f>VLOOKUP(A38,EQUIPOS!A8:D165,4,FALSE)</f>
        <v>80112.747807751308</v>
      </c>
      <c r="L38" s="270"/>
      <c r="M38" s="271">
        <v>418</v>
      </c>
      <c r="N38" s="272">
        <f>K38/M38</f>
        <v>191.65729140610361</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1.0677279414306458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868.78264319906157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62550.581216586856</v>
      </c>
      <c r="N48" s="272">
        <f>K48*M48</f>
        <v>625.50581216586852</v>
      </c>
    </row>
    <row r="49" spans="1:72">
      <c r="A49" s="108" t="s">
        <v>858</v>
      </c>
      <c r="B49" s="43" t="str">
        <f>VLOOKUP(A49,MATERIALES!A6:D373,3,FALSE)</f>
        <v>Emulsión CRR-1</v>
      </c>
      <c r="C49" s="281"/>
      <c r="D49" s="281"/>
      <c r="E49" s="281"/>
      <c r="F49" s="281"/>
      <c r="G49" s="281"/>
      <c r="H49" s="281"/>
      <c r="I49" s="268"/>
      <c r="J49" s="268" t="s">
        <v>980</v>
      </c>
      <c r="K49" s="282">
        <v>1.25</v>
      </c>
      <c r="L49" s="267"/>
      <c r="M49" s="402">
        <f>VLOOKUP(A49,MATERIALES!A6:D397,4,FALSE)</f>
        <v>2027.2856754687059</v>
      </c>
      <c r="N49" s="272">
        <f>K49*M49</f>
        <v>2534.1070943358823</v>
      </c>
      <c r="BT49">
        <v>1111</v>
      </c>
    </row>
    <row r="50" spans="1:72">
      <c r="B50" s="43"/>
      <c r="C50" s="281"/>
      <c r="D50" s="281"/>
      <c r="E50" s="281"/>
      <c r="F50" s="281"/>
      <c r="G50" s="281"/>
      <c r="H50" s="281"/>
      <c r="I50" s="268"/>
      <c r="J50" s="224"/>
      <c r="K50" s="282"/>
      <c r="L50" s="267"/>
      <c r="M50" s="283"/>
      <c r="N50" s="284"/>
    </row>
    <row r="51" spans="1:72">
      <c r="B51" s="43"/>
      <c r="C51" s="281"/>
      <c r="D51" s="281"/>
      <c r="E51" s="281"/>
      <c r="F51" s="281"/>
      <c r="G51" s="281"/>
      <c r="H51" s="281"/>
      <c r="I51" s="268"/>
      <c r="J51" s="224"/>
      <c r="K51" s="282"/>
      <c r="L51" s="267"/>
      <c r="M51" s="283"/>
      <c r="N51" s="284"/>
    </row>
    <row r="52" spans="1:72" ht="15.75" thickBot="1">
      <c r="B52" s="820"/>
      <c r="C52" s="821"/>
      <c r="D52" s="821"/>
      <c r="E52" s="821"/>
      <c r="F52" s="821"/>
      <c r="G52" s="821"/>
      <c r="H52" s="821"/>
      <c r="I52" s="822"/>
      <c r="J52" s="42"/>
      <c r="K52" s="44"/>
      <c r="L52" s="823"/>
      <c r="M52" s="824"/>
      <c r="N52" s="45"/>
    </row>
    <row r="53" spans="1:72" ht="15.75" thickBot="1">
      <c r="B53" s="825" t="s">
        <v>953</v>
      </c>
      <c r="C53" s="826"/>
      <c r="D53" s="826"/>
      <c r="E53" s="826"/>
      <c r="F53" s="826"/>
      <c r="G53" s="826"/>
      <c r="H53" s="826"/>
      <c r="I53" s="826"/>
      <c r="J53" s="826"/>
      <c r="K53" s="826"/>
      <c r="L53" s="826"/>
      <c r="M53" s="827"/>
      <c r="N53" s="394">
        <f>SUM(N48:N52)</f>
        <v>3159.6129065017508</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3" t="s">
        <v>957</v>
      </c>
      <c r="C57" s="314"/>
      <c r="D57" s="314"/>
      <c r="E57" s="314"/>
      <c r="F57" s="314"/>
      <c r="G57" s="314"/>
      <c r="H57" s="73" t="s">
        <v>945</v>
      </c>
      <c r="I57" s="74" t="s">
        <v>958</v>
      </c>
      <c r="J57" s="75" t="s">
        <v>959</v>
      </c>
      <c r="K57" s="73" t="s">
        <v>960</v>
      </c>
      <c r="L57" s="828" t="s">
        <v>961</v>
      </c>
      <c r="M57" s="801"/>
      <c r="N57" s="76" t="s">
        <v>951</v>
      </c>
    </row>
    <row r="58" spans="1:72">
      <c r="A58" t="s">
        <v>1227</v>
      </c>
      <c r="B58" s="46" t="str">
        <f>VLOOKUP(A58,TRANSPORTE!A5:D117,3,FALSE)</f>
        <v>Transporte de Arena</v>
      </c>
      <c r="C58" s="317"/>
      <c r="D58" s="317"/>
      <c r="E58" s="317"/>
      <c r="F58" s="317"/>
      <c r="G58" s="317"/>
      <c r="H58" s="311" t="s">
        <v>1468</v>
      </c>
      <c r="I58" s="279">
        <v>0.01</v>
      </c>
      <c r="J58" s="286">
        <v>1</v>
      </c>
      <c r="K58" s="279">
        <f>I58*J58</f>
        <v>0.01</v>
      </c>
      <c r="L58" s="829">
        <f>VLOOKUP(A58,TRANSPORTE!A5:D117,4,FALSE)</f>
        <v>743.61014192746063</v>
      </c>
      <c r="M58" s="830"/>
      <c r="N58" s="287">
        <f>K58*L58</f>
        <v>7.4361014192746069</v>
      </c>
    </row>
    <row r="59" spans="1:72">
      <c r="B59" s="46"/>
      <c r="C59" s="47"/>
      <c r="D59" s="47"/>
      <c r="E59" s="47"/>
      <c r="F59" s="47"/>
      <c r="G59" s="47"/>
      <c r="H59" s="288"/>
      <c r="I59" s="279"/>
      <c r="J59" s="279"/>
      <c r="K59" s="279"/>
      <c r="L59" s="289"/>
      <c r="M59" s="290"/>
      <c r="N59" s="291"/>
    </row>
    <row r="60" spans="1:72">
      <c r="B60" s="46"/>
      <c r="C60" s="47"/>
      <c r="D60" s="47"/>
      <c r="E60" s="47"/>
      <c r="F60" s="47"/>
      <c r="G60" s="47"/>
      <c r="H60" s="288"/>
      <c r="I60" s="279"/>
      <c r="J60" s="279"/>
      <c r="K60" s="279"/>
      <c r="L60" s="289"/>
      <c r="M60" s="290"/>
      <c r="N60" s="291"/>
    </row>
    <row r="61" spans="1:72">
      <c r="B61" s="46"/>
      <c r="C61" s="47"/>
      <c r="D61" s="47"/>
      <c r="E61" s="47"/>
      <c r="F61" s="47"/>
      <c r="G61" s="47"/>
      <c r="H61" s="288"/>
      <c r="I61" s="279"/>
      <c r="J61" s="279"/>
      <c r="K61" s="279"/>
      <c r="L61" s="289"/>
      <c r="M61" s="290"/>
      <c r="N61" s="291"/>
    </row>
    <row r="62" spans="1:72">
      <c r="B62" s="46"/>
      <c r="C62" s="47"/>
      <c r="D62" s="47"/>
      <c r="E62" s="47"/>
      <c r="F62" s="47"/>
      <c r="G62" s="47"/>
      <c r="H62" s="288"/>
      <c r="I62" s="279"/>
      <c r="J62" s="279"/>
      <c r="K62" s="279"/>
      <c r="L62" s="289"/>
      <c r="M62" s="290"/>
      <c r="N62" s="291"/>
    </row>
    <row r="63" spans="1:72" ht="15.75" thickBot="1">
      <c r="B63" s="447"/>
      <c r="C63" s="448"/>
      <c r="D63" s="448"/>
      <c r="E63" s="448"/>
      <c r="F63" s="448"/>
      <c r="G63" s="448"/>
      <c r="H63" s="48"/>
      <c r="I63" s="126"/>
      <c r="J63" s="126"/>
      <c r="K63" s="126"/>
      <c r="L63" s="814"/>
      <c r="M63" s="815"/>
      <c r="N63" s="127"/>
    </row>
    <row r="64" spans="1:72" ht="15.75" thickBot="1">
      <c r="B64" s="831" t="s">
        <v>953</v>
      </c>
      <c r="C64" s="832"/>
      <c r="D64" s="832"/>
      <c r="E64" s="832"/>
      <c r="F64" s="832"/>
      <c r="G64" s="832"/>
      <c r="H64" s="832"/>
      <c r="I64" s="832"/>
      <c r="J64" s="832"/>
      <c r="K64" s="832"/>
      <c r="L64" s="832"/>
      <c r="M64" s="833"/>
      <c r="N64" s="104">
        <f>N58+N59+N60+N61+N62</f>
        <v>7.4361014192746069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3344</v>
      </c>
      <c r="N69" s="395">
        <f>K69/M69</f>
        <v>74.869013157894727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106.77279414306457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4142.6044452631513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828.52088905263031</v>
      </c>
      <c r="M83" s="860"/>
      <c r="N83" s="51"/>
    </row>
    <row r="84" spans="1:14">
      <c r="B84" s="89" t="s">
        <v>973</v>
      </c>
      <c r="C84" s="90"/>
      <c r="D84" s="90"/>
      <c r="E84" s="90"/>
      <c r="F84" s="90"/>
      <c r="G84" s="90"/>
      <c r="H84" s="90"/>
      <c r="I84" s="87"/>
      <c r="J84" s="88"/>
      <c r="K84" s="304">
        <v>0.05</v>
      </c>
      <c r="L84" s="859">
        <f>N78*K84</f>
        <v>207.13022226315758</v>
      </c>
      <c r="M84" s="860"/>
      <c r="N84" s="51"/>
    </row>
    <row r="85" spans="1:14" ht="15.75" thickBot="1">
      <c r="B85" s="91" t="s">
        <v>974</v>
      </c>
      <c r="C85" s="92"/>
      <c r="D85" s="92"/>
      <c r="E85" s="92"/>
      <c r="F85" s="92"/>
      <c r="G85" s="92"/>
      <c r="H85" s="92"/>
      <c r="I85" s="93"/>
      <c r="J85" s="94"/>
      <c r="K85" s="305">
        <v>0.05</v>
      </c>
      <c r="L85" s="861">
        <f>N78*K85</f>
        <v>207.13022226315758</v>
      </c>
      <c r="M85" s="862"/>
      <c r="N85" s="51"/>
    </row>
    <row r="86" spans="1:14" ht="15.75" thickBot="1">
      <c r="B86" s="825" t="s">
        <v>953</v>
      </c>
      <c r="C86" s="826"/>
      <c r="D86" s="826"/>
      <c r="E86" s="826"/>
      <c r="F86" s="826"/>
      <c r="G86" s="826"/>
      <c r="H86" s="826"/>
      <c r="I86" s="826"/>
      <c r="J86" s="826"/>
      <c r="K86" s="826"/>
      <c r="L86" s="826"/>
      <c r="M86" s="827"/>
      <c r="N86" s="52">
        <f>L83+L84+L85</f>
        <v>1242.7813335789454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5385.3857788420964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1052</v>
      </c>
      <c r="C31" s="81" t="s">
        <v>1529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136</v>
      </c>
      <c r="B36" s="838" t="str">
        <f>VLOOKUP(A36,EQUIPOS!A6:D154,3,FALSE)</f>
        <v>Camión de Slurry</v>
      </c>
      <c r="C36" s="839"/>
      <c r="D36" s="839"/>
      <c r="E36" s="839"/>
      <c r="F36" s="839"/>
      <c r="G36" s="839"/>
      <c r="H36" s="840"/>
      <c r="I36" s="267"/>
      <c r="J36" s="268"/>
      <c r="K36" s="269">
        <f>VLOOKUP(A36,EQUIPOS!A6:D163,4,FALSE)</f>
        <v>162772.81720948115</v>
      </c>
      <c r="L36" s="270"/>
      <c r="M36" s="271">
        <v>600</v>
      </c>
      <c r="N36" s="272">
        <f>K36/M36</f>
        <v>271.28802868246856</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65316.419169101624</v>
      </c>
      <c r="L37" s="270"/>
      <c r="M37" s="271">
        <v>600</v>
      </c>
      <c r="N37" s="272">
        <f>K37/M37</f>
        <v>108.86069861516937</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0.74385046586334991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380.89257776350132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42867.081852974909</v>
      </c>
      <c r="N48" s="272">
        <f>K48*M48</f>
        <v>535.83852316218633</v>
      </c>
    </row>
    <row r="49" spans="1:14">
      <c r="A49" s="108" t="s">
        <v>850</v>
      </c>
      <c r="B49" s="43" t="str">
        <f>VLOOKUP(A49,MATERIALES!A6:D373,3,FALSE)</f>
        <v>Emulsión CRL-1h</v>
      </c>
      <c r="C49" s="281"/>
      <c r="D49" s="281"/>
      <c r="E49" s="281"/>
      <c r="F49" s="281"/>
      <c r="G49" s="281"/>
      <c r="H49" s="281"/>
      <c r="I49" s="268"/>
      <c r="J49" s="224" t="str">
        <f>VLOOKUP(A49,MATERIALES!A5:D641,2,FALSE)</f>
        <v>lt</v>
      </c>
      <c r="K49" s="407">
        <v>1.4625000000000001</v>
      </c>
      <c r="L49" s="267"/>
      <c r="M49" s="402">
        <f>VLOOKUP(A49,MATERIALES!A6:D397,4,FALSE)</f>
        <v>2012.6267223996372</v>
      </c>
      <c r="N49" s="272">
        <f>K49*M49</f>
        <v>2943.4665815094695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3479.305104671656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829">
        <f>VLOOKUP(A58,TRANSPORTE!A5:D117,4,FALSE)</f>
        <v>743.61014192746063</v>
      </c>
      <c r="M58" s="830"/>
      <c r="N58" s="287">
        <f>K58*L58</f>
        <v>9.2951267740932586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9.2951267740932586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74.385046586334994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3943.8778557955857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788.77557115911713</v>
      </c>
      <c r="M83" s="860"/>
      <c r="N83" s="51"/>
    </row>
    <row r="84" spans="1:14">
      <c r="B84" s="89" t="s">
        <v>973</v>
      </c>
      <c r="C84" s="90"/>
      <c r="D84" s="90"/>
      <c r="E84" s="90"/>
      <c r="F84" s="90"/>
      <c r="G84" s="90"/>
      <c r="H84" s="90"/>
      <c r="I84" s="87"/>
      <c r="J84" s="88"/>
      <c r="K84" s="304">
        <v>0.05</v>
      </c>
      <c r="L84" s="859">
        <f>N78*K84</f>
        <v>197.19389278977928</v>
      </c>
      <c r="M84" s="860"/>
      <c r="N84" s="51"/>
    </row>
    <row r="85" spans="1:14" ht="15.75" thickBot="1">
      <c r="B85" s="91" t="s">
        <v>974</v>
      </c>
      <c r="C85" s="92"/>
      <c r="D85" s="92"/>
      <c r="E85" s="92"/>
      <c r="F85" s="92"/>
      <c r="G85" s="92"/>
      <c r="H85" s="92"/>
      <c r="I85" s="93"/>
      <c r="J85" s="94"/>
      <c r="K85" s="305">
        <v>0.05</v>
      </c>
      <c r="L85" s="861">
        <f>N78*K85</f>
        <v>197.19389278977928</v>
      </c>
      <c r="M85" s="862"/>
      <c r="N85" s="51"/>
    </row>
    <row r="86" spans="1:14" ht="15.75" thickBot="1">
      <c r="B86" s="825" t="s">
        <v>953</v>
      </c>
      <c r="C86" s="826"/>
      <c r="D86" s="826"/>
      <c r="E86" s="826"/>
      <c r="F86" s="826"/>
      <c r="G86" s="826"/>
      <c r="H86" s="826"/>
      <c r="I86" s="826"/>
      <c r="J86" s="826"/>
      <c r="K86" s="826"/>
      <c r="L86" s="826"/>
      <c r="M86" s="827"/>
      <c r="N86" s="52">
        <f>L83+L84+L85</f>
        <v>1183.1633567386757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5127.0412125342609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1053</v>
      </c>
      <c r="C31" s="81" t="s">
        <v>2060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136</v>
      </c>
      <c r="B36" s="838" t="str">
        <f>VLOOKUP(A36,EQUIPOS!A6:D154,3,FALSE)</f>
        <v>Camión de Slurry</v>
      </c>
      <c r="C36" s="839"/>
      <c r="D36" s="839"/>
      <c r="E36" s="839"/>
      <c r="F36" s="839"/>
      <c r="G36" s="839"/>
      <c r="H36" s="840"/>
      <c r="I36" s="267"/>
      <c r="J36" s="268"/>
      <c r="K36" s="269">
        <f>VLOOKUP(A36,EQUIPOS!A6:D163,4,FALSE)</f>
        <v>162772.81720948115</v>
      </c>
      <c r="L36" s="270"/>
      <c r="M36" s="271">
        <v>600</v>
      </c>
      <c r="N36" s="272">
        <f>K36/M36</f>
        <v>271.28802868246856</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65316.419169101624</v>
      </c>
      <c r="L37" s="270"/>
      <c r="M37" s="271">
        <v>600</v>
      </c>
      <c r="N37" s="272">
        <f>K37/M37</f>
        <v>108.86069861516937</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0.74385046586334991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380.89257776350132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41261.315363196896</v>
      </c>
      <c r="N48" s="272">
        <f>K48*M48</f>
        <v>391.98249595037049</v>
      </c>
    </row>
    <row r="49" spans="1:14">
      <c r="A49" s="108" t="s">
        <v>850</v>
      </c>
      <c r="B49" s="43" t="str">
        <f>VLOOKUP(A49,MATERIALES!A6:D373,3,FALSE)</f>
        <v>Emulsión CRL-1h</v>
      </c>
      <c r="C49" s="281"/>
      <c r="D49" s="281"/>
      <c r="E49" s="281"/>
      <c r="F49" s="281"/>
      <c r="G49" s="281"/>
      <c r="H49" s="281"/>
      <c r="I49" s="268"/>
      <c r="J49" s="224" t="str">
        <f>VLOOKUP(A49,MATERIALES!A5:D641,2,FALSE)</f>
        <v>lt</v>
      </c>
      <c r="K49" s="409">
        <v>1.4107499999999999</v>
      </c>
      <c r="L49" s="267"/>
      <c r="M49" s="402">
        <f>VLOOKUP(A49,MATERIALES!A6:D397,4,FALSE)</f>
        <v>2012.6267223996372</v>
      </c>
      <c r="N49" s="272">
        <f>K49*M49</f>
        <v>2839.3131486252882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3231.2956445756586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829">
        <f>VLOOKUP(A58,TRANSPORTE!A5:D117,4,FALSE)</f>
        <v>743.61014192746063</v>
      </c>
      <c r="M58" s="830"/>
      <c r="N58" s="287">
        <f>K58*L58</f>
        <v>7.0642963483108758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7.0642963483108758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74.385046586334994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3693.6375652738061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738.72751305476129</v>
      </c>
      <c r="M83" s="860"/>
      <c r="N83" s="51"/>
    </row>
    <row r="84" spans="1:14">
      <c r="B84" s="89" t="s">
        <v>973</v>
      </c>
      <c r="C84" s="90"/>
      <c r="D84" s="90"/>
      <c r="E84" s="90"/>
      <c r="F84" s="90"/>
      <c r="G84" s="90"/>
      <c r="H84" s="90"/>
      <c r="I84" s="87"/>
      <c r="J84" s="88"/>
      <c r="K84" s="304">
        <v>0.05</v>
      </c>
      <c r="L84" s="859">
        <f>N78*K84</f>
        <v>184.68187826369032</v>
      </c>
      <c r="M84" s="860"/>
      <c r="N84" s="51"/>
    </row>
    <row r="85" spans="1:14" ht="15.75" thickBot="1">
      <c r="B85" s="91" t="s">
        <v>974</v>
      </c>
      <c r="C85" s="92"/>
      <c r="D85" s="92"/>
      <c r="E85" s="92"/>
      <c r="F85" s="92"/>
      <c r="G85" s="92"/>
      <c r="H85" s="92"/>
      <c r="I85" s="93"/>
      <c r="J85" s="94"/>
      <c r="K85" s="305">
        <v>0.05</v>
      </c>
      <c r="L85" s="861">
        <f>N78*K85</f>
        <v>184.68187826369032</v>
      </c>
      <c r="M85" s="862"/>
      <c r="N85" s="51"/>
    </row>
    <row r="86" spans="1:14" ht="15.75" thickBot="1">
      <c r="B86" s="825" t="s">
        <v>953</v>
      </c>
      <c r="C86" s="826"/>
      <c r="D86" s="826"/>
      <c r="E86" s="826"/>
      <c r="F86" s="826"/>
      <c r="G86" s="826"/>
      <c r="H86" s="826"/>
      <c r="I86" s="826"/>
      <c r="J86" s="826"/>
      <c r="K86" s="826"/>
      <c r="L86" s="826"/>
      <c r="M86" s="827"/>
      <c r="N86" s="52">
        <f>L83+L84+L85</f>
        <v>1108.0912695821419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4801.7288348559478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1054</v>
      </c>
      <c r="C31" s="81" t="s">
        <v>2061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136</v>
      </c>
      <c r="B36" s="838" t="str">
        <f>VLOOKUP(A36,EQUIPOS!A6:D154,3,FALSE)</f>
        <v>Camión de Slurry</v>
      </c>
      <c r="C36" s="839"/>
      <c r="D36" s="839"/>
      <c r="E36" s="839"/>
      <c r="F36" s="839"/>
      <c r="G36" s="839"/>
      <c r="H36" s="840"/>
      <c r="I36" s="267"/>
      <c r="J36" s="268"/>
      <c r="K36" s="269">
        <f>VLOOKUP(A36,EQUIPOS!A6:D163,4,FALSE)</f>
        <v>162772.81720948115</v>
      </c>
      <c r="L36" s="270"/>
      <c r="M36" s="271">
        <v>600</v>
      </c>
      <c r="N36" s="272">
        <f>K36/M36</f>
        <v>271.28802868246856</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65316.419169101624</v>
      </c>
      <c r="L37" s="270"/>
      <c r="M37" s="271">
        <v>600</v>
      </c>
      <c r="N37" s="272">
        <f>K37/M37</f>
        <v>108.86069861516937</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0.74385046586334991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380.89257776350132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44328.651614989612</v>
      </c>
      <c r="N48" s="272">
        <f>K48*M48</f>
        <v>421.12219034240132</v>
      </c>
    </row>
    <row r="49" spans="1:14">
      <c r="A49" s="108" t="s">
        <v>850</v>
      </c>
      <c r="B49" s="43" t="str">
        <f>VLOOKUP(A49,MATERIALES!A6:D373,3,FALSE)</f>
        <v>Emulsión CRL-1h</v>
      </c>
      <c r="C49" s="281"/>
      <c r="D49" s="281"/>
      <c r="E49" s="281"/>
      <c r="F49" s="281"/>
      <c r="G49" s="281"/>
      <c r="H49" s="281"/>
      <c r="I49" s="268"/>
      <c r="J49" s="224" t="str">
        <f>VLOOKUP(A49,MATERIALES!A5:D641,2,FALSE)</f>
        <v>lt</v>
      </c>
      <c r="K49" s="282">
        <v>1.71</v>
      </c>
      <c r="L49" s="267"/>
      <c r="M49" s="402">
        <f>VLOOKUP(A49,MATERIALES!A6:D397,4,FALSE)</f>
        <v>2012.6267223996372</v>
      </c>
      <c r="N49" s="272">
        <f>K49*M49</f>
        <v>3441.5916953033793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3862.7138856457805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1333</v>
      </c>
      <c r="B59" s="46" t="str">
        <f>VLOOKUP(A59,TRANSPORTE!A5:D117,3,FALSE)</f>
        <v>Transporte de agregado tipo LA-3</v>
      </c>
      <c r="C59" s="317"/>
      <c r="D59" s="317"/>
      <c r="E59" s="317"/>
      <c r="F59" s="317"/>
      <c r="G59" s="317"/>
      <c r="H59" s="311" t="s">
        <v>1468</v>
      </c>
      <c r="I59" s="408">
        <v>9.4999999999999998E-3</v>
      </c>
      <c r="J59" s="286">
        <v>1</v>
      </c>
      <c r="K59" s="408">
        <f>I59*J59</f>
        <v>9.4999999999999998E-3</v>
      </c>
      <c r="L59" s="829">
        <f>VLOOKUP(A59,TRANSPORTE!A5:D117,4,FALSE)</f>
        <v>743.61014192746063</v>
      </c>
      <c r="M59" s="830"/>
      <c r="N59" s="287">
        <f>K59*L59</f>
        <v>7.0642963483108758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7.0642963483108758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4800</v>
      </c>
      <c r="N70" s="395">
        <f>K70/M70</f>
        <v>52.158745833333327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4800</v>
      </c>
      <c r="N71" s="395">
        <f>K71/M71</f>
        <v>22.226300753001663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74.385046586334994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4325.0558063439275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865.0111612687856</v>
      </c>
      <c r="M83" s="860"/>
      <c r="N83" s="51"/>
    </row>
    <row r="84" spans="1:14">
      <c r="B84" s="89" t="s">
        <v>973</v>
      </c>
      <c r="C84" s="90"/>
      <c r="D84" s="90"/>
      <c r="E84" s="90"/>
      <c r="F84" s="90"/>
      <c r="G84" s="90"/>
      <c r="H84" s="90"/>
      <c r="I84" s="87"/>
      <c r="J84" s="88"/>
      <c r="K84" s="304">
        <v>0.05</v>
      </c>
      <c r="L84" s="859">
        <f>N78*K84</f>
        <v>216.2527903171964</v>
      </c>
      <c r="M84" s="860"/>
      <c r="N84" s="51"/>
    </row>
    <row r="85" spans="1:14" ht="15.75" thickBot="1">
      <c r="B85" s="91" t="s">
        <v>974</v>
      </c>
      <c r="C85" s="92"/>
      <c r="D85" s="92"/>
      <c r="E85" s="92"/>
      <c r="F85" s="92"/>
      <c r="G85" s="92"/>
      <c r="H85" s="92"/>
      <c r="I85" s="93"/>
      <c r="J85" s="94"/>
      <c r="K85" s="305">
        <v>0.05</v>
      </c>
      <c r="L85" s="861">
        <f>N78*K85</f>
        <v>216.2527903171964</v>
      </c>
      <c r="M85" s="862"/>
      <c r="N85" s="51"/>
    </row>
    <row r="86" spans="1:14" ht="15.75" thickBot="1">
      <c r="B86" s="825" t="s">
        <v>953</v>
      </c>
      <c r="C86" s="826"/>
      <c r="D86" s="826"/>
      <c r="E86" s="826"/>
      <c r="F86" s="826"/>
      <c r="G86" s="826"/>
      <c r="H86" s="826"/>
      <c r="I86" s="826"/>
      <c r="J86" s="826"/>
      <c r="K86" s="826"/>
      <c r="L86" s="826"/>
      <c r="M86" s="827"/>
      <c r="N86" s="52">
        <f>L83+L84+L85</f>
        <v>1297.5167419031782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5622.5725482471062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1055</v>
      </c>
      <c r="C31" s="81" t="s">
        <v>2062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136</v>
      </c>
      <c r="B36" s="838" t="str">
        <f>VLOOKUP(A36,EQUIPOS!A6:D154,3,FALSE)</f>
        <v>Camión de Slurry</v>
      </c>
      <c r="C36" s="839"/>
      <c r="D36" s="839"/>
      <c r="E36" s="839"/>
      <c r="F36" s="839"/>
      <c r="G36" s="839"/>
      <c r="H36" s="840"/>
      <c r="I36" s="267"/>
      <c r="J36" s="268"/>
      <c r="K36" s="269">
        <f>VLOOKUP(A36,EQUIPOS!A6:D163,4,FALSE)</f>
        <v>162772.81720948115</v>
      </c>
      <c r="L36" s="270"/>
      <c r="M36" s="271">
        <v>600</v>
      </c>
      <c r="N36" s="272">
        <f>K36/M36</f>
        <v>271.28802868246856</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65316.419169101624</v>
      </c>
      <c r="L37" s="270"/>
      <c r="M37" s="271">
        <v>600</v>
      </c>
      <c r="N37" s="272">
        <f>K37/M37</f>
        <v>108.86069861516937</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0.74385046586334991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380.89257776350132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43347.040863711751</v>
      </c>
      <c r="N48" s="272">
        <f>K48*M48</f>
        <v>205.8984441026308</v>
      </c>
    </row>
    <row r="49" spans="1:14">
      <c r="A49" s="108" t="s">
        <v>850</v>
      </c>
      <c r="B49" s="43" t="str">
        <f>VLOOKUP(A49,MATERIALES!A6:D373,3,FALSE)</f>
        <v>Emulsión CRL-1h</v>
      </c>
      <c r="C49" s="281"/>
      <c r="D49" s="281"/>
      <c r="E49" s="281"/>
      <c r="F49" s="281"/>
      <c r="G49" s="281"/>
      <c r="H49" s="281"/>
      <c r="I49" s="268"/>
      <c r="J49" s="224" t="str">
        <f>VLOOKUP(A49,MATERIALES!A5:D641,2,FALSE)</f>
        <v>lt</v>
      </c>
      <c r="K49" s="409">
        <v>1.0687499999999999</v>
      </c>
      <c r="L49" s="267"/>
      <c r="M49" s="402">
        <f>VLOOKUP(A49,MATERIALES!A6:D397,4,FALSE)</f>
        <v>2012.6267223996372</v>
      </c>
      <c r="N49" s="272">
        <f>K49*M49</f>
        <v>2150.9948095646118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2356.8932536672428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829">
        <f>VLOOKUP(A58,TRANSPORTE!A5:D117,4,FALSE)</f>
        <v>743.61014192746063</v>
      </c>
      <c r="M58" s="830"/>
      <c r="N58" s="287">
        <f>K58*L58</f>
        <v>3.5321481741554379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3.5321481741554379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74.385046586334994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2815.7030261912346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563.14060523824696</v>
      </c>
      <c r="M83" s="860"/>
      <c r="N83" s="51"/>
    </row>
    <row r="84" spans="1:14">
      <c r="B84" s="89" t="s">
        <v>973</v>
      </c>
      <c r="C84" s="90"/>
      <c r="D84" s="90"/>
      <c r="E84" s="90"/>
      <c r="F84" s="90"/>
      <c r="G84" s="90"/>
      <c r="H84" s="90"/>
      <c r="I84" s="87"/>
      <c r="J84" s="88"/>
      <c r="K84" s="304">
        <v>0.05</v>
      </c>
      <c r="L84" s="859">
        <f>N78*K84</f>
        <v>140.78515130956174</v>
      </c>
      <c r="M84" s="860"/>
      <c r="N84" s="51"/>
    </row>
    <row r="85" spans="1:14" ht="15.75" thickBot="1">
      <c r="B85" s="91" t="s">
        <v>974</v>
      </c>
      <c r="C85" s="92"/>
      <c r="D85" s="92"/>
      <c r="E85" s="92"/>
      <c r="F85" s="92"/>
      <c r="G85" s="92"/>
      <c r="H85" s="92"/>
      <c r="I85" s="93"/>
      <c r="J85" s="94"/>
      <c r="K85" s="305">
        <v>0.05</v>
      </c>
      <c r="L85" s="861">
        <f>N78*K85</f>
        <v>140.78515130956174</v>
      </c>
      <c r="M85" s="862"/>
      <c r="N85" s="51"/>
    </row>
    <row r="86" spans="1:14" ht="15.75" thickBot="1">
      <c r="B86" s="825" t="s">
        <v>953</v>
      </c>
      <c r="C86" s="826"/>
      <c r="D86" s="826"/>
      <c r="E86" s="826"/>
      <c r="F86" s="826"/>
      <c r="G86" s="826"/>
      <c r="H86" s="826"/>
      <c r="I86" s="826"/>
      <c r="J86" s="826"/>
      <c r="K86" s="826"/>
      <c r="L86" s="826"/>
      <c r="M86" s="827"/>
      <c r="N86" s="52">
        <f>L83+L84+L85</f>
        <v>844.71090785737056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3660.4139340486054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1056</v>
      </c>
      <c r="C31" s="81" t="s">
        <v>2063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136</v>
      </c>
      <c r="B36" s="838" t="str">
        <f>VLOOKUP(A36,EQUIPOS!A6:D154,3,FALSE)</f>
        <v>Camión de Slurry</v>
      </c>
      <c r="C36" s="839"/>
      <c r="D36" s="839"/>
      <c r="E36" s="839"/>
      <c r="F36" s="839"/>
      <c r="G36" s="839"/>
      <c r="H36" s="840"/>
      <c r="I36" s="267"/>
      <c r="J36" s="268"/>
      <c r="K36" s="269">
        <f>VLOOKUP(A36,EQUIPOS!A6:D163,4,FALSE)</f>
        <v>162772.81720948115</v>
      </c>
      <c r="L36" s="270"/>
      <c r="M36" s="271">
        <v>600</v>
      </c>
      <c r="N36" s="272">
        <f>K36/M36</f>
        <v>271.28802868246856</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65316.419169101624</v>
      </c>
      <c r="L37" s="270"/>
      <c r="M37" s="271">
        <v>600</v>
      </c>
      <c r="N37" s="272">
        <f>K37/M37</f>
        <v>108.86069861516937</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0.74385046586334991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380.89257776350132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42867.081852974909</v>
      </c>
      <c r="N48" s="272">
        <f>K48*M48</f>
        <v>535.83852316218633</v>
      </c>
    </row>
    <row r="49" spans="1:14">
      <c r="A49" s="108" t="s">
        <v>852</v>
      </c>
      <c r="B49" s="43" t="str">
        <f>VLOOKUP(A49,MATERIALES!A6:D373,3,FALSE)</f>
        <v>Emulsión CRL-1hm</v>
      </c>
      <c r="C49" s="281"/>
      <c r="D49" s="281"/>
      <c r="E49" s="281"/>
      <c r="F49" s="281"/>
      <c r="G49" s="281"/>
      <c r="H49" s="281"/>
      <c r="I49" s="268"/>
      <c r="J49" s="224" t="str">
        <f>VLOOKUP(A49,MATERIALES!A5:D641,2,FALSE)</f>
        <v>lt</v>
      </c>
      <c r="K49" s="407">
        <v>1.4625000000000001</v>
      </c>
      <c r="L49" s="267"/>
      <c r="M49" s="402">
        <f>VLOOKUP(A49,MATERIALES!A6:D397,4,FALSE)</f>
        <v>2474.5810973759162</v>
      </c>
      <c r="N49" s="272">
        <f>K49*M49</f>
        <v>3619.0748549122777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4154.9133780744642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829">
        <f>VLOOKUP(A58,TRANSPORTE!A5:D117,4,FALSE)</f>
        <v>743.61014192746063</v>
      </c>
      <c r="M58" s="830"/>
      <c r="N58" s="287">
        <f>K58*L58</f>
        <v>9.2951267740932586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9.2951267740932586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SUM(N69:N75)</f>
        <v>74.385046586334994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4619.4861291983943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923.89722583967887</v>
      </c>
      <c r="M83" s="860"/>
      <c r="N83" s="51"/>
    </row>
    <row r="84" spans="1:14">
      <c r="B84" s="89" t="s">
        <v>973</v>
      </c>
      <c r="C84" s="90"/>
      <c r="D84" s="90"/>
      <c r="E84" s="90"/>
      <c r="F84" s="90"/>
      <c r="G84" s="90"/>
      <c r="H84" s="90"/>
      <c r="I84" s="87"/>
      <c r="J84" s="88"/>
      <c r="K84" s="304">
        <v>0.05</v>
      </c>
      <c r="L84" s="859">
        <f>N78*K84</f>
        <v>230.97430645991972</v>
      </c>
      <c r="M84" s="860"/>
      <c r="N84" s="51"/>
    </row>
    <row r="85" spans="1:14" ht="15.75" thickBot="1">
      <c r="B85" s="91" t="s">
        <v>974</v>
      </c>
      <c r="C85" s="92"/>
      <c r="D85" s="92"/>
      <c r="E85" s="92"/>
      <c r="F85" s="92"/>
      <c r="G85" s="92"/>
      <c r="H85" s="92"/>
      <c r="I85" s="93"/>
      <c r="J85" s="94"/>
      <c r="K85" s="305">
        <v>0.05</v>
      </c>
      <c r="L85" s="861">
        <f>N78*K85</f>
        <v>230.97430645991972</v>
      </c>
      <c r="M85" s="862"/>
      <c r="N85" s="51"/>
    </row>
    <row r="86" spans="1:14" ht="15.75" thickBot="1">
      <c r="B86" s="825" t="s">
        <v>953</v>
      </c>
      <c r="C86" s="826"/>
      <c r="D86" s="826"/>
      <c r="E86" s="826"/>
      <c r="F86" s="826"/>
      <c r="G86" s="826"/>
      <c r="H86" s="826"/>
      <c r="I86" s="826"/>
      <c r="J86" s="826"/>
      <c r="K86" s="826"/>
      <c r="L86" s="826"/>
      <c r="M86" s="827"/>
      <c r="N86" s="52">
        <f>L83+L84+L85</f>
        <v>1385.8458387595183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6005.3319679579126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1057</v>
      </c>
      <c r="C31" s="81" t="s">
        <v>2064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136</v>
      </c>
      <c r="B36" s="838" t="str">
        <f>VLOOKUP(A36,EQUIPOS!A6:D154,3,FALSE)</f>
        <v>Camión de Slurry</v>
      </c>
      <c r="C36" s="839"/>
      <c r="D36" s="839"/>
      <c r="E36" s="839"/>
      <c r="F36" s="839"/>
      <c r="G36" s="839"/>
      <c r="H36" s="840"/>
      <c r="I36" s="267"/>
      <c r="J36" s="268"/>
      <c r="K36" s="269">
        <f>VLOOKUP(A36,EQUIPOS!A6:D163,4,FALSE)</f>
        <v>162772.81720948115</v>
      </c>
      <c r="L36" s="270"/>
      <c r="M36" s="271">
        <v>600</v>
      </c>
      <c r="N36" s="272">
        <f>K36/M36</f>
        <v>271.28802868246856</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65316.419169101624</v>
      </c>
      <c r="L37" s="270"/>
      <c r="M37" s="271">
        <v>600</v>
      </c>
      <c r="N37" s="272">
        <f>K37/M37</f>
        <v>108.86069861516937</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0.74385046586334991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380.89257776350132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41261.315363196896</v>
      </c>
      <c r="N48" s="272">
        <f>K48*M48</f>
        <v>391.98249595037049</v>
      </c>
    </row>
    <row r="49" spans="1:14">
      <c r="A49" s="108" t="s">
        <v>852</v>
      </c>
      <c r="B49" s="43" t="str">
        <f>VLOOKUP(A49,MATERIALES!A6:D373,3,FALSE)</f>
        <v>Emulsión CRL-1hm</v>
      </c>
      <c r="C49" s="281"/>
      <c r="D49" s="281"/>
      <c r="E49" s="281"/>
      <c r="F49" s="281"/>
      <c r="G49" s="281"/>
      <c r="H49" s="281"/>
      <c r="I49" s="268"/>
      <c r="J49" s="224" t="str">
        <f>VLOOKUP(A49,MATERIALES!A5:D641,2,FALSE)</f>
        <v>lt</v>
      </c>
      <c r="K49" s="409">
        <v>1.4107499999999999</v>
      </c>
      <c r="L49" s="267"/>
      <c r="M49" s="402">
        <f>VLOOKUP(A49,MATERIALES!A6:D397,4,FALSE)</f>
        <v>2474.5810973759162</v>
      </c>
      <c r="N49" s="272">
        <f>K49*M49</f>
        <v>3491.0152831230735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3882.9977790734438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829">
        <f>VLOOKUP(A58,TRANSPORTE!A5:D117,4,FALSE)</f>
        <v>743.61014192746063</v>
      </c>
      <c r="M58" s="830"/>
      <c r="N58" s="287">
        <f>K58*L58</f>
        <v>7.0642963483108758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7.0642963483108758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74.385046586334994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4345.3396997715909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869.06793995431826</v>
      </c>
      <c r="M83" s="860"/>
      <c r="N83" s="51"/>
    </row>
    <row r="84" spans="1:14">
      <c r="B84" s="89" t="s">
        <v>973</v>
      </c>
      <c r="C84" s="90"/>
      <c r="D84" s="90"/>
      <c r="E84" s="90"/>
      <c r="F84" s="90"/>
      <c r="G84" s="90"/>
      <c r="H84" s="90"/>
      <c r="I84" s="87"/>
      <c r="J84" s="88"/>
      <c r="K84" s="304">
        <v>0.05</v>
      </c>
      <c r="L84" s="859">
        <f>N78*K84</f>
        <v>217.26698498857957</v>
      </c>
      <c r="M84" s="860"/>
      <c r="N84" s="51"/>
    </row>
    <row r="85" spans="1:14" ht="15.75" thickBot="1">
      <c r="B85" s="91" t="s">
        <v>974</v>
      </c>
      <c r="C85" s="92"/>
      <c r="D85" s="92"/>
      <c r="E85" s="92"/>
      <c r="F85" s="92"/>
      <c r="G85" s="92"/>
      <c r="H85" s="92"/>
      <c r="I85" s="93"/>
      <c r="J85" s="94"/>
      <c r="K85" s="305">
        <v>0.05</v>
      </c>
      <c r="L85" s="861">
        <f>N78*K85</f>
        <v>217.26698498857957</v>
      </c>
      <c r="M85" s="862"/>
      <c r="N85" s="51"/>
    </row>
    <row r="86" spans="1:14" ht="15.75" thickBot="1">
      <c r="B86" s="825" t="s">
        <v>953</v>
      </c>
      <c r="C86" s="826"/>
      <c r="D86" s="826"/>
      <c r="E86" s="826"/>
      <c r="F86" s="826"/>
      <c r="G86" s="826"/>
      <c r="H86" s="826"/>
      <c r="I86" s="826"/>
      <c r="J86" s="826"/>
      <c r="K86" s="826"/>
      <c r="L86" s="826"/>
      <c r="M86" s="827"/>
      <c r="N86" s="52">
        <f>L83+L84+L85</f>
        <v>1303.6019099314776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5648.941609703068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1058</v>
      </c>
      <c r="C31" s="81" t="s">
        <v>2065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136</v>
      </c>
      <c r="B36" s="838" t="str">
        <f>VLOOKUP(A36,EQUIPOS!A6:D154,3,FALSE)</f>
        <v>Camión de Slurry</v>
      </c>
      <c r="C36" s="839"/>
      <c r="D36" s="839"/>
      <c r="E36" s="839"/>
      <c r="F36" s="839"/>
      <c r="G36" s="839"/>
      <c r="H36" s="840"/>
      <c r="I36" s="267"/>
      <c r="J36" s="268"/>
      <c r="K36" s="269">
        <f>VLOOKUP(A36,EQUIPOS!A6:D163,4,FALSE)</f>
        <v>162772.81720948115</v>
      </c>
      <c r="L36" s="270"/>
      <c r="M36" s="271">
        <v>600</v>
      </c>
      <c r="N36" s="272">
        <f>K36/M36</f>
        <v>271.28802868246856</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65316.419169101624</v>
      </c>
      <c r="L37" s="270"/>
      <c r="M37" s="271">
        <v>600</v>
      </c>
      <c r="N37" s="272">
        <f>K37/M37</f>
        <v>108.86069861516937</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0.74385046586334991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380.89257776350132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44328.651614989612</v>
      </c>
      <c r="N48" s="272">
        <f>K48*M48</f>
        <v>421.12219034240132</v>
      </c>
    </row>
    <row r="49" spans="1:14">
      <c r="A49" s="108" t="s">
        <v>852</v>
      </c>
      <c r="B49" s="43" t="str">
        <f>VLOOKUP(A49,MATERIALES!A6:D373,3,FALSE)</f>
        <v>Emulsión CRL-1hm</v>
      </c>
      <c r="C49" s="281"/>
      <c r="D49" s="281"/>
      <c r="E49" s="281"/>
      <c r="F49" s="281"/>
      <c r="G49" s="281"/>
      <c r="H49" s="281"/>
      <c r="I49" s="268"/>
      <c r="J49" s="224" t="str">
        <f>VLOOKUP(A49,MATERIALES!A5:D641,2,FALSE)</f>
        <v>lt</v>
      </c>
      <c r="K49" s="282">
        <v>1.71</v>
      </c>
      <c r="L49" s="267"/>
      <c r="M49" s="402">
        <f>VLOOKUP(A49,MATERIALES!A6:D397,4,FALSE)</f>
        <v>2474.5810973759162</v>
      </c>
      <c r="N49" s="272">
        <f>K49*M49</f>
        <v>4231.5336765128168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4652.6558668552179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1333</v>
      </c>
      <c r="B58" s="46" t="str">
        <f>VLOOKUP(A58,TRANSPORTE!A5:D117,3,FALSE)</f>
        <v>Transporte de agregado tipo LA-3</v>
      </c>
      <c r="C58" s="317"/>
      <c r="D58" s="317"/>
      <c r="E58" s="317"/>
      <c r="F58" s="317"/>
      <c r="G58" s="317"/>
      <c r="H58" s="311" t="s">
        <v>1468</v>
      </c>
      <c r="I58" s="408">
        <v>9.4999999999999998E-3</v>
      </c>
      <c r="J58" s="286">
        <v>1</v>
      </c>
      <c r="K58" s="408">
        <f>I58*J58</f>
        <v>9.4999999999999998E-3</v>
      </c>
      <c r="L58" s="829">
        <f>VLOOKUP(A58,TRANSPORTE!A5:D117,4,FALSE)</f>
        <v>743.61014192746063</v>
      </c>
      <c r="M58" s="830"/>
      <c r="N58" s="287">
        <f>K58*L58</f>
        <v>7.0642963483108758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7.0642963483108758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SUM(N69:N75)</f>
        <v>74.385046586334994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5114.997787553365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1022.9995575106731</v>
      </c>
      <c r="M83" s="860"/>
      <c r="N83" s="51"/>
    </row>
    <row r="84" spans="1:14">
      <c r="B84" s="89" t="s">
        <v>973</v>
      </c>
      <c r="C84" s="90"/>
      <c r="D84" s="90"/>
      <c r="E84" s="90"/>
      <c r="F84" s="90"/>
      <c r="G84" s="90"/>
      <c r="H84" s="90"/>
      <c r="I84" s="87"/>
      <c r="J84" s="88"/>
      <c r="K84" s="304">
        <v>0.05</v>
      </c>
      <c r="L84" s="859">
        <f>N78*K84</f>
        <v>255.74988937766827</v>
      </c>
      <c r="M84" s="860"/>
      <c r="N84" s="51"/>
    </row>
    <row r="85" spans="1:14" ht="15.75" thickBot="1">
      <c r="B85" s="91" t="s">
        <v>974</v>
      </c>
      <c r="C85" s="92"/>
      <c r="D85" s="92"/>
      <c r="E85" s="92"/>
      <c r="F85" s="92"/>
      <c r="G85" s="92"/>
      <c r="H85" s="92"/>
      <c r="I85" s="93"/>
      <c r="J85" s="94"/>
      <c r="K85" s="305">
        <v>0.05</v>
      </c>
      <c r="L85" s="861">
        <f>N78*K85</f>
        <v>255.74988937766827</v>
      </c>
      <c r="M85" s="862"/>
      <c r="N85" s="51"/>
    </row>
    <row r="86" spans="1:14" ht="15.75" thickBot="1">
      <c r="B86" s="825" t="s">
        <v>953</v>
      </c>
      <c r="C86" s="826"/>
      <c r="D86" s="826"/>
      <c r="E86" s="826"/>
      <c r="F86" s="826"/>
      <c r="G86" s="826"/>
      <c r="H86" s="826"/>
      <c r="I86" s="826"/>
      <c r="J86" s="826"/>
      <c r="K86" s="826"/>
      <c r="L86" s="826"/>
      <c r="M86" s="827"/>
      <c r="N86" s="52">
        <f>L83+L84+L85</f>
        <v>1534.4993362660095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6649.4971238193748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1059</v>
      </c>
      <c r="C31" s="81" t="s">
        <v>2066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136</v>
      </c>
      <c r="B36" s="838" t="str">
        <f>VLOOKUP(A36,EQUIPOS!A6:D154,3,FALSE)</f>
        <v>Camión de Slurry</v>
      </c>
      <c r="C36" s="839"/>
      <c r="D36" s="839"/>
      <c r="E36" s="839"/>
      <c r="F36" s="839"/>
      <c r="G36" s="839"/>
      <c r="H36" s="840"/>
      <c r="I36" s="267"/>
      <c r="J36" s="268"/>
      <c r="K36" s="269">
        <f>VLOOKUP(A36,EQUIPOS!A6:D163,4,FALSE)</f>
        <v>162772.81720948115</v>
      </c>
      <c r="L36" s="270"/>
      <c r="M36" s="271">
        <v>600</v>
      </c>
      <c r="N36" s="272">
        <f>K36/M36</f>
        <v>271.28802868246856</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65316.419169101624</v>
      </c>
      <c r="L37" s="270"/>
      <c r="M37" s="271">
        <v>600</v>
      </c>
      <c r="N37" s="272">
        <f>K37/M37</f>
        <v>108.86069861516937</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0.74385046586334991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380.89257776350132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43347.040863711751</v>
      </c>
      <c r="N48" s="272">
        <f>K48*M48</f>
        <v>205.8984441026308</v>
      </c>
    </row>
    <row r="49" spans="1:14">
      <c r="A49" s="108" t="s">
        <v>852</v>
      </c>
      <c r="B49" s="43" t="str">
        <f>VLOOKUP(A49,MATERIALES!A6:D373,3,FALSE)</f>
        <v>Emulsión CRL-1hm</v>
      </c>
      <c r="C49" s="281"/>
      <c r="D49" s="281"/>
      <c r="E49" s="281"/>
      <c r="F49" s="281"/>
      <c r="G49" s="281"/>
      <c r="H49" s="281"/>
      <c r="I49" s="268"/>
      <c r="J49" s="224" t="str">
        <f>VLOOKUP(A49,MATERIALES!A5:D641,2,FALSE)</f>
        <v>lt</v>
      </c>
      <c r="K49" s="409">
        <v>1.0687499999999999</v>
      </c>
      <c r="L49" s="267"/>
      <c r="M49" s="402">
        <f>VLOOKUP(A49,MATERIALES!A6:D397,4,FALSE)</f>
        <v>2474.5810973759162</v>
      </c>
      <c r="N49" s="272">
        <f>K49*M49</f>
        <v>2644.7085478205099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2850.6069919231409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829">
        <f>VLOOKUP(A58,TRANSPORTE!A5:D117,4,FALSE)</f>
        <v>743.61014192746063</v>
      </c>
      <c r="M58" s="830"/>
      <c r="N58" s="287">
        <f>K58*L58</f>
        <v>3.5321481741554379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3.5321481741554379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74.385046586334994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3309.4167644471327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661.88335288942653</v>
      </c>
      <c r="M83" s="860"/>
      <c r="N83" s="51"/>
    </row>
    <row r="84" spans="1:14">
      <c r="B84" s="89" t="s">
        <v>973</v>
      </c>
      <c r="C84" s="90"/>
      <c r="D84" s="90"/>
      <c r="E84" s="90"/>
      <c r="F84" s="90"/>
      <c r="G84" s="90"/>
      <c r="H84" s="90"/>
      <c r="I84" s="87"/>
      <c r="J84" s="88"/>
      <c r="K84" s="304">
        <v>0.05</v>
      </c>
      <c r="L84" s="859">
        <f>N78*K84</f>
        <v>165.47083822235663</v>
      </c>
      <c r="M84" s="860"/>
      <c r="N84" s="51"/>
    </row>
    <row r="85" spans="1:14" ht="15.75" thickBot="1">
      <c r="B85" s="91" t="s">
        <v>974</v>
      </c>
      <c r="C85" s="92"/>
      <c r="D85" s="92"/>
      <c r="E85" s="92"/>
      <c r="F85" s="92"/>
      <c r="G85" s="92"/>
      <c r="H85" s="92"/>
      <c r="I85" s="93"/>
      <c r="J85" s="94"/>
      <c r="K85" s="305">
        <v>0.05</v>
      </c>
      <c r="L85" s="861">
        <f>N78*K85</f>
        <v>165.47083822235663</v>
      </c>
      <c r="M85" s="862"/>
      <c r="N85" s="51"/>
    </row>
    <row r="86" spans="1:14" ht="15.75" thickBot="1">
      <c r="B86" s="825" t="s">
        <v>953</v>
      </c>
      <c r="C86" s="826"/>
      <c r="D86" s="826"/>
      <c r="E86" s="826"/>
      <c r="F86" s="826"/>
      <c r="G86" s="826"/>
      <c r="H86" s="826"/>
      <c r="I86" s="826"/>
      <c r="J86" s="826"/>
      <c r="K86" s="826"/>
      <c r="L86" s="826"/>
      <c r="M86" s="827"/>
      <c r="N86" s="52">
        <f>L83+L84+L85</f>
        <v>992.8250293341398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4302.2417937812725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1060</v>
      </c>
      <c r="C31" s="81" t="s">
        <v>1573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168352.73254379313</v>
      </c>
      <c r="L36" s="270"/>
      <c r="M36" s="271">
        <v>30</v>
      </c>
      <c r="N36" s="272">
        <f>K36/M36</f>
        <v>5611.7577514597706</v>
      </c>
    </row>
    <row r="37" spans="1:14">
      <c r="A37" s="113" t="s">
        <v>290</v>
      </c>
      <c r="B37" s="838" t="str">
        <f>VLOOKUP(A37,EQUIPOS!A7:D154,3,FALSE)</f>
        <v>Planta trituradora</v>
      </c>
      <c r="C37" s="839"/>
      <c r="D37" s="839"/>
      <c r="E37" s="839"/>
      <c r="F37" s="839"/>
      <c r="G37" s="839"/>
      <c r="H37" s="840"/>
      <c r="I37" s="267"/>
      <c r="J37" s="268"/>
      <c r="K37" s="269">
        <f>VLOOKUP(A37,EQUIPOS!A7:D164,4,FALSE)</f>
        <v>541133.78317647788</v>
      </c>
      <c r="L37" s="270"/>
      <c r="M37" s="271">
        <v>30</v>
      </c>
      <c r="N37" s="272">
        <f t="shared" ref="N37:N43" si="0">K37/M37</f>
        <v>18037.792772549263</v>
      </c>
    </row>
    <row r="38" spans="1:14">
      <c r="A38" t="s">
        <v>168</v>
      </c>
      <c r="B38" s="838" t="str">
        <f>VLOOKUP(A38,EQUIPOS!A8:D154,3,FALSE)</f>
        <v>Compactador tipo  POTENCIA: 105 HP, PESO: 6 ton</v>
      </c>
      <c r="C38" s="839"/>
      <c r="D38" s="839"/>
      <c r="E38" s="839"/>
      <c r="F38" s="839"/>
      <c r="G38" s="839"/>
      <c r="H38" s="840"/>
      <c r="I38" s="267"/>
      <c r="J38" s="268"/>
      <c r="K38" s="269">
        <f>VLOOKUP(A38,EQUIPOS!A8:D165,4,FALSE)</f>
        <v>97472.1024681501</v>
      </c>
      <c r="L38" s="270"/>
      <c r="M38" s="271">
        <v>9</v>
      </c>
      <c r="N38" s="272">
        <f t="shared" si="0"/>
        <v>10830.233607572234</v>
      </c>
    </row>
    <row r="39" spans="1:14">
      <c r="A39" t="s">
        <v>173</v>
      </c>
      <c r="B39" s="838" t="str">
        <f>VLOOKUP(A39,EQUIPOS!A9:D154,3,FALSE)</f>
        <v>Compactador neumático de Potencia 70 HP, peso de 13 ton</v>
      </c>
      <c r="C39" s="839"/>
      <c r="D39" s="839"/>
      <c r="E39" s="839"/>
      <c r="F39" s="839"/>
      <c r="G39" s="839"/>
      <c r="H39" s="840"/>
      <c r="I39" s="267"/>
      <c r="J39" s="268"/>
      <c r="K39" s="269">
        <f>VLOOKUP(A39,EQUIPOS!A9:D166,4,FALSE)</f>
        <v>168352.73254379313</v>
      </c>
      <c r="L39" s="270"/>
      <c r="M39" s="271">
        <v>9</v>
      </c>
      <c r="N39" s="272">
        <f t="shared" si="0"/>
        <v>18705.859171532571</v>
      </c>
    </row>
    <row r="40" spans="1:14">
      <c r="A40" t="s">
        <v>286</v>
      </c>
      <c r="B40" s="838" t="str">
        <f>VLOOKUP(A40,EQUIPOS!A10:D154,3,FALSE)</f>
        <v>Planta de asfalto en frio</v>
      </c>
      <c r="C40" s="839"/>
      <c r="D40" s="839"/>
      <c r="E40" s="839"/>
      <c r="F40" s="839"/>
      <c r="G40" s="839"/>
      <c r="H40" s="840"/>
      <c r="I40" s="267"/>
      <c r="J40" s="268"/>
      <c r="K40" s="269">
        <f>VLOOKUP(A40,EQUIPOS!A10:D167,4,FALSE)</f>
        <v>245384.17866236545</v>
      </c>
      <c r="L40" s="270"/>
      <c r="M40" s="271">
        <v>9</v>
      </c>
      <c r="N40" s="272">
        <f t="shared" si="0"/>
        <v>27264.908740262828</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210440.91567974145</v>
      </c>
      <c r="L41" s="270"/>
      <c r="M41" s="271">
        <v>30</v>
      </c>
      <c r="N41" s="272">
        <f t="shared" si="0"/>
        <v>7014.6971893247146</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270566.89158823894</v>
      </c>
      <c r="L42" s="270"/>
      <c r="M42" s="271">
        <v>9</v>
      </c>
      <c r="N42" s="272">
        <f t="shared" si="0"/>
        <v>30062.987954248772</v>
      </c>
    </row>
    <row r="43" spans="1:14">
      <c r="A43" t="s">
        <v>373</v>
      </c>
      <c r="B43" s="838" t="str">
        <f>VLOOKUP(A43,EQUIPOS!A13:D157,3,FALSE)</f>
        <v>Volqueta 6 m3</v>
      </c>
      <c r="C43" s="839"/>
      <c r="D43" s="839"/>
      <c r="E43" s="839"/>
      <c r="F43" s="839"/>
      <c r="G43" s="839"/>
      <c r="H43" s="840"/>
      <c r="I43" s="267"/>
      <c r="J43" s="268"/>
      <c r="K43" s="269">
        <f>VLOOKUP(A43,EQUIPOS!A13:D170,4,FALSE)</f>
        <v>50219.786266220464</v>
      </c>
      <c r="L43" s="270"/>
      <c r="M43" s="271">
        <v>9</v>
      </c>
      <c r="N43" s="272">
        <f t="shared" si="0"/>
        <v>5579.9762518022735</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N77*M46</f>
        <v>1065.8882903278056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124174.10172908023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VLOOKUP(A53,MATERIALES!A4:D640,2,FALSE)</f>
        <v>m3</v>
      </c>
      <c r="K53" s="282">
        <v>1.4</v>
      </c>
      <c r="L53" s="267"/>
      <c r="M53" s="402">
        <f>VLOOKUP(A53,MATERIALES!A5:D396,4,FALSE)</f>
        <v>20231.583183999537</v>
      </c>
      <c r="N53" s="272">
        <f>K53*M53</f>
        <v>28324.216457599352</v>
      </c>
    </row>
    <row r="54" spans="1:14">
      <c r="A54" s="108" t="s">
        <v>774</v>
      </c>
      <c r="B54" s="43" t="str">
        <f>VLOOKUP(A54,MATERIALES!A6:D373,3,FALSE)</f>
        <v>Agua</v>
      </c>
      <c r="C54" s="281"/>
      <c r="D54" s="281"/>
      <c r="E54" s="281"/>
      <c r="F54" s="281"/>
      <c r="G54" s="281"/>
      <c r="H54" s="281"/>
      <c r="I54" s="268"/>
      <c r="J54" s="224" t="str">
        <f>VLOOKUP(A54,MATERIALES!A5:D641,2,FALSE)</f>
        <v>lt</v>
      </c>
      <c r="K54" s="282">
        <v>25</v>
      </c>
      <c r="L54" s="267"/>
      <c r="M54" s="402">
        <f>VLOOKUP(A54,MATERIALES!A6:D397,4,FALSE)</f>
        <v>42.716643074282864</v>
      </c>
      <c r="N54" s="272">
        <f>K54*M54</f>
        <v>1067.9160768570716</v>
      </c>
    </row>
    <row r="55" spans="1:14" ht="15.75" thickBot="1">
      <c r="B55" s="43"/>
      <c r="C55" s="281"/>
      <c r="D55" s="281"/>
      <c r="E55" s="281"/>
      <c r="F55" s="281"/>
      <c r="G55" s="281"/>
      <c r="H55" s="281"/>
      <c r="I55" s="268"/>
      <c r="J55" s="224"/>
      <c r="K55" s="282"/>
      <c r="L55" s="267"/>
      <c r="M55" s="283"/>
      <c r="N55" s="284"/>
    </row>
    <row r="56" spans="1:14" ht="15.75" thickBot="1">
      <c r="B56" s="825" t="s">
        <v>953</v>
      </c>
      <c r="C56" s="826"/>
      <c r="D56" s="826"/>
      <c r="E56" s="826"/>
      <c r="F56" s="826"/>
      <c r="G56" s="826"/>
      <c r="H56" s="826"/>
      <c r="I56" s="826"/>
      <c r="J56" s="826"/>
      <c r="K56" s="826"/>
      <c r="L56" s="826"/>
      <c r="M56" s="827"/>
      <c r="N56" s="394">
        <f>SUM(N53:N55)</f>
        <v>29392.132534456425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A61" t="s">
        <v>1347</v>
      </c>
      <c r="B61" s="46" t="str">
        <f>VLOOKUP(A61,TRANSPORTE!A5:D117,3,FALSE)</f>
        <v>Transporte de Mezcla en Frio MDF-38</v>
      </c>
      <c r="C61" s="317"/>
      <c r="D61" s="317"/>
      <c r="E61" s="317"/>
      <c r="F61" s="317"/>
      <c r="G61" s="317"/>
      <c r="H61" s="311" t="s">
        <v>1468</v>
      </c>
      <c r="I61" s="279">
        <v>1.25</v>
      </c>
      <c r="J61" s="286">
        <v>1</v>
      </c>
      <c r="K61" s="279">
        <f>I61*J61</f>
        <v>1.25</v>
      </c>
      <c r="L61" s="829">
        <f>VLOOKUP(A61,TRANSPORTE!A5:D117,4,FALSE)</f>
        <v>743.61014192746063</v>
      </c>
      <c r="M61" s="830"/>
      <c r="N61" s="287">
        <f>K61*L61</f>
        <v>929.51267740932576</v>
      </c>
    </row>
    <row r="62" spans="1:14">
      <c r="A62" t="s">
        <v>1269</v>
      </c>
      <c r="B62" s="46" t="str">
        <f>VLOOKUP(A62,TRANSPORTE!A6:D117,3,FALSE)</f>
        <v>Transporte de Material Crudo de Rio</v>
      </c>
      <c r="C62" s="47"/>
      <c r="D62" s="47"/>
      <c r="E62" s="47"/>
      <c r="F62" s="47"/>
      <c r="G62" s="47"/>
      <c r="H62" s="311" t="s">
        <v>1468</v>
      </c>
      <c r="I62" s="279">
        <v>1.4</v>
      </c>
      <c r="J62" s="286">
        <v>1</v>
      </c>
      <c r="K62" s="279">
        <f>I62*J62</f>
        <v>1.4</v>
      </c>
      <c r="L62" s="829">
        <f>VLOOKUP(A62,TRANSPORTE!A6:D117,4,FALSE)</f>
        <v>743.61014192746063</v>
      </c>
      <c r="M62" s="830"/>
      <c r="N62" s="287">
        <f>K62*L62</f>
        <v>1041.0541986984449</v>
      </c>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f>N61+N62+N63+N64+N65</f>
        <v>1970.5668761077707</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854"/>
      <c r="N71" s="98" t="s">
        <v>951</v>
      </c>
    </row>
    <row r="72" spans="1:15">
      <c r="A72" t="s">
        <v>19</v>
      </c>
      <c r="B72" s="49" t="str">
        <f>VLOOKUP(A72,'MANO DE OBRA'!A8:D68,3,FALSE)</f>
        <v>Obrero (8)</v>
      </c>
      <c r="C72" s="47"/>
      <c r="D72" s="47"/>
      <c r="E72" s="47"/>
      <c r="F72" s="47"/>
      <c r="G72" s="47"/>
      <c r="H72" s="47"/>
      <c r="I72" s="292">
        <f>K72/J72*100</f>
        <v>270661.59999999998</v>
      </c>
      <c r="J72" s="293">
        <v>185</v>
      </c>
      <c r="K72" s="294">
        <f>VLOOKUP(A72,'MANO DE OBRA'!A8:D99,4,FALSE)</f>
        <v>500723.95999999996</v>
      </c>
      <c r="L72" s="50"/>
      <c r="M72" s="295">
        <f>M38*8</f>
        <v>72</v>
      </c>
      <c r="N72" s="395">
        <f>K72/M72</f>
        <v>6954.4994444444437</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9">
        <f>M72</f>
        <v>72</v>
      </c>
      <c r="N73" s="395">
        <f>K73/M73</f>
        <v>1481.7533835334443</v>
      </c>
    </row>
    <row r="74" spans="1:15">
      <c r="A74" t="s">
        <v>54</v>
      </c>
      <c r="B74" s="49" t="str">
        <f>VLOOKUP(A74,'MANO DE OBRA'!A9:D70,3,FALSE)</f>
        <v>Rastrilleros (2)</v>
      </c>
      <c r="C74" s="47"/>
      <c r="D74" s="47"/>
      <c r="E74" s="47"/>
      <c r="F74" s="47"/>
      <c r="G74" s="47"/>
      <c r="H74" s="47"/>
      <c r="I74" s="292">
        <f>K74/J74*100</f>
        <v>86502.359687357821</v>
      </c>
      <c r="J74" s="293">
        <v>185</v>
      </c>
      <c r="K74" s="294">
        <f>VLOOKUP(A74,'MANO DE OBRA'!A9:D101,4,FALSE)</f>
        <v>160029.36542161196</v>
      </c>
      <c r="L74" s="50"/>
      <c r="M74" s="300">
        <f>M73</f>
        <v>72</v>
      </c>
      <c r="N74" s="395">
        <f>K74/M74</f>
        <v>2222.630075300166</v>
      </c>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SUM(N72:N76)</f>
        <v>10658.882903278056</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N48+N56+N67+N77</f>
        <v>166195.68404292245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33239.136808584495</v>
      </c>
      <c r="M84" s="860"/>
      <c r="N84" s="51"/>
    </row>
    <row r="85" spans="1:14">
      <c r="B85" s="89" t="s">
        <v>973</v>
      </c>
      <c r="C85" s="90"/>
      <c r="D85" s="90"/>
      <c r="E85" s="90"/>
      <c r="F85" s="90"/>
      <c r="G85" s="90"/>
      <c r="H85" s="90"/>
      <c r="I85" s="87"/>
      <c r="J85" s="88"/>
      <c r="K85" s="304">
        <v>0.05</v>
      </c>
      <c r="L85" s="859">
        <f>N79*K85</f>
        <v>8309.7842021461238</v>
      </c>
      <c r="M85" s="860"/>
      <c r="N85" s="51"/>
    </row>
    <row r="86" spans="1:14" ht="15.75" thickBot="1">
      <c r="B86" s="91" t="s">
        <v>974</v>
      </c>
      <c r="C86" s="92"/>
      <c r="D86" s="92"/>
      <c r="E86" s="92"/>
      <c r="F86" s="92"/>
      <c r="G86" s="92"/>
      <c r="H86" s="92"/>
      <c r="I86" s="93"/>
      <c r="J86" s="94"/>
      <c r="K86" s="305">
        <v>0.05</v>
      </c>
      <c r="L86" s="861">
        <f>N79*K86</f>
        <v>8309.7842021461238</v>
      </c>
      <c r="M86" s="862"/>
      <c r="N86" s="51"/>
    </row>
    <row r="87" spans="1:14" ht="15.75" thickBot="1">
      <c r="B87" s="825" t="s">
        <v>953</v>
      </c>
      <c r="C87" s="826"/>
      <c r="D87" s="826"/>
      <c r="E87" s="826"/>
      <c r="F87" s="826"/>
      <c r="G87" s="826"/>
      <c r="H87" s="826"/>
      <c r="I87" s="826"/>
      <c r="J87" s="826"/>
      <c r="K87" s="826"/>
      <c r="L87" s="826"/>
      <c r="M87" s="827"/>
      <c r="N87" s="52">
        <f>L84+L85+L86</f>
        <v>49858.705212876746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216054.38925579921</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63" t="s">
        <v>2218</v>
      </c>
      <c r="C106" s="864"/>
      <c r="D106" s="864"/>
      <c r="E106" s="864"/>
      <c r="F106" s="864"/>
      <c r="G106" s="864"/>
      <c r="H106" s="864"/>
      <c r="I106" s="864"/>
      <c r="J106" s="864"/>
      <c r="K106" s="864"/>
      <c r="L106" s="864"/>
      <c r="M106" s="864"/>
      <c r="N106" s="865"/>
    </row>
    <row r="107" spans="2:14" ht="15" customHeight="1">
      <c r="B107" s="863"/>
      <c r="C107" s="864"/>
      <c r="D107" s="864"/>
      <c r="E107" s="864"/>
      <c r="F107" s="864"/>
      <c r="G107" s="864"/>
      <c r="H107" s="864"/>
      <c r="I107" s="864"/>
      <c r="J107" s="864"/>
      <c r="K107" s="864"/>
      <c r="L107" s="864"/>
      <c r="M107" s="864"/>
      <c r="N107" s="865"/>
    </row>
    <row r="108" spans="2:14" ht="30" customHeight="1">
      <c r="B108" s="866" t="s">
        <v>2219</v>
      </c>
      <c r="C108" s="867"/>
      <c r="D108" s="867"/>
      <c r="E108" s="867"/>
      <c r="F108" s="867"/>
      <c r="G108" s="867"/>
      <c r="H108" s="867"/>
      <c r="I108" s="867"/>
      <c r="J108" s="867"/>
      <c r="K108" s="867"/>
      <c r="L108" s="867"/>
      <c r="M108" s="867"/>
      <c r="N108" s="868"/>
    </row>
    <row r="109" spans="2:14">
      <c r="B109" s="866"/>
      <c r="C109" s="867"/>
      <c r="D109" s="867"/>
      <c r="E109" s="867"/>
      <c r="F109" s="867"/>
      <c r="G109" s="867"/>
      <c r="H109" s="867"/>
      <c r="I109" s="867"/>
      <c r="J109" s="867"/>
      <c r="K109" s="867"/>
      <c r="L109" s="867"/>
      <c r="M109" s="867"/>
      <c r="N109" s="868"/>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2"/>
      <c r="K119" s="802"/>
      <c r="L119" s="802"/>
      <c r="M119" s="802"/>
      <c r="N119" s="803"/>
    </row>
    <row r="120" spans="2:14" ht="15.75" thickBot="1">
      <c r="B120" s="261" t="s">
        <v>2221</v>
      </c>
      <c r="C120" s="393"/>
      <c r="D120" s="393"/>
      <c r="E120" s="57"/>
      <c r="F120" s="57"/>
      <c r="G120" s="57"/>
      <c r="H120" s="57"/>
      <c r="I120" s="57"/>
      <c r="J120" s="804"/>
      <c r="K120" s="804"/>
      <c r="L120" s="804"/>
      <c r="M120" s="804"/>
      <c r="N120" s="805"/>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1061</v>
      </c>
      <c r="C31" s="81" t="s">
        <v>1574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168352.73254379313</v>
      </c>
      <c r="L36" s="270"/>
      <c r="M36" s="271">
        <v>30</v>
      </c>
      <c r="N36" s="272">
        <f>K36/M36</f>
        <v>5611.7577514597706</v>
      </c>
    </row>
    <row r="37" spans="1:14">
      <c r="A37" s="113" t="s">
        <v>168</v>
      </c>
      <c r="B37" s="838" t="str">
        <f>VLOOKUP(A37,EQUIPOS!A7:D154,3,FALSE)</f>
        <v>Compactador tipo  POTENCIA: 105 HP, PESO: 6 ton</v>
      </c>
      <c r="C37" s="839"/>
      <c r="D37" s="839"/>
      <c r="E37" s="839"/>
      <c r="F37" s="839"/>
      <c r="G37" s="839"/>
      <c r="H37" s="840"/>
      <c r="I37" s="267"/>
      <c r="J37" s="268"/>
      <c r="K37" s="269">
        <f>VLOOKUP(A37,EQUIPOS!A7:D164,4,FALSE)</f>
        <v>97472.1024681501</v>
      </c>
      <c r="L37" s="270"/>
      <c r="M37" s="271">
        <v>9</v>
      </c>
      <c r="N37" s="272">
        <f t="shared" ref="N37:N43" si="0">K37/M37</f>
        <v>10830.233607572234</v>
      </c>
    </row>
    <row r="38" spans="1:14">
      <c r="A38" t="s">
        <v>173</v>
      </c>
      <c r="B38" s="838" t="str">
        <f>VLOOKUP(A38,EQUIPOS!A8:D154,3,FALSE)</f>
        <v>Compactador neumático de Potencia 70 HP, peso de 13 ton</v>
      </c>
      <c r="C38" s="839"/>
      <c r="D38" s="839"/>
      <c r="E38" s="839"/>
      <c r="F38" s="839"/>
      <c r="G38" s="839"/>
      <c r="H38" s="840"/>
      <c r="I38" s="267"/>
      <c r="J38" s="268"/>
      <c r="K38" s="269">
        <f>VLOOKUP(A38,EQUIPOS!A8:D165,4,FALSE)</f>
        <v>168352.73254379313</v>
      </c>
      <c r="L38" s="270"/>
      <c r="M38" s="271">
        <v>9</v>
      </c>
      <c r="N38" s="272">
        <f t="shared" si="0"/>
        <v>18705.859171532571</v>
      </c>
    </row>
    <row r="39" spans="1:14">
      <c r="A39" t="s">
        <v>286</v>
      </c>
      <c r="B39" s="838" t="str">
        <f>VLOOKUP(A39,EQUIPOS!A9:D154,3,FALSE)</f>
        <v>Planta de asfalto en frio</v>
      </c>
      <c r="C39" s="839"/>
      <c r="D39" s="839"/>
      <c r="E39" s="839"/>
      <c r="F39" s="839"/>
      <c r="G39" s="839"/>
      <c r="H39" s="840"/>
      <c r="I39" s="267"/>
      <c r="J39" s="268"/>
      <c r="K39" s="269">
        <f>VLOOKUP(A39,EQUIPOS!A9:D166,4,FALSE)</f>
        <v>245384.17866236545</v>
      </c>
      <c r="L39" s="270"/>
      <c r="M39" s="271">
        <v>9</v>
      </c>
      <c r="N39" s="272">
        <f t="shared" si="0"/>
        <v>27264.908740262828</v>
      </c>
    </row>
    <row r="40" spans="1:14">
      <c r="A40" t="s">
        <v>290</v>
      </c>
      <c r="B40" s="838" t="str">
        <f>VLOOKUP(A40,EQUIPOS!A10:D154,3,FALSE)</f>
        <v>Planta trituradora</v>
      </c>
      <c r="C40" s="839"/>
      <c r="D40" s="839"/>
      <c r="E40" s="839"/>
      <c r="F40" s="839"/>
      <c r="G40" s="839"/>
      <c r="H40" s="840"/>
      <c r="I40" s="267"/>
      <c r="J40" s="268"/>
      <c r="K40" s="269">
        <f>VLOOKUP(A40,EQUIPOS!A10:D167,4,FALSE)</f>
        <v>541133.78317647788</v>
      </c>
      <c r="L40" s="270"/>
      <c r="M40" s="271">
        <v>30</v>
      </c>
      <c r="N40" s="272">
        <f t="shared" si="0"/>
        <v>18037.792772549263</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210440.91567974145</v>
      </c>
      <c r="L41" s="270"/>
      <c r="M41" s="271">
        <v>30</v>
      </c>
      <c r="N41" s="272">
        <f t="shared" si="0"/>
        <v>7014.6971893247146</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270566.89158823894</v>
      </c>
      <c r="L42" s="270"/>
      <c r="M42" s="271">
        <v>9</v>
      </c>
      <c r="N42" s="272">
        <f t="shared" si="0"/>
        <v>30062.987954248772</v>
      </c>
    </row>
    <row r="43" spans="1:14">
      <c r="A43" t="s">
        <v>373</v>
      </c>
      <c r="B43" s="838" t="str">
        <f>VLOOKUP(A43,EQUIPOS!A13:D157,3,FALSE)</f>
        <v>Volqueta 6 m3</v>
      </c>
      <c r="C43" s="839"/>
      <c r="D43" s="839"/>
      <c r="E43" s="839"/>
      <c r="F43" s="839"/>
      <c r="G43" s="839"/>
      <c r="H43" s="840"/>
      <c r="I43" s="267"/>
      <c r="J43" s="268"/>
      <c r="K43" s="269">
        <f>VLOOKUP(A43,EQUIPOS!A13:D170,4,FALSE)</f>
        <v>50219.786266220464</v>
      </c>
      <c r="L43" s="270"/>
      <c r="M43" s="271">
        <v>9</v>
      </c>
      <c r="N43" s="272">
        <f t="shared" si="0"/>
        <v>5579.9762518022735</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1065.8882903278056</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124174.10172908023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VLOOKUP(A54,MATERIALES!A4:D640,2,FALSE)</f>
        <v>m3</v>
      </c>
      <c r="K54" s="282">
        <v>1.4</v>
      </c>
      <c r="L54" s="267"/>
      <c r="M54" s="402">
        <f>VLOOKUP(A54,MATERIALES!A5:D396,4,FALSE)</f>
        <v>20231.583183999537</v>
      </c>
      <c r="N54" s="272">
        <f>K54*M54</f>
        <v>28324.216457599352</v>
      </c>
    </row>
    <row r="55" spans="1:14">
      <c r="A55" s="108" t="s">
        <v>774</v>
      </c>
      <c r="B55" s="43" t="str">
        <f>VLOOKUP(A55,MATERIALES!A6:D373,3,FALSE)</f>
        <v>Agua</v>
      </c>
      <c r="C55" s="281"/>
      <c r="D55" s="281"/>
      <c r="E55" s="281"/>
      <c r="F55" s="281"/>
      <c r="G55" s="281"/>
      <c r="H55" s="281"/>
      <c r="I55" s="268"/>
      <c r="J55" s="224" t="str">
        <f>VLOOKUP(A55,MATERIALES!A5:D641,2,FALSE)</f>
        <v>lt</v>
      </c>
      <c r="K55" s="282">
        <v>25</v>
      </c>
      <c r="L55" s="267"/>
      <c r="M55" s="402">
        <f>VLOOKUP(A55,MATERIALES!A6:D397,4,FALSE)</f>
        <v>42.716643074282864</v>
      </c>
      <c r="N55" s="272">
        <f>K55*M55</f>
        <v>1067.9160768570716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29392.132534456425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743.61014192746063</v>
      </c>
      <c r="M64" s="830"/>
      <c r="N64" s="287">
        <f>K64*L64</f>
        <v>1041.0541986984449</v>
      </c>
    </row>
    <row r="65" spans="1:15">
      <c r="A65" t="s">
        <v>1369</v>
      </c>
      <c r="B65" s="46" t="str">
        <f>VLOOKUP(A65,TRANSPORTE!A6:D117,3,FALSE)</f>
        <v>Transporte de Mezcla densa En Frio MDF-25</v>
      </c>
      <c r="C65" s="47"/>
      <c r="D65" s="47"/>
      <c r="E65" s="47"/>
      <c r="F65" s="47"/>
      <c r="G65" s="47"/>
      <c r="H65" s="311" t="s">
        <v>1468</v>
      </c>
      <c r="I65" s="279">
        <v>1.25</v>
      </c>
      <c r="J65" s="286">
        <v>1</v>
      </c>
      <c r="K65" s="279">
        <f>I65*J65</f>
        <v>1.25</v>
      </c>
      <c r="L65" s="829">
        <f>VLOOKUP(A65,TRANSPORTE!A6:D117,4,FALSE)</f>
        <v>743.61014192746063</v>
      </c>
      <c r="M65" s="830"/>
      <c r="N65" s="287">
        <f>K65*L65</f>
        <v>929.51267740932576</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1970.5668761077707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10658.882903278056</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166195.68404292245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33239.136808584495</v>
      </c>
      <c r="M88" s="860"/>
      <c r="N88" s="51"/>
    </row>
    <row r="89" spans="1:14">
      <c r="B89" s="89" t="s">
        <v>973</v>
      </c>
      <c r="C89" s="90"/>
      <c r="D89" s="90"/>
      <c r="E89" s="90"/>
      <c r="F89" s="90"/>
      <c r="G89" s="90"/>
      <c r="H89" s="90"/>
      <c r="I89" s="87"/>
      <c r="J89" s="88"/>
      <c r="K89" s="304">
        <v>0.05</v>
      </c>
      <c r="L89" s="859">
        <f>N83*K89</f>
        <v>8309.7842021461238</v>
      </c>
      <c r="M89" s="860"/>
      <c r="N89" s="51"/>
    </row>
    <row r="90" spans="1:14" ht="15.75" thickBot="1">
      <c r="B90" s="91" t="s">
        <v>974</v>
      </c>
      <c r="C90" s="92"/>
      <c r="D90" s="92"/>
      <c r="E90" s="92"/>
      <c r="F90" s="92"/>
      <c r="G90" s="92"/>
      <c r="H90" s="92"/>
      <c r="I90" s="93"/>
      <c r="J90" s="94"/>
      <c r="K90" s="305">
        <v>0.05</v>
      </c>
      <c r="L90" s="861">
        <f>N83*K90</f>
        <v>8309.7842021461238</v>
      </c>
      <c r="M90" s="862"/>
      <c r="N90" s="51"/>
    </row>
    <row r="91" spans="1:14" ht="15.75" thickBot="1">
      <c r="B91" s="825" t="s">
        <v>953</v>
      </c>
      <c r="C91" s="826"/>
      <c r="D91" s="826"/>
      <c r="E91" s="826"/>
      <c r="F91" s="826"/>
      <c r="G91" s="826"/>
      <c r="H91" s="826"/>
      <c r="I91" s="826"/>
      <c r="J91" s="826"/>
      <c r="K91" s="826"/>
      <c r="L91" s="826"/>
      <c r="M91" s="827"/>
      <c r="N91" s="52">
        <f>L88+L89+L90</f>
        <v>49858.705212876746</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216054.38925579921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1062</v>
      </c>
      <c r="C31" s="81" t="s">
        <v>1575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168352.73254379313</v>
      </c>
      <c r="L36" s="270"/>
      <c r="M36" s="271">
        <v>30</v>
      </c>
      <c r="N36" s="272">
        <f>K36/M36</f>
        <v>5611.7577514597706</v>
      </c>
    </row>
    <row r="37" spans="1:14">
      <c r="A37" s="113" t="s">
        <v>168</v>
      </c>
      <c r="B37" s="838" t="str">
        <f>VLOOKUP(A37,EQUIPOS!A7:D154,3,FALSE)</f>
        <v>Compactador tipo  POTENCIA: 105 HP, PESO: 6 ton</v>
      </c>
      <c r="C37" s="839"/>
      <c r="D37" s="839"/>
      <c r="E37" s="839"/>
      <c r="F37" s="839"/>
      <c r="G37" s="839"/>
      <c r="H37" s="840"/>
      <c r="I37" s="267"/>
      <c r="J37" s="268"/>
      <c r="K37" s="269">
        <f>VLOOKUP(A37,EQUIPOS!A7:D164,4,FALSE)</f>
        <v>97472.1024681501</v>
      </c>
      <c r="L37" s="270"/>
      <c r="M37" s="271">
        <v>9</v>
      </c>
      <c r="N37" s="272">
        <f t="shared" ref="N37:N43" si="0">K37/M37</f>
        <v>10830.233607572234</v>
      </c>
    </row>
    <row r="38" spans="1:14">
      <c r="A38" t="s">
        <v>173</v>
      </c>
      <c r="B38" s="838" t="str">
        <f>VLOOKUP(A38,EQUIPOS!A8:D154,3,FALSE)</f>
        <v>Compactador neumático de Potencia 70 HP, peso de 13 ton</v>
      </c>
      <c r="C38" s="839"/>
      <c r="D38" s="839"/>
      <c r="E38" s="839"/>
      <c r="F38" s="839"/>
      <c r="G38" s="839"/>
      <c r="H38" s="840"/>
      <c r="I38" s="267"/>
      <c r="J38" s="268"/>
      <c r="K38" s="269">
        <f>VLOOKUP(A38,EQUIPOS!A8:D165,4,FALSE)</f>
        <v>168352.73254379313</v>
      </c>
      <c r="L38" s="270"/>
      <c r="M38" s="271">
        <v>9</v>
      </c>
      <c r="N38" s="272">
        <f t="shared" si="0"/>
        <v>18705.859171532571</v>
      </c>
    </row>
    <row r="39" spans="1:14">
      <c r="A39" t="s">
        <v>286</v>
      </c>
      <c r="B39" s="838" t="str">
        <f>VLOOKUP(A39,EQUIPOS!A9:D154,3,FALSE)</f>
        <v>Planta de asfalto en frio</v>
      </c>
      <c r="C39" s="839"/>
      <c r="D39" s="839"/>
      <c r="E39" s="839"/>
      <c r="F39" s="839"/>
      <c r="G39" s="839"/>
      <c r="H39" s="840"/>
      <c r="I39" s="267"/>
      <c r="J39" s="268"/>
      <c r="K39" s="269">
        <f>VLOOKUP(A39,EQUIPOS!A9:D166,4,FALSE)</f>
        <v>245384.17866236545</v>
      </c>
      <c r="L39" s="270"/>
      <c r="M39" s="271">
        <v>9</v>
      </c>
      <c r="N39" s="272">
        <f t="shared" si="0"/>
        <v>27264.908740262828</v>
      </c>
    </row>
    <row r="40" spans="1:14">
      <c r="A40" t="s">
        <v>290</v>
      </c>
      <c r="B40" s="838" t="str">
        <f>VLOOKUP(A40,EQUIPOS!A10:D154,3,FALSE)</f>
        <v>Planta trituradora</v>
      </c>
      <c r="C40" s="839"/>
      <c r="D40" s="839"/>
      <c r="E40" s="839"/>
      <c r="F40" s="839"/>
      <c r="G40" s="839"/>
      <c r="H40" s="840"/>
      <c r="I40" s="267"/>
      <c r="J40" s="268"/>
      <c r="K40" s="269">
        <f>VLOOKUP(A40,EQUIPOS!A10:D167,4,FALSE)</f>
        <v>541133.78317647788</v>
      </c>
      <c r="L40" s="270"/>
      <c r="M40" s="271">
        <v>30</v>
      </c>
      <c r="N40" s="272">
        <f t="shared" si="0"/>
        <v>18037.792772549263</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210440.91567974145</v>
      </c>
      <c r="L41" s="270"/>
      <c r="M41" s="271">
        <v>30</v>
      </c>
      <c r="N41" s="272">
        <f t="shared" si="0"/>
        <v>7014.6971893247146</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270566.89158823894</v>
      </c>
      <c r="L42" s="270"/>
      <c r="M42" s="271">
        <v>9</v>
      </c>
      <c r="N42" s="272">
        <f t="shared" si="0"/>
        <v>30062.987954248772</v>
      </c>
    </row>
    <row r="43" spans="1:14">
      <c r="A43" t="s">
        <v>373</v>
      </c>
      <c r="B43" s="838" t="str">
        <f>VLOOKUP(A43,EQUIPOS!A13:D157,3,FALSE)</f>
        <v>Volqueta 6 m3</v>
      </c>
      <c r="C43" s="839"/>
      <c r="D43" s="839"/>
      <c r="E43" s="839"/>
      <c r="F43" s="839"/>
      <c r="G43" s="839"/>
      <c r="H43" s="840"/>
      <c r="I43" s="267"/>
      <c r="J43" s="268"/>
      <c r="K43" s="269">
        <f>VLOOKUP(A43,EQUIPOS!A13:D170,4,FALSE)</f>
        <v>50219.786266220464</v>
      </c>
      <c r="L43" s="270"/>
      <c r="M43" s="271">
        <v>9</v>
      </c>
      <c r="N43" s="272">
        <f t="shared" si="0"/>
        <v>5579.9762518022735</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1065.8882903278056</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124174.10172908023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20231.583183999537</v>
      </c>
      <c r="N54" s="272">
        <f>K54*M54</f>
        <v>28324.216457599352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42.716643074282864</v>
      </c>
      <c r="N55" s="272">
        <f>K55*M55</f>
        <v>1067.9160768570716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411">
        <f>SUM(N54:N58)</f>
        <v>29392.132534456425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v>1.4</v>
      </c>
      <c r="L64" s="829">
        <f>VLOOKUP(A64,TRANSPORTE!A5:D117,4,FALSE)</f>
        <v>743.61014192746063</v>
      </c>
      <c r="M64" s="830"/>
      <c r="N64" s="287">
        <f>K64*L64</f>
        <v>1041.0541986984449</v>
      </c>
    </row>
    <row r="65" spans="1:15">
      <c r="A65" t="s">
        <v>1349</v>
      </c>
      <c r="B65" s="46" t="str">
        <f>VLOOKUP(A65,TRANSPORTE!A6:D117,3,FALSE)</f>
        <v>Transporte de Mezcla en Frio DMF-19</v>
      </c>
      <c r="C65" s="47"/>
      <c r="D65" s="47"/>
      <c r="E65" s="47"/>
      <c r="F65" s="47"/>
      <c r="G65" s="47"/>
      <c r="H65" s="311" t="s">
        <v>1468</v>
      </c>
      <c r="I65" s="279">
        <v>1.25</v>
      </c>
      <c r="J65" s="286">
        <v>1</v>
      </c>
      <c r="K65" s="279">
        <v>1.25</v>
      </c>
      <c r="L65" s="829">
        <f>VLOOKUP(A65,TRANSPORTE!A6:D117,4,FALSE)</f>
        <v>743.61014192746063</v>
      </c>
      <c r="M65" s="830"/>
      <c r="N65" s="287">
        <f>K65*L65</f>
        <v>929.51267740932576</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1970.5668761077707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10658.882903278056</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166195.68404292245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33239.136808584495</v>
      </c>
      <c r="M88" s="860"/>
      <c r="N88" s="51"/>
    </row>
    <row r="89" spans="1:14">
      <c r="B89" s="89" t="s">
        <v>973</v>
      </c>
      <c r="C89" s="90"/>
      <c r="D89" s="90"/>
      <c r="E89" s="90"/>
      <c r="F89" s="90"/>
      <c r="G89" s="90"/>
      <c r="H89" s="90"/>
      <c r="I89" s="87"/>
      <c r="J89" s="88"/>
      <c r="K89" s="304">
        <v>0.05</v>
      </c>
      <c r="L89" s="859">
        <f>N83*K89</f>
        <v>8309.7842021461238</v>
      </c>
      <c r="M89" s="860"/>
      <c r="N89" s="51"/>
    </row>
    <row r="90" spans="1:14" ht="15.75" thickBot="1">
      <c r="B90" s="91" t="s">
        <v>974</v>
      </c>
      <c r="C90" s="92"/>
      <c r="D90" s="92"/>
      <c r="E90" s="92"/>
      <c r="F90" s="92"/>
      <c r="G90" s="92"/>
      <c r="H90" s="92"/>
      <c r="I90" s="93"/>
      <c r="J90" s="94"/>
      <c r="K90" s="305">
        <v>0.05</v>
      </c>
      <c r="L90" s="861">
        <f>N83*K90</f>
        <v>8309.7842021461238</v>
      </c>
      <c r="M90" s="862"/>
      <c r="N90" s="51"/>
    </row>
    <row r="91" spans="1:14" ht="15.75" thickBot="1">
      <c r="B91" s="825" t="s">
        <v>953</v>
      </c>
      <c r="C91" s="826"/>
      <c r="D91" s="826"/>
      <c r="E91" s="826"/>
      <c r="F91" s="826"/>
      <c r="G91" s="826"/>
      <c r="H91" s="826"/>
      <c r="I91" s="826"/>
      <c r="J91" s="826"/>
      <c r="K91" s="826"/>
      <c r="L91" s="826"/>
      <c r="M91" s="827"/>
      <c r="N91" s="52">
        <f>L88+L89+L90</f>
        <v>49858.705212876746</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52">
        <f>N83+N91</f>
        <v>216054.38925579921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1063</v>
      </c>
      <c r="C31" s="81" t="s">
        <v>1576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168352.73254379313</v>
      </c>
      <c r="L36" s="270"/>
      <c r="M36" s="271">
        <v>30</v>
      </c>
      <c r="N36" s="272">
        <f>K36/M36</f>
        <v>5611.7577514597706</v>
      </c>
    </row>
    <row r="37" spans="1:14">
      <c r="A37" s="113" t="s">
        <v>168</v>
      </c>
      <c r="B37" s="838" t="str">
        <f>VLOOKUP(A37,EQUIPOS!A7:D154,3,FALSE)</f>
        <v>Compactador tipo  POTENCIA: 105 HP, PESO: 6 ton</v>
      </c>
      <c r="C37" s="839"/>
      <c r="D37" s="839"/>
      <c r="E37" s="839"/>
      <c r="F37" s="839"/>
      <c r="G37" s="839"/>
      <c r="H37" s="840"/>
      <c r="I37" s="267"/>
      <c r="J37" s="268"/>
      <c r="K37" s="269">
        <f>VLOOKUP(A37,EQUIPOS!A7:D164,4,FALSE)</f>
        <v>97472.1024681501</v>
      </c>
      <c r="L37" s="270"/>
      <c r="M37" s="271">
        <v>7</v>
      </c>
      <c r="N37" s="272">
        <f t="shared" ref="N37:N43" si="0">K37/M37</f>
        <v>13924.586066878586</v>
      </c>
    </row>
    <row r="38" spans="1:14">
      <c r="A38" t="s">
        <v>173</v>
      </c>
      <c r="B38" s="838" t="str">
        <f>VLOOKUP(A38,EQUIPOS!A8:D154,3,FALSE)</f>
        <v>Compactador neumático de Potencia 70 HP, peso de 13 ton</v>
      </c>
      <c r="C38" s="839"/>
      <c r="D38" s="839"/>
      <c r="E38" s="839"/>
      <c r="F38" s="839"/>
      <c r="G38" s="839"/>
      <c r="H38" s="840"/>
      <c r="I38" s="267"/>
      <c r="J38" s="268"/>
      <c r="K38" s="269">
        <f>VLOOKUP(A38,EQUIPOS!A8:D165,4,FALSE)</f>
        <v>168352.73254379313</v>
      </c>
      <c r="L38" s="270"/>
      <c r="M38" s="271">
        <v>7</v>
      </c>
      <c r="N38" s="272">
        <f t="shared" si="0"/>
        <v>24050.390363399019</v>
      </c>
    </row>
    <row r="39" spans="1:14">
      <c r="A39" t="s">
        <v>286</v>
      </c>
      <c r="B39" s="838" t="str">
        <f>VLOOKUP(A39,EQUIPOS!A9:D154,3,FALSE)</f>
        <v>Planta de asfalto en frio</v>
      </c>
      <c r="C39" s="839"/>
      <c r="D39" s="839"/>
      <c r="E39" s="839"/>
      <c r="F39" s="839"/>
      <c r="G39" s="839"/>
      <c r="H39" s="840"/>
      <c r="I39" s="267"/>
      <c r="J39" s="268"/>
      <c r="K39" s="269">
        <f>VLOOKUP(A39,EQUIPOS!A9:D166,4,FALSE)</f>
        <v>245384.17866236545</v>
      </c>
      <c r="L39" s="270"/>
      <c r="M39" s="271">
        <v>9</v>
      </c>
      <c r="N39" s="272">
        <f t="shared" si="0"/>
        <v>27264.908740262828</v>
      </c>
    </row>
    <row r="40" spans="1:14">
      <c r="A40" t="s">
        <v>290</v>
      </c>
      <c r="B40" s="838" t="str">
        <f>VLOOKUP(A40,EQUIPOS!A10:D154,3,FALSE)</f>
        <v>Planta trituradora</v>
      </c>
      <c r="C40" s="839"/>
      <c r="D40" s="839"/>
      <c r="E40" s="839"/>
      <c r="F40" s="839"/>
      <c r="G40" s="839"/>
      <c r="H40" s="840"/>
      <c r="I40" s="267"/>
      <c r="J40" s="268"/>
      <c r="K40" s="269">
        <f>VLOOKUP(A40,EQUIPOS!A10:D167,4,FALSE)</f>
        <v>541133.78317647788</v>
      </c>
      <c r="L40" s="270"/>
      <c r="M40" s="271">
        <v>30</v>
      </c>
      <c r="N40" s="272">
        <f t="shared" si="0"/>
        <v>18037.792772549263</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210440.91567974145</v>
      </c>
      <c r="L41" s="270"/>
      <c r="M41" s="271">
        <v>30</v>
      </c>
      <c r="N41" s="272">
        <f t="shared" si="0"/>
        <v>7014.6971893247146</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270566.89158823894</v>
      </c>
      <c r="L42" s="270"/>
      <c r="M42" s="271">
        <v>7</v>
      </c>
      <c r="N42" s="272">
        <f t="shared" si="0"/>
        <v>38652.413084034131</v>
      </c>
    </row>
    <row r="43" spans="1:14">
      <c r="A43" t="s">
        <v>373</v>
      </c>
      <c r="B43" s="838" t="str">
        <f>VLOOKUP(A43,EQUIPOS!A13:D157,3,FALSE)</f>
        <v>Volqueta 6 m3</v>
      </c>
      <c r="C43" s="839"/>
      <c r="D43" s="839"/>
      <c r="E43" s="839"/>
      <c r="F43" s="839"/>
      <c r="G43" s="839"/>
      <c r="H43" s="840"/>
      <c r="I43" s="267"/>
      <c r="J43" s="268"/>
      <c r="K43" s="269">
        <f>VLOOKUP(A43,EQUIPOS!A13:D170,4,FALSE)</f>
        <v>50219.786266220464</v>
      </c>
      <c r="L43" s="270"/>
      <c r="M43" s="271">
        <v>9</v>
      </c>
      <c r="N43" s="272">
        <f t="shared" si="0"/>
        <v>5579.9762518022735</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1218.1580460889206</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141354.68026579948</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20231.583183999537</v>
      </c>
      <c r="N54" s="272">
        <f>K54*M54</f>
        <v>28324.216457599352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42.716643074282864</v>
      </c>
      <c r="N55" s="272">
        <f>K55*M55</f>
        <v>1067.9160768570716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29392.132534456425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743.61014192746063</v>
      </c>
      <c r="M64" s="830"/>
      <c r="N64" s="287">
        <f>K64*L64</f>
        <v>1041.0541986984449</v>
      </c>
    </row>
    <row r="65" spans="1:15">
      <c r="A65" t="s">
        <v>1343</v>
      </c>
      <c r="B65" s="46" t="str">
        <f>VLOOKUP(A65,TRANSPORTE!A5:D117,3,FALSE)</f>
        <v>Transporte de Mezcla Densa para Bacheo</v>
      </c>
      <c r="C65" s="47"/>
      <c r="D65" s="47"/>
      <c r="E65" s="47"/>
      <c r="F65" s="47"/>
      <c r="G65" s="47"/>
      <c r="H65" s="311" t="s">
        <v>1468</v>
      </c>
      <c r="I65" s="279">
        <v>1.25</v>
      </c>
      <c r="J65" s="279">
        <v>1</v>
      </c>
      <c r="K65" s="279">
        <f>I65*J65</f>
        <v>1.25</v>
      </c>
      <c r="L65" s="289"/>
      <c r="M65" s="290">
        <f>VLOOKUP(A64,TRANSPORTE!A5:D117,4,FALSE)</f>
        <v>743.61014192746063</v>
      </c>
      <c r="N65" s="412">
        <f>K65*M65</f>
        <v>929.51267740932576</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1970.5668761077707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63</v>
      </c>
      <c r="N75" s="395">
        <f>K75/M75</f>
        <v>7947.9993650793649</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63</v>
      </c>
      <c r="N76" s="395">
        <f>K76/M76</f>
        <v>1693.4324383239361</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63</v>
      </c>
      <c r="N77" s="395">
        <f>K77/M77</f>
        <v>2540.1486574859041</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12181.580460889205</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184898.96013725287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36979.792027450574</v>
      </c>
      <c r="M88" s="860"/>
      <c r="N88" s="51"/>
    </row>
    <row r="89" spans="1:14">
      <c r="B89" s="89" t="s">
        <v>973</v>
      </c>
      <c r="C89" s="90"/>
      <c r="D89" s="90"/>
      <c r="E89" s="90"/>
      <c r="F89" s="90"/>
      <c r="G89" s="90"/>
      <c r="H89" s="90"/>
      <c r="I89" s="87"/>
      <c r="J89" s="88"/>
      <c r="K89" s="304">
        <v>0.05</v>
      </c>
      <c r="L89" s="859">
        <f>N83*K89</f>
        <v>9244.9480068626435</v>
      </c>
      <c r="M89" s="860"/>
      <c r="N89" s="51"/>
    </row>
    <row r="90" spans="1:14" ht="15.75" thickBot="1">
      <c r="B90" s="91" t="s">
        <v>974</v>
      </c>
      <c r="C90" s="92"/>
      <c r="D90" s="92"/>
      <c r="E90" s="92"/>
      <c r="F90" s="92"/>
      <c r="G90" s="92"/>
      <c r="H90" s="92"/>
      <c r="I90" s="93"/>
      <c r="J90" s="94"/>
      <c r="K90" s="305">
        <v>0.05</v>
      </c>
      <c r="L90" s="861">
        <f>N83*K90</f>
        <v>9244.9480068626435</v>
      </c>
      <c r="M90" s="862"/>
      <c r="N90" s="51"/>
    </row>
    <row r="91" spans="1:14" ht="15.75" thickBot="1">
      <c r="B91" s="825" t="s">
        <v>953</v>
      </c>
      <c r="C91" s="826"/>
      <c r="D91" s="826"/>
      <c r="E91" s="826"/>
      <c r="F91" s="826"/>
      <c r="G91" s="826"/>
      <c r="H91" s="826"/>
      <c r="I91" s="826"/>
      <c r="J91" s="826"/>
      <c r="K91" s="826"/>
      <c r="L91" s="826"/>
      <c r="M91" s="827"/>
      <c r="N91" s="52">
        <f>L88+L89+L90</f>
        <v>55469.688041175861</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240368.64817842873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1064</v>
      </c>
      <c r="C31" s="81" t="s">
        <v>1577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168352.73254379313</v>
      </c>
      <c r="L36" s="270"/>
      <c r="M36" s="271">
        <v>30</v>
      </c>
      <c r="N36" s="272">
        <f>K36/M36</f>
        <v>5611.7577514597706</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168352.73254379313</v>
      </c>
      <c r="L37" s="270"/>
      <c r="M37" s="271">
        <v>9</v>
      </c>
      <c r="N37" s="272">
        <f t="shared" ref="N37:N43" si="0">K37/M37</f>
        <v>18705.859171532571</v>
      </c>
    </row>
    <row r="38" spans="1:14">
      <c r="A38" t="s">
        <v>168</v>
      </c>
      <c r="B38" s="838" t="str">
        <f>VLOOKUP(A38,EQUIPOS!A8:D154,3,FALSE)</f>
        <v>Compactador tipo  POTENCIA: 105 HP, PESO: 6 ton</v>
      </c>
      <c r="C38" s="839"/>
      <c r="D38" s="839"/>
      <c r="E38" s="839"/>
      <c r="F38" s="839"/>
      <c r="G38" s="839"/>
      <c r="H38" s="840"/>
      <c r="I38" s="267"/>
      <c r="J38" s="268"/>
      <c r="K38" s="269">
        <f>VLOOKUP(A38,EQUIPOS!A8:D165,4,FALSE)</f>
        <v>97472.1024681501</v>
      </c>
      <c r="L38" s="270"/>
      <c r="M38" s="271">
        <v>9</v>
      </c>
      <c r="N38" s="272">
        <f t="shared" si="0"/>
        <v>10830.233607572234</v>
      </c>
    </row>
    <row r="39" spans="1:14">
      <c r="A39" t="s">
        <v>286</v>
      </c>
      <c r="B39" s="838" t="str">
        <f>VLOOKUP(A39,EQUIPOS!A9:D154,3,FALSE)</f>
        <v>Planta de asfalto en frio</v>
      </c>
      <c r="C39" s="839"/>
      <c r="D39" s="839"/>
      <c r="E39" s="839"/>
      <c r="F39" s="839"/>
      <c r="G39" s="839"/>
      <c r="H39" s="840"/>
      <c r="I39" s="267"/>
      <c r="J39" s="268"/>
      <c r="K39" s="269">
        <f>VLOOKUP(A39,EQUIPOS!A9:D166,4,FALSE)</f>
        <v>245384.17866236545</v>
      </c>
      <c r="L39" s="270"/>
      <c r="M39" s="271">
        <v>9</v>
      </c>
      <c r="N39" s="272">
        <f t="shared" si="0"/>
        <v>27264.908740262828</v>
      </c>
    </row>
    <row r="40" spans="1:14">
      <c r="A40" t="s">
        <v>290</v>
      </c>
      <c r="B40" s="838" t="str">
        <f>VLOOKUP(A40,EQUIPOS!A10:D154,3,FALSE)</f>
        <v>Planta trituradora</v>
      </c>
      <c r="C40" s="839"/>
      <c r="D40" s="839"/>
      <c r="E40" s="839"/>
      <c r="F40" s="839"/>
      <c r="G40" s="839"/>
      <c r="H40" s="840"/>
      <c r="I40" s="267"/>
      <c r="J40" s="268"/>
      <c r="K40" s="269">
        <f>VLOOKUP(A40,EQUIPOS!A10:D167,4,FALSE)</f>
        <v>541133.78317647788</v>
      </c>
      <c r="L40" s="270"/>
      <c r="M40" s="271">
        <v>30</v>
      </c>
      <c r="N40" s="272">
        <f t="shared" si="0"/>
        <v>18037.792772549263</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210440.91567974145</v>
      </c>
      <c r="L41" s="270"/>
      <c r="M41" s="271">
        <v>30</v>
      </c>
      <c r="N41" s="272">
        <f t="shared" si="0"/>
        <v>7014.6971893247146</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270566.89158823894</v>
      </c>
      <c r="L42" s="270"/>
      <c r="M42" s="271">
        <v>9</v>
      </c>
      <c r="N42" s="272">
        <f t="shared" si="0"/>
        <v>30062.987954248772</v>
      </c>
    </row>
    <row r="43" spans="1:14">
      <c r="A43" t="s">
        <v>373</v>
      </c>
      <c r="B43" s="838" t="str">
        <f>VLOOKUP(A43,EQUIPOS!A13:D157,3,FALSE)</f>
        <v>Volqueta 6 m3</v>
      </c>
      <c r="C43" s="839"/>
      <c r="D43" s="839"/>
      <c r="E43" s="839"/>
      <c r="F43" s="839"/>
      <c r="G43" s="839"/>
      <c r="H43" s="840"/>
      <c r="I43" s="267"/>
      <c r="J43" s="268"/>
      <c r="K43" s="269">
        <f>VLOOKUP(A43,EQUIPOS!A13:D170,4,FALSE)</f>
        <v>50219.786266220464</v>
      </c>
      <c r="L43" s="270"/>
      <c r="M43" s="271">
        <v>9</v>
      </c>
      <c r="N43" s="272">
        <f t="shared" si="0"/>
        <v>5579.9762518022735</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39"/>
      <c r="F46" s="839"/>
      <c r="G46" s="839"/>
      <c r="H46" s="840"/>
      <c r="I46" s="36"/>
      <c r="J46" s="37"/>
      <c r="K46" s="274"/>
      <c r="L46" s="276"/>
      <c r="M46" s="277"/>
      <c r="N46" s="278"/>
    </row>
    <row r="47" spans="1:14">
      <c r="B47" s="845" t="s">
        <v>952</v>
      </c>
      <c r="C47" s="958"/>
      <c r="D47" s="958"/>
      <c r="E47" s="38"/>
      <c r="F47" s="39"/>
      <c r="G47" s="39"/>
      <c r="H47" s="40"/>
      <c r="I47" s="36"/>
      <c r="J47" s="37"/>
      <c r="K47" s="279"/>
      <c r="L47" s="276"/>
      <c r="M47" s="401">
        <v>0.1</v>
      </c>
      <c r="N47" s="344">
        <f>N81*M47</f>
        <v>1065.8882903278056</v>
      </c>
    </row>
    <row r="48" spans="1:14" ht="15.75" thickBot="1">
      <c r="B48" s="959"/>
      <c r="C48" s="960"/>
      <c r="D48" s="960"/>
      <c r="E48" s="960"/>
      <c r="F48" s="960"/>
      <c r="G48" s="960"/>
      <c r="H48" s="961"/>
      <c r="I48" s="847"/>
      <c r="J48" s="848"/>
      <c r="K48" s="41"/>
      <c r="L48" s="849"/>
      <c r="M48" s="962"/>
      <c r="N48" s="105"/>
    </row>
    <row r="49" spans="1:14" ht="15.75" thickBot="1">
      <c r="B49" s="825" t="s">
        <v>953</v>
      </c>
      <c r="C49" s="826"/>
      <c r="D49" s="826"/>
      <c r="E49" s="826"/>
      <c r="F49" s="826"/>
      <c r="G49" s="826"/>
      <c r="H49" s="826"/>
      <c r="I49" s="826"/>
      <c r="J49" s="826"/>
      <c r="K49" s="826"/>
      <c r="L49" s="826"/>
      <c r="M49" s="827"/>
      <c r="N49" s="394">
        <f>SUM(N36:N48)</f>
        <v>124174.10172908023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20231.583183999537</v>
      </c>
      <c r="N54" s="272">
        <f>K54*M54</f>
        <v>28324.216457599352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42.716643074282864</v>
      </c>
      <c r="N55" s="272">
        <f>K55*M55</f>
        <v>1067.9160768570716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29392.132534456425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743.61014192746063</v>
      </c>
      <c r="M64" s="830"/>
      <c r="N64" s="287">
        <f>K64*L64</f>
        <v>1041.0541986984449</v>
      </c>
    </row>
    <row r="65" spans="1:15">
      <c r="A65" t="s">
        <v>1350</v>
      </c>
      <c r="B65" s="46" t="str">
        <f>VLOOKUP(A65,TRANSPORTE!A6:D117,3,FALSE)</f>
        <v>Transporte de Mezcla en Frio  MAF-19</v>
      </c>
      <c r="C65" s="47"/>
      <c r="D65" s="47"/>
      <c r="E65" s="47"/>
      <c r="F65" s="47"/>
      <c r="G65" s="47"/>
      <c r="H65" s="311" t="s">
        <v>1468</v>
      </c>
      <c r="I65" s="279">
        <v>1.25</v>
      </c>
      <c r="J65" s="286">
        <v>1</v>
      </c>
      <c r="K65" s="279">
        <f>I65*J65</f>
        <v>1.25</v>
      </c>
      <c r="L65" s="829">
        <f>VLOOKUP(A65,TRANSPORTE!A6:D117,4,FALSE)</f>
        <v>743.61014192746063</v>
      </c>
      <c r="M65" s="830"/>
      <c r="N65" s="287">
        <f>K65*L65</f>
        <v>929.51267740932576</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1970.5668761077707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10658.882903278056</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166195.68404292245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33239.136808584495</v>
      </c>
      <c r="M88" s="860"/>
      <c r="N88" s="51"/>
    </row>
    <row r="89" spans="1:14">
      <c r="B89" s="89" t="s">
        <v>973</v>
      </c>
      <c r="C89" s="90"/>
      <c r="D89" s="90"/>
      <c r="E89" s="90"/>
      <c r="F89" s="90"/>
      <c r="G89" s="90"/>
      <c r="H89" s="90"/>
      <c r="I89" s="87"/>
      <c r="J89" s="88"/>
      <c r="K89" s="304">
        <v>0.05</v>
      </c>
      <c r="L89" s="859">
        <f>N83*K89</f>
        <v>8309.7842021461238</v>
      </c>
      <c r="M89" s="860"/>
      <c r="N89" s="51"/>
    </row>
    <row r="90" spans="1:14" ht="15.75" thickBot="1">
      <c r="B90" s="91" t="s">
        <v>974</v>
      </c>
      <c r="C90" s="92"/>
      <c r="D90" s="92"/>
      <c r="E90" s="92"/>
      <c r="F90" s="92"/>
      <c r="G90" s="92"/>
      <c r="H90" s="92"/>
      <c r="I90" s="93"/>
      <c r="J90" s="94"/>
      <c r="K90" s="305">
        <v>0.05</v>
      </c>
      <c r="L90" s="861">
        <f>N83*K90</f>
        <v>8309.7842021461238</v>
      </c>
      <c r="M90" s="862"/>
      <c r="N90" s="51"/>
    </row>
    <row r="91" spans="1:14" ht="15.75" thickBot="1">
      <c r="B91" s="825" t="s">
        <v>953</v>
      </c>
      <c r="C91" s="826"/>
      <c r="D91" s="826"/>
      <c r="E91" s="826"/>
      <c r="F91" s="826"/>
      <c r="G91" s="826"/>
      <c r="H91" s="826"/>
      <c r="I91" s="826"/>
      <c r="J91" s="826"/>
      <c r="K91" s="826"/>
      <c r="L91" s="826"/>
      <c r="M91" s="827"/>
      <c r="N91" s="52">
        <f>L88+L89+L90</f>
        <v>49858.705212876746</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216054.38925579921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1065</v>
      </c>
      <c r="C31" s="81" t="s">
        <v>1578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168352.73254379313</v>
      </c>
      <c r="L36" s="270"/>
      <c r="M36" s="271">
        <v>30</v>
      </c>
      <c r="N36" s="272">
        <f>K36/M36</f>
        <v>5611.7577514597706</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168352.73254379313</v>
      </c>
      <c r="L37" s="270"/>
      <c r="M37" s="271">
        <v>9</v>
      </c>
      <c r="N37" s="272">
        <f t="shared" ref="N37:N43" si="0">K37/M37</f>
        <v>18705.859171532571</v>
      </c>
    </row>
    <row r="38" spans="1:14">
      <c r="A38" t="s">
        <v>168</v>
      </c>
      <c r="B38" s="838" t="str">
        <f>VLOOKUP(A38,EQUIPOS!A8:D154,3,FALSE)</f>
        <v>Compactador tipo  POTENCIA: 105 HP, PESO: 6 ton</v>
      </c>
      <c r="C38" s="839"/>
      <c r="D38" s="839"/>
      <c r="E38" s="839"/>
      <c r="F38" s="839"/>
      <c r="G38" s="839"/>
      <c r="H38" s="840"/>
      <c r="I38" s="267"/>
      <c r="J38" s="268"/>
      <c r="K38" s="269">
        <f>VLOOKUP(A38,EQUIPOS!A8:D165,4,FALSE)</f>
        <v>97472.1024681501</v>
      </c>
      <c r="L38" s="270"/>
      <c r="M38" s="271">
        <v>9</v>
      </c>
      <c r="N38" s="272">
        <f t="shared" si="0"/>
        <v>10830.233607572234</v>
      </c>
    </row>
    <row r="39" spans="1:14">
      <c r="A39" t="s">
        <v>286</v>
      </c>
      <c r="B39" s="838" t="str">
        <f>VLOOKUP(A39,EQUIPOS!A9:D154,3,FALSE)</f>
        <v>Planta de asfalto en frio</v>
      </c>
      <c r="C39" s="839"/>
      <c r="D39" s="839"/>
      <c r="E39" s="839"/>
      <c r="F39" s="839"/>
      <c r="G39" s="839"/>
      <c r="H39" s="840"/>
      <c r="I39" s="267"/>
      <c r="J39" s="268"/>
      <c r="K39" s="269">
        <f>VLOOKUP(A39,EQUIPOS!A9:D166,4,FALSE)</f>
        <v>245384.17866236545</v>
      </c>
      <c r="L39" s="270"/>
      <c r="M39" s="271">
        <v>9</v>
      </c>
      <c r="N39" s="272">
        <f t="shared" si="0"/>
        <v>27264.908740262828</v>
      </c>
    </row>
    <row r="40" spans="1:14">
      <c r="A40" t="s">
        <v>290</v>
      </c>
      <c r="B40" s="838" t="str">
        <f>VLOOKUP(A40,EQUIPOS!A10:D154,3,FALSE)</f>
        <v>Planta trituradora</v>
      </c>
      <c r="C40" s="839"/>
      <c r="D40" s="839"/>
      <c r="E40" s="839"/>
      <c r="F40" s="839"/>
      <c r="G40" s="839"/>
      <c r="H40" s="840"/>
      <c r="I40" s="267"/>
      <c r="J40" s="268"/>
      <c r="K40" s="269">
        <f>VLOOKUP(A40,EQUIPOS!A10:D167,4,FALSE)</f>
        <v>541133.78317647788</v>
      </c>
      <c r="L40" s="270"/>
      <c r="M40" s="271">
        <v>30</v>
      </c>
      <c r="N40" s="272">
        <f t="shared" si="0"/>
        <v>18037.792772549263</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210440.91567974145</v>
      </c>
      <c r="L41" s="270"/>
      <c r="M41" s="271">
        <v>30</v>
      </c>
      <c r="N41" s="272">
        <f t="shared" si="0"/>
        <v>7014.6971893247146</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270566.89158823894</v>
      </c>
      <c r="L42" s="270"/>
      <c r="M42" s="271">
        <v>9</v>
      </c>
      <c r="N42" s="272">
        <f t="shared" si="0"/>
        <v>30062.987954248772</v>
      </c>
    </row>
    <row r="43" spans="1:14">
      <c r="A43" t="s">
        <v>373</v>
      </c>
      <c r="B43" s="838" t="str">
        <f>VLOOKUP(A43,EQUIPOS!A13:D157,3,FALSE)</f>
        <v>Volqueta 6 m3</v>
      </c>
      <c r="C43" s="839"/>
      <c r="D43" s="839"/>
      <c r="E43" s="839"/>
      <c r="F43" s="839"/>
      <c r="G43" s="839"/>
      <c r="H43" s="840"/>
      <c r="I43" s="267"/>
      <c r="J43" s="268"/>
      <c r="K43" s="269">
        <f>VLOOKUP(A43,EQUIPOS!A13:D170,4,FALSE)</f>
        <v>50219.786266220464</v>
      </c>
      <c r="L43" s="270"/>
      <c r="M43" s="271">
        <v>9</v>
      </c>
      <c r="N43" s="272">
        <f t="shared" si="0"/>
        <v>5579.9762518022735</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1065.8882903278056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124174.10172908023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20231.583183999537</v>
      </c>
      <c r="N53" s="272">
        <f>K53*M53</f>
        <v>28324.216457599352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42.716643074282864</v>
      </c>
      <c r="N54" s="272">
        <f>K54*M54</f>
        <v>1067.9160768570716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29392.132534456425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743.61014192746063</v>
      </c>
      <c r="M63" s="830"/>
      <c r="N63" s="287">
        <f>K63*L63</f>
        <v>1041.0541986984449</v>
      </c>
    </row>
    <row r="64" spans="1:14">
      <c r="A64" t="s">
        <v>1357</v>
      </c>
      <c r="B64" s="46" t="str">
        <f>VLOOKUP(A64,TRANSPORTE!A6:D117,3,FALSE)</f>
        <v>Transporte de Mezcla Abierta en Frio MAF-25</v>
      </c>
      <c r="C64" s="47"/>
      <c r="D64" s="47"/>
      <c r="E64" s="47"/>
      <c r="F64" s="47"/>
      <c r="G64" s="47"/>
      <c r="H64" s="311" t="s">
        <v>1468</v>
      </c>
      <c r="I64" s="279">
        <v>1.25</v>
      </c>
      <c r="J64" s="286">
        <v>1</v>
      </c>
      <c r="K64" s="279">
        <f>I64*J64</f>
        <v>1.25</v>
      </c>
      <c r="L64" s="829">
        <f>VLOOKUP(A64,TRANSPORTE!A6:D117,4,FALSE)</f>
        <v>743.61014192746063</v>
      </c>
      <c r="M64" s="830"/>
      <c r="N64" s="287">
        <f>K64*L64</f>
        <v>929.51267740932576</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1970.5668761077707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299">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10658.882903278056</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166195.68404292245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33239.136808584495</v>
      </c>
      <c r="M87" s="860"/>
      <c r="N87" s="51"/>
    </row>
    <row r="88" spans="1:14">
      <c r="B88" s="89" t="s">
        <v>973</v>
      </c>
      <c r="C88" s="90"/>
      <c r="D88" s="90"/>
      <c r="E88" s="90"/>
      <c r="F88" s="90"/>
      <c r="G88" s="90"/>
      <c r="H88" s="90"/>
      <c r="I88" s="87"/>
      <c r="J88" s="88"/>
      <c r="K88" s="304">
        <v>0.05</v>
      </c>
      <c r="L88" s="859">
        <f>N82*K88</f>
        <v>8309.7842021461238</v>
      </c>
      <c r="M88" s="860"/>
      <c r="N88" s="51"/>
    </row>
    <row r="89" spans="1:14" ht="15.75" thickBot="1">
      <c r="B89" s="91" t="s">
        <v>974</v>
      </c>
      <c r="C89" s="92"/>
      <c r="D89" s="92"/>
      <c r="E89" s="92"/>
      <c r="F89" s="92"/>
      <c r="G89" s="92"/>
      <c r="H89" s="92"/>
      <c r="I89" s="93"/>
      <c r="J89" s="94"/>
      <c r="K89" s="305">
        <v>0.05</v>
      </c>
      <c r="L89" s="861">
        <f>N82*K89</f>
        <v>8309.7842021461238</v>
      </c>
      <c r="M89" s="862"/>
      <c r="N89" s="51"/>
    </row>
    <row r="90" spans="1:14" ht="15.75" thickBot="1">
      <c r="B90" s="825" t="s">
        <v>953</v>
      </c>
      <c r="C90" s="826"/>
      <c r="D90" s="826"/>
      <c r="E90" s="826"/>
      <c r="F90" s="826"/>
      <c r="G90" s="826"/>
      <c r="H90" s="826"/>
      <c r="I90" s="826"/>
      <c r="J90" s="826"/>
      <c r="K90" s="826"/>
      <c r="L90" s="826"/>
      <c r="M90" s="827"/>
      <c r="N90" s="52">
        <f>L87+L88+L89</f>
        <v>49858.705212876746</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216054.38925579921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1066</v>
      </c>
      <c r="C31" s="81" t="s">
        <v>1579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168352.73254379313</v>
      </c>
      <c r="L36" s="270"/>
      <c r="M36" s="271">
        <v>30</v>
      </c>
      <c r="N36" s="272">
        <f>K36/M36</f>
        <v>5611.7577514597706</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168352.73254379313</v>
      </c>
      <c r="L37" s="270"/>
      <c r="M37" s="271">
        <v>9</v>
      </c>
      <c r="N37" s="272">
        <f t="shared" ref="N37:N43" si="0">K37/M37</f>
        <v>18705.859171532571</v>
      </c>
    </row>
    <row r="38" spans="1:14">
      <c r="A38" t="s">
        <v>168</v>
      </c>
      <c r="B38" s="838" t="str">
        <f>VLOOKUP(A38,EQUIPOS!A8:D154,3,FALSE)</f>
        <v>Compactador tipo  POTENCIA: 105 HP, PESO: 6 ton</v>
      </c>
      <c r="C38" s="839"/>
      <c r="D38" s="839"/>
      <c r="E38" s="839"/>
      <c r="F38" s="839"/>
      <c r="G38" s="839"/>
      <c r="H38" s="840"/>
      <c r="I38" s="267"/>
      <c r="J38" s="268"/>
      <c r="K38" s="269">
        <f>VLOOKUP(A38,EQUIPOS!A8:D165,4,FALSE)</f>
        <v>97472.1024681501</v>
      </c>
      <c r="L38" s="270"/>
      <c r="M38" s="271">
        <v>9</v>
      </c>
      <c r="N38" s="272">
        <f t="shared" si="0"/>
        <v>10830.233607572234</v>
      </c>
    </row>
    <row r="39" spans="1:14">
      <c r="A39" t="s">
        <v>286</v>
      </c>
      <c r="B39" s="838" t="str">
        <f>VLOOKUP(A39,EQUIPOS!A9:D154,3,FALSE)</f>
        <v>Planta de asfalto en frio</v>
      </c>
      <c r="C39" s="839"/>
      <c r="D39" s="839"/>
      <c r="E39" s="839"/>
      <c r="F39" s="839"/>
      <c r="G39" s="839"/>
      <c r="H39" s="840"/>
      <c r="I39" s="267"/>
      <c r="J39" s="268"/>
      <c r="K39" s="269">
        <f>VLOOKUP(A39,EQUIPOS!A9:D166,4,FALSE)</f>
        <v>245384.17866236545</v>
      </c>
      <c r="L39" s="270"/>
      <c r="M39" s="271">
        <v>9</v>
      </c>
      <c r="N39" s="272">
        <f t="shared" si="0"/>
        <v>27264.908740262828</v>
      </c>
    </row>
    <row r="40" spans="1:14">
      <c r="A40" t="s">
        <v>290</v>
      </c>
      <c r="B40" s="838" t="str">
        <f>VLOOKUP(A40,EQUIPOS!A10:D154,3,FALSE)</f>
        <v>Planta trituradora</v>
      </c>
      <c r="C40" s="839"/>
      <c r="D40" s="839"/>
      <c r="E40" s="839"/>
      <c r="F40" s="839"/>
      <c r="G40" s="839"/>
      <c r="H40" s="840"/>
      <c r="I40" s="267"/>
      <c r="J40" s="268"/>
      <c r="K40" s="269">
        <f>VLOOKUP(A40,EQUIPOS!A10:D167,4,FALSE)</f>
        <v>541133.78317647788</v>
      </c>
      <c r="L40" s="270"/>
      <c r="M40" s="271">
        <v>30</v>
      </c>
      <c r="N40" s="272">
        <f t="shared" si="0"/>
        <v>18037.792772549263</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210440.91567974145</v>
      </c>
      <c r="L41" s="270"/>
      <c r="M41" s="271">
        <v>30</v>
      </c>
      <c r="N41" s="272">
        <f t="shared" si="0"/>
        <v>7014.6971893247146</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270566.89158823894</v>
      </c>
      <c r="L42" s="270"/>
      <c r="M42" s="271">
        <v>9</v>
      </c>
      <c r="N42" s="272">
        <f t="shared" si="0"/>
        <v>30062.987954248772</v>
      </c>
    </row>
    <row r="43" spans="1:14">
      <c r="A43" t="s">
        <v>373</v>
      </c>
      <c r="B43" s="838" t="str">
        <f>VLOOKUP(A43,EQUIPOS!A13:D157,3,FALSE)</f>
        <v>Volqueta 6 m3</v>
      </c>
      <c r="C43" s="839"/>
      <c r="D43" s="839"/>
      <c r="E43" s="839"/>
      <c r="F43" s="839"/>
      <c r="G43" s="839"/>
      <c r="H43" s="840"/>
      <c r="I43" s="267"/>
      <c r="J43" s="268"/>
      <c r="K43" s="269">
        <f>VLOOKUP(A43,EQUIPOS!A13:D170,4,FALSE)</f>
        <v>50219.786266220464</v>
      </c>
      <c r="L43" s="270"/>
      <c r="M43" s="271">
        <v>9</v>
      </c>
      <c r="N43" s="272">
        <f t="shared" si="0"/>
        <v>5579.9762518022735</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39"/>
      <c r="F46" s="839"/>
      <c r="G46" s="839"/>
      <c r="H46" s="840"/>
      <c r="I46" s="36"/>
      <c r="J46" s="37"/>
      <c r="K46" s="274"/>
      <c r="L46" s="276"/>
      <c r="M46" s="277"/>
      <c r="N46" s="278"/>
    </row>
    <row r="47" spans="1:14">
      <c r="B47" s="845" t="s">
        <v>952</v>
      </c>
      <c r="C47" s="958"/>
      <c r="D47" s="958"/>
      <c r="E47" s="38"/>
      <c r="F47" s="39"/>
      <c r="G47" s="39"/>
      <c r="H47" s="40"/>
      <c r="I47" s="36"/>
      <c r="J47" s="37"/>
      <c r="K47" s="279"/>
      <c r="L47" s="276"/>
      <c r="M47" s="401">
        <v>0.1</v>
      </c>
      <c r="N47" s="344">
        <f>N81*M47</f>
        <v>1065.8882903278056</v>
      </c>
    </row>
    <row r="48" spans="1:14" ht="15.75" thickBot="1">
      <c r="B48" s="959"/>
      <c r="C48" s="960"/>
      <c r="D48" s="960"/>
      <c r="E48" s="960"/>
      <c r="F48" s="960"/>
      <c r="G48" s="960"/>
      <c r="H48" s="961"/>
      <c r="I48" s="847"/>
      <c r="J48" s="848"/>
      <c r="K48" s="41"/>
      <c r="L48" s="849"/>
      <c r="M48" s="962"/>
      <c r="N48" s="105"/>
    </row>
    <row r="49" spans="1:14" ht="15.75" thickBot="1">
      <c r="B49" s="825" t="s">
        <v>953</v>
      </c>
      <c r="C49" s="826"/>
      <c r="D49" s="826"/>
      <c r="E49" s="826"/>
      <c r="F49" s="826"/>
      <c r="G49" s="826"/>
      <c r="H49" s="826"/>
      <c r="I49" s="826"/>
      <c r="J49" s="826"/>
      <c r="K49" s="826"/>
      <c r="L49" s="826"/>
      <c r="M49" s="827"/>
      <c r="N49" s="394">
        <f>SUM(N36:N48)</f>
        <v>124174.10172908023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20231.583183999537</v>
      </c>
      <c r="N54" s="272">
        <f>K54*M54</f>
        <v>28324.216457599352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42.716643074282864</v>
      </c>
      <c r="N55" s="272">
        <f>K55*M55</f>
        <v>1067.9160768570716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29392.132534456425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743.61014192746063</v>
      </c>
      <c r="M64" s="830"/>
      <c r="N64" s="287">
        <f>K64*L64</f>
        <v>1041.0541986984449</v>
      </c>
    </row>
    <row r="65" spans="1:15">
      <c r="A65" t="s">
        <v>1352</v>
      </c>
      <c r="B65" s="46" t="str">
        <f>VLOOKUP(A65,TRANSPORTE!A6:D117,3,FALSE)</f>
        <v xml:space="preserve">Transporte de Mezcla Abierta en Frio MAF-38 </v>
      </c>
      <c r="C65" s="47"/>
      <c r="D65" s="47"/>
      <c r="E65" s="47"/>
      <c r="F65" s="47"/>
      <c r="G65" s="47"/>
      <c r="H65" s="311" t="s">
        <v>1468</v>
      </c>
      <c r="I65" s="279">
        <v>1.25</v>
      </c>
      <c r="J65" s="286">
        <v>1</v>
      </c>
      <c r="K65" s="279">
        <f>I65*J65</f>
        <v>1.25</v>
      </c>
      <c r="L65" s="829">
        <f>VLOOKUP(A65,TRANSPORTE!A6:D117,4,FALSE)</f>
        <v>743.61014192746063</v>
      </c>
      <c r="M65" s="830"/>
      <c r="N65" s="287">
        <f>K65*L65</f>
        <v>929.51267740932576</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1970.5668761077707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10658.882903278056</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166195.68404292245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33239.136808584495</v>
      </c>
      <c r="M88" s="860"/>
      <c r="N88" s="51"/>
    </row>
    <row r="89" spans="1:14">
      <c r="B89" s="89" t="s">
        <v>973</v>
      </c>
      <c r="C89" s="90"/>
      <c r="D89" s="90"/>
      <c r="E89" s="90"/>
      <c r="F89" s="90"/>
      <c r="G89" s="90"/>
      <c r="H89" s="90"/>
      <c r="I89" s="87"/>
      <c r="J89" s="88"/>
      <c r="K89" s="304">
        <v>0.05</v>
      </c>
      <c r="L89" s="859">
        <f>N83*K89</f>
        <v>8309.7842021461238</v>
      </c>
      <c r="M89" s="860"/>
      <c r="N89" s="51"/>
    </row>
    <row r="90" spans="1:14" ht="15.75" thickBot="1">
      <c r="B90" s="91" t="s">
        <v>974</v>
      </c>
      <c r="C90" s="92"/>
      <c r="D90" s="92"/>
      <c r="E90" s="92"/>
      <c r="F90" s="92"/>
      <c r="G90" s="92"/>
      <c r="H90" s="92"/>
      <c r="I90" s="93"/>
      <c r="J90" s="94"/>
      <c r="K90" s="305">
        <v>0.05</v>
      </c>
      <c r="L90" s="861">
        <f>N83*K90</f>
        <v>8309.7842021461238</v>
      </c>
      <c r="M90" s="862"/>
      <c r="N90" s="51"/>
    </row>
    <row r="91" spans="1:14" ht="15.75" thickBot="1">
      <c r="B91" s="825" t="s">
        <v>953</v>
      </c>
      <c r="C91" s="826"/>
      <c r="D91" s="826"/>
      <c r="E91" s="826"/>
      <c r="F91" s="826"/>
      <c r="G91" s="826"/>
      <c r="H91" s="826"/>
      <c r="I91" s="826"/>
      <c r="J91" s="826"/>
      <c r="K91" s="826"/>
      <c r="L91" s="826"/>
      <c r="M91" s="827"/>
      <c r="N91" s="52">
        <f>L88+L89+L90</f>
        <v>49858.705212876746</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216054.38925579921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 customHeight="1" thickBot="1">
      <c r="A31" t="s">
        <v>1845</v>
      </c>
      <c r="B31" s="80" t="s">
        <v>1067</v>
      </c>
      <c r="C31" s="963" t="s">
        <v>1580</v>
      </c>
      <c r="D31" s="963"/>
      <c r="E31" s="963"/>
      <c r="F31" s="964"/>
      <c r="G31" s="964"/>
      <c r="H31" s="964"/>
      <c r="I31" s="964"/>
      <c r="J31" s="964"/>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168352.73254379313</v>
      </c>
      <c r="L36" s="270"/>
      <c r="M36" s="271">
        <v>30</v>
      </c>
      <c r="N36" s="272">
        <f>K36/M36</f>
        <v>5611.7577514597706</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168352.73254379313</v>
      </c>
      <c r="L37" s="270"/>
      <c r="M37" s="271">
        <v>7</v>
      </c>
      <c r="N37" s="272">
        <f t="shared" ref="N37:N43" si="0">K37/M37</f>
        <v>24050.390363399019</v>
      </c>
    </row>
    <row r="38" spans="1:14">
      <c r="A38" t="s">
        <v>168</v>
      </c>
      <c r="B38" s="838" t="str">
        <f>VLOOKUP(A38,EQUIPOS!A8:D154,3,FALSE)</f>
        <v>Compactador tipo  POTENCIA: 105 HP, PESO: 6 ton</v>
      </c>
      <c r="C38" s="839"/>
      <c r="D38" s="839"/>
      <c r="E38" s="839"/>
      <c r="F38" s="839"/>
      <c r="G38" s="839"/>
      <c r="H38" s="840"/>
      <c r="I38" s="267"/>
      <c r="J38" s="268"/>
      <c r="K38" s="269">
        <f>VLOOKUP(A38,EQUIPOS!A8:D165,4,FALSE)</f>
        <v>97472.1024681501</v>
      </c>
      <c r="L38" s="270"/>
      <c r="M38" s="271">
        <v>7</v>
      </c>
      <c r="N38" s="272">
        <f t="shared" si="0"/>
        <v>13924.586066878586</v>
      </c>
    </row>
    <row r="39" spans="1:14">
      <c r="A39" t="s">
        <v>286</v>
      </c>
      <c r="B39" s="838" t="str">
        <f>VLOOKUP(A39,EQUIPOS!A9:D154,3,FALSE)</f>
        <v>Planta de asfalto en frio</v>
      </c>
      <c r="C39" s="839"/>
      <c r="D39" s="839"/>
      <c r="E39" s="839"/>
      <c r="F39" s="839"/>
      <c r="G39" s="839"/>
      <c r="H39" s="840"/>
      <c r="I39" s="267"/>
      <c r="J39" s="268"/>
      <c r="K39" s="269">
        <f>VLOOKUP(A39,EQUIPOS!A9:D166,4,FALSE)</f>
        <v>245384.17866236545</v>
      </c>
      <c r="L39" s="270"/>
      <c r="M39" s="271">
        <v>9</v>
      </c>
      <c r="N39" s="272">
        <f t="shared" si="0"/>
        <v>27264.908740262828</v>
      </c>
    </row>
    <row r="40" spans="1:14">
      <c r="A40" t="s">
        <v>290</v>
      </c>
      <c r="B40" s="838" t="str">
        <f>VLOOKUP(A40,EQUIPOS!A10:D154,3,FALSE)</f>
        <v>Planta trituradora</v>
      </c>
      <c r="C40" s="839"/>
      <c r="D40" s="839"/>
      <c r="E40" s="839"/>
      <c r="F40" s="839"/>
      <c r="G40" s="839"/>
      <c r="H40" s="840"/>
      <c r="I40" s="267"/>
      <c r="J40" s="268"/>
      <c r="K40" s="269">
        <f>VLOOKUP(A40,EQUIPOS!A10:D167,4,FALSE)</f>
        <v>541133.78317647788</v>
      </c>
      <c r="L40" s="270"/>
      <c r="M40" s="271">
        <v>30</v>
      </c>
      <c r="N40" s="272">
        <f t="shared" si="0"/>
        <v>18037.792772549263</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210440.91567974145</v>
      </c>
      <c r="L41" s="270"/>
      <c r="M41" s="271">
        <v>30</v>
      </c>
      <c r="N41" s="272">
        <f t="shared" si="0"/>
        <v>7014.6971893247146</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270566.89158823894</v>
      </c>
      <c r="L42" s="270"/>
      <c r="M42" s="271">
        <v>7</v>
      </c>
      <c r="N42" s="272">
        <f t="shared" si="0"/>
        <v>38652.413084034131</v>
      </c>
    </row>
    <row r="43" spans="1:14">
      <c r="A43" t="s">
        <v>373</v>
      </c>
      <c r="B43" s="838" t="str">
        <f>VLOOKUP(A43,EQUIPOS!A13:D157,3,FALSE)</f>
        <v>Volqueta 6 m3</v>
      </c>
      <c r="C43" s="839"/>
      <c r="D43" s="839"/>
      <c r="E43" s="839"/>
      <c r="F43" s="839"/>
      <c r="G43" s="839"/>
      <c r="H43" s="840"/>
      <c r="I43" s="267"/>
      <c r="J43" s="268"/>
      <c r="K43" s="269">
        <f>VLOOKUP(A43,EQUIPOS!A13:D170,4,FALSE)</f>
        <v>50219.786266220464</v>
      </c>
      <c r="L43" s="270"/>
      <c r="M43" s="271">
        <v>9</v>
      </c>
      <c r="N43" s="272">
        <f t="shared" si="0"/>
        <v>5579.9762518022735</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1218.1580460889206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141354.68026579948</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20231.583183999537</v>
      </c>
      <c r="N53" s="272">
        <f>K53*M53</f>
        <v>28324.216457599352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42.716643074282864</v>
      </c>
      <c r="N54" s="272">
        <f>K54*M54</f>
        <v>1067.9160768570716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29392.132534456425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743.61014192746063</v>
      </c>
      <c r="M63" s="830"/>
      <c r="N63" s="287">
        <f>K63*L63</f>
        <v>1041.0541986984449</v>
      </c>
    </row>
    <row r="64" spans="1:14">
      <c r="A64" t="s">
        <v>1352</v>
      </c>
      <c r="B64" s="46" t="str">
        <f>VLOOKUP(A64,TRANSPORTE!A6:D117,3,FALSE)</f>
        <v xml:space="preserve">Transporte de Mezcla Abierta en Frio MAF-38 </v>
      </c>
      <c r="C64" s="47"/>
      <c r="D64" s="47"/>
      <c r="E64" s="47"/>
      <c r="F64" s="47"/>
      <c r="G64" s="47"/>
      <c r="H64" s="311" t="s">
        <v>1468</v>
      </c>
      <c r="I64" s="279">
        <v>1.25</v>
      </c>
      <c r="J64" s="286">
        <v>1</v>
      </c>
      <c r="K64" s="279">
        <f>I64*J64</f>
        <v>1.25</v>
      </c>
      <c r="L64" s="829">
        <f>VLOOKUP(A64,TRANSPORTE!A6:D117,4,FALSE)</f>
        <v>743.61014192746063</v>
      </c>
      <c r="M64" s="830"/>
      <c r="N64" s="287">
        <f>K64*L64</f>
        <v>929.51267740932576</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310"/>
      <c r="E68" s="310"/>
      <c r="F68" s="310"/>
      <c r="G68" s="310"/>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1970.5668761077707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63</v>
      </c>
      <c r="N74" s="395">
        <f>K74/M74</f>
        <v>7947.9993650793649</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63</v>
      </c>
      <c r="N75" s="395">
        <f>K75/M75</f>
        <v>1693.4324383239361</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63</v>
      </c>
      <c r="N76" s="395">
        <f>K76/M76</f>
        <v>2540.1486574859041</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12181.580460889205</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184898.96013725287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36979.792027450574</v>
      </c>
      <c r="M87" s="860"/>
      <c r="N87" s="51"/>
    </row>
    <row r="88" spans="1:14">
      <c r="B88" s="89" t="s">
        <v>973</v>
      </c>
      <c r="C88" s="90"/>
      <c r="D88" s="90"/>
      <c r="E88" s="90"/>
      <c r="F88" s="90"/>
      <c r="G88" s="90"/>
      <c r="H88" s="90"/>
      <c r="I88" s="87"/>
      <c r="J88" s="88"/>
      <c r="K88" s="304">
        <v>0.05</v>
      </c>
      <c r="L88" s="859">
        <f>N82*K88</f>
        <v>9244.9480068626435</v>
      </c>
      <c r="M88" s="860"/>
      <c r="N88" s="51"/>
    </row>
    <row r="89" spans="1:14" ht="15.75" thickBot="1">
      <c r="B89" s="91" t="s">
        <v>974</v>
      </c>
      <c r="C89" s="92"/>
      <c r="D89" s="92"/>
      <c r="E89" s="92"/>
      <c r="F89" s="92"/>
      <c r="G89" s="92"/>
      <c r="H89" s="92"/>
      <c r="I89" s="93"/>
      <c r="J89" s="94"/>
      <c r="K89" s="305">
        <v>0.05</v>
      </c>
      <c r="L89" s="861">
        <f>N82*K89</f>
        <v>9244.9480068626435</v>
      </c>
      <c r="M89" s="862"/>
      <c r="N89" s="51"/>
    </row>
    <row r="90" spans="1:14" ht="15.75" thickBot="1">
      <c r="B90" s="825" t="s">
        <v>953</v>
      </c>
      <c r="C90" s="826"/>
      <c r="D90" s="826"/>
      <c r="E90" s="826"/>
      <c r="F90" s="826"/>
      <c r="G90" s="826"/>
      <c r="H90" s="826"/>
      <c r="I90" s="826"/>
      <c r="J90" s="826"/>
      <c r="K90" s="826"/>
      <c r="L90" s="826"/>
      <c r="M90" s="827"/>
      <c r="N90" s="52">
        <f>L87+L88+L89</f>
        <v>55469.688041175861</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240368.64817842873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1068</v>
      </c>
      <c r="C31" s="81" t="s">
        <v>2067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168352.73254379313</v>
      </c>
      <c r="L36" s="270"/>
      <c r="M36" s="271">
        <v>30</v>
      </c>
      <c r="N36" s="272">
        <f>K36/M36</f>
        <v>5611.7577514597706</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168352.73254379313</v>
      </c>
      <c r="L37" s="270"/>
      <c r="M37" s="271">
        <v>10</v>
      </c>
      <c r="N37" s="272">
        <f t="shared" ref="N37:N43" si="0">K37/M37</f>
        <v>16835.273254379314</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109822.89515322096</v>
      </c>
      <c r="L38" s="270"/>
      <c r="M38" s="271">
        <v>10</v>
      </c>
      <c r="N38" s="272">
        <f t="shared" si="0"/>
        <v>10982.289515322096</v>
      </c>
    </row>
    <row r="39" spans="1:14">
      <c r="A39" t="s">
        <v>284</v>
      </c>
      <c r="B39" s="838" t="str">
        <f>VLOOKUP(A39,EQUIPOS!A9:D154,3,FALSE)</f>
        <v>Planta de asfalto en caliente</v>
      </c>
      <c r="C39" s="839"/>
      <c r="D39" s="839"/>
      <c r="E39" s="839"/>
      <c r="F39" s="839"/>
      <c r="G39" s="839"/>
      <c r="H39" s="840"/>
      <c r="I39" s="267"/>
      <c r="J39" s="268"/>
      <c r="K39" s="269">
        <f>VLOOKUP(A39,EQUIPOS!A9:D166,4,FALSE)</f>
        <v>631322.74703922414</v>
      </c>
      <c r="L39" s="270"/>
      <c r="M39" s="271">
        <v>10</v>
      </c>
      <c r="N39" s="272">
        <f t="shared" si="0"/>
        <v>63132.274703922412</v>
      </c>
    </row>
    <row r="40" spans="1:14">
      <c r="A40" t="s">
        <v>290</v>
      </c>
      <c r="B40" s="838" t="str">
        <f>VLOOKUP(A40,EQUIPOS!A10:D154,3,FALSE)</f>
        <v>Planta trituradora</v>
      </c>
      <c r="C40" s="839"/>
      <c r="D40" s="839"/>
      <c r="E40" s="839"/>
      <c r="F40" s="839"/>
      <c r="G40" s="839"/>
      <c r="H40" s="840"/>
      <c r="I40" s="267"/>
      <c r="J40" s="268"/>
      <c r="K40" s="269">
        <f>VLOOKUP(A40,EQUIPOS!A10:D167,4,FALSE)</f>
        <v>541133.78317647788</v>
      </c>
      <c r="L40" s="270"/>
      <c r="M40" s="271">
        <v>30</v>
      </c>
      <c r="N40" s="272">
        <f t="shared" si="0"/>
        <v>18037.792772549263</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210440.91567974145</v>
      </c>
      <c r="L41" s="270"/>
      <c r="M41" s="271">
        <v>30</v>
      </c>
      <c r="N41" s="272">
        <f t="shared" si="0"/>
        <v>7014.6971893247146</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270566.89158823894</v>
      </c>
      <c r="L42" s="270"/>
      <c r="M42" s="271">
        <v>10</v>
      </c>
      <c r="N42" s="272">
        <f t="shared" si="0"/>
        <v>27056.689158823894</v>
      </c>
    </row>
    <row r="43" spans="1:14">
      <c r="A43" t="s">
        <v>373</v>
      </c>
      <c r="B43" s="838" t="str">
        <f>VLOOKUP(A43,EQUIPOS!A13:D157,3,FALSE)</f>
        <v>Volqueta 6 m3</v>
      </c>
      <c r="C43" s="839"/>
      <c r="D43" s="839"/>
      <c r="E43" s="839"/>
      <c r="F43" s="839"/>
      <c r="G43" s="839"/>
      <c r="H43" s="840"/>
      <c r="I43" s="267"/>
      <c r="J43" s="268"/>
      <c r="K43" s="269">
        <f>VLOOKUP(A43,EQUIPOS!A13:D170,4,FALSE)</f>
        <v>50219.786266220464</v>
      </c>
      <c r="L43" s="270"/>
      <c r="M43" s="271">
        <v>10</v>
      </c>
      <c r="N43" s="272">
        <f t="shared" si="0"/>
        <v>5021.9786266220462</v>
      </c>
    </row>
    <row r="44" spans="1:14">
      <c r="B44" s="320"/>
      <c r="C44" s="321"/>
      <c r="D44" s="321"/>
      <c r="E44" s="321"/>
      <c r="F44" s="321"/>
      <c r="G44" s="321"/>
      <c r="H44" s="322"/>
      <c r="I44" s="267"/>
      <c r="J44" s="268"/>
      <c r="K44" s="269"/>
      <c r="L44" s="270"/>
      <c r="M44" s="271"/>
      <c r="N44" s="272"/>
    </row>
    <row r="45" spans="1:14">
      <c r="B45" s="320"/>
      <c r="C45" s="321"/>
      <c r="D45" s="321"/>
      <c r="E45" s="321"/>
      <c r="F45" s="321"/>
      <c r="G45" s="321"/>
      <c r="H45" s="322"/>
      <c r="I45" s="267"/>
      <c r="J45" s="268"/>
      <c r="K45" s="269"/>
      <c r="L45" s="270"/>
      <c r="M45" s="271"/>
      <c r="N45" s="272"/>
    </row>
    <row r="46" spans="1:14">
      <c r="B46" s="320"/>
      <c r="C46" s="321"/>
      <c r="D46" s="321"/>
      <c r="E46" s="321"/>
      <c r="F46" s="321"/>
      <c r="G46" s="321"/>
      <c r="H46" s="322"/>
      <c r="I46" s="267"/>
      <c r="J46" s="268"/>
      <c r="K46" s="269"/>
      <c r="L46" s="270"/>
      <c r="M46" s="271"/>
      <c r="N46" s="272"/>
    </row>
    <row r="47" spans="1:14">
      <c r="B47" s="838"/>
      <c r="C47" s="839"/>
      <c r="D47" s="839"/>
      <c r="E47" s="839"/>
      <c r="F47" s="839"/>
      <c r="G47" s="839"/>
      <c r="H47" s="840"/>
      <c r="I47" s="841"/>
      <c r="J47" s="822"/>
      <c r="K47" s="269"/>
      <c r="L47" s="842"/>
      <c r="M47" s="843"/>
      <c r="N47" s="272"/>
    </row>
    <row r="48" spans="1:14">
      <c r="B48" s="838"/>
      <c r="C48" s="839"/>
      <c r="D48" s="839"/>
      <c r="E48" s="844"/>
      <c r="F48" s="839"/>
      <c r="G48" s="839"/>
      <c r="H48" s="840"/>
      <c r="I48" s="36"/>
      <c r="J48" s="37"/>
      <c r="K48" s="274"/>
      <c r="L48" s="276"/>
      <c r="M48" s="277"/>
      <c r="N48" s="278"/>
    </row>
    <row r="49" spans="1:14">
      <c r="B49" s="845" t="s">
        <v>952</v>
      </c>
      <c r="C49" s="846"/>
      <c r="D49" s="846"/>
      <c r="E49" s="38"/>
      <c r="F49" s="39"/>
      <c r="G49" s="39"/>
      <c r="H49" s="40"/>
      <c r="I49" s="36"/>
      <c r="J49" s="37"/>
      <c r="K49" s="279"/>
      <c r="L49" s="276"/>
      <c r="M49" s="401">
        <v>0.1</v>
      </c>
      <c r="N49" s="344">
        <f>N83*M49</f>
        <v>959.29946129502503</v>
      </c>
    </row>
    <row r="50" spans="1:14" ht="15.75" thickBot="1">
      <c r="B50" s="838"/>
      <c r="C50" s="839"/>
      <c r="D50" s="839"/>
      <c r="E50" s="839"/>
      <c r="F50" s="839"/>
      <c r="G50" s="839"/>
      <c r="H50" s="840"/>
      <c r="I50" s="847"/>
      <c r="J50" s="848"/>
      <c r="K50" s="41"/>
      <c r="L50" s="849"/>
      <c r="M50" s="850"/>
      <c r="N50" s="105"/>
    </row>
    <row r="51" spans="1:14" ht="15.75" thickBot="1">
      <c r="B51" s="825" t="s">
        <v>953</v>
      </c>
      <c r="C51" s="826"/>
      <c r="D51" s="826"/>
      <c r="E51" s="826"/>
      <c r="F51" s="826"/>
      <c r="G51" s="826"/>
      <c r="H51" s="826"/>
      <c r="I51" s="826"/>
      <c r="J51" s="826"/>
      <c r="K51" s="826"/>
      <c r="L51" s="826"/>
      <c r="M51" s="827"/>
      <c r="N51" s="394">
        <f>SUM(N36:N50)</f>
        <v>154652.0524336985</v>
      </c>
    </row>
    <row r="52" spans="1:14">
      <c r="B52" s="280"/>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16" t="s">
        <v>944</v>
      </c>
      <c r="C55" s="817"/>
      <c r="D55" s="817"/>
      <c r="E55" s="817"/>
      <c r="F55" s="817"/>
      <c r="G55" s="817"/>
      <c r="H55" s="817"/>
      <c r="I55" s="818"/>
      <c r="J55" s="315" t="s">
        <v>945</v>
      </c>
      <c r="K55" s="85" t="s">
        <v>946</v>
      </c>
      <c r="L55" s="819" t="s">
        <v>955</v>
      </c>
      <c r="M55" s="818"/>
      <c r="N55" s="86" t="s">
        <v>951</v>
      </c>
    </row>
    <row r="56" spans="1:14">
      <c r="A56" t="s">
        <v>772</v>
      </c>
      <c r="B56" s="43" t="str">
        <f>VLOOKUP(A56,MATERIALES!A5:D373,3,FALSE)</f>
        <v>Agregado Petreo para Triturar (Crudo)</v>
      </c>
      <c r="C56" s="281"/>
      <c r="D56" s="281"/>
      <c r="E56" s="281"/>
      <c r="F56" s="281"/>
      <c r="G56" s="281"/>
      <c r="H56" s="281"/>
      <c r="I56" s="268"/>
      <c r="J56" s="224" t="str">
        <f>VLOOKUP(A56,MATERIALES!A10:D648,2,FALSE)</f>
        <v>m3</v>
      </c>
      <c r="K56" s="282">
        <v>1.4</v>
      </c>
      <c r="L56" s="267"/>
      <c r="M56" s="402">
        <f>VLOOKUP(A56,MATERIALES!A5:D396,4,FALSE)</f>
        <v>20231.583183999537</v>
      </c>
      <c r="N56" s="272">
        <f>K56*M56</f>
        <v>28324.216457599352</v>
      </c>
    </row>
    <row r="57" spans="1:14">
      <c r="A57" s="108" t="s">
        <v>774</v>
      </c>
      <c r="B57" s="43" t="str">
        <f>VLOOKUP(A57,MATERIALES!A6:D373,3,FALSE)</f>
        <v>Agua</v>
      </c>
      <c r="C57" s="281"/>
      <c r="D57" s="281"/>
      <c r="E57" s="281"/>
      <c r="F57" s="281"/>
      <c r="G57" s="281"/>
      <c r="H57" s="281"/>
      <c r="I57" s="268"/>
      <c r="J57" s="224" t="str">
        <f>VLOOKUP(A57,MATERIALES!A11:D649,2,FALSE)</f>
        <v>lt</v>
      </c>
      <c r="K57" s="282">
        <v>25</v>
      </c>
      <c r="L57" s="267"/>
      <c r="M57" s="402">
        <f>VLOOKUP(A57,MATERIALES!A6:D397,4,FALSE)</f>
        <v>42.716643074282864</v>
      </c>
      <c r="N57" s="272">
        <f>K57*M57</f>
        <v>1067.9160768570716</v>
      </c>
    </row>
    <row r="58" spans="1:14">
      <c r="B58" s="43"/>
      <c r="C58" s="281"/>
      <c r="D58" s="281"/>
      <c r="E58" s="281"/>
      <c r="F58" s="281"/>
      <c r="G58" s="281"/>
      <c r="H58" s="281"/>
      <c r="I58" s="268"/>
      <c r="J58" s="224"/>
      <c r="K58" s="282"/>
      <c r="L58" s="267"/>
      <c r="M58" s="283"/>
      <c r="N58" s="284"/>
    </row>
    <row r="59" spans="1:14">
      <c r="B59" s="43"/>
      <c r="C59" s="281"/>
      <c r="D59" s="281"/>
      <c r="E59" s="281"/>
      <c r="F59" s="281"/>
      <c r="G59" s="281"/>
      <c r="H59" s="281"/>
      <c r="I59" s="268"/>
      <c r="J59" s="224"/>
      <c r="K59" s="282"/>
      <c r="L59" s="267"/>
      <c r="M59" s="283"/>
      <c r="N59" s="284"/>
    </row>
    <row r="60" spans="1:14" ht="15.75" thickBot="1">
      <c r="B60" s="820"/>
      <c r="C60" s="821"/>
      <c r="D60" s="821"/>
      <c r="E60" s="821"/>
      <c r="F60" s="821"/>
      <c r="G60" s="821"/>
      <c r="H60" s="821"/>
      <c r="I60" s="822"/>
      <c r="J60" s="42"/>
      <c r="K60" s="44"/>
      <c r="L60" s="823"/>
      <c r="M60" s="824"/>
      <c r="N60" s="45"/>
    </row>
    <row r="61" spans="1:14" ht="15.75" thickBot="1">
      <c r="B61" s="825" t="s">
        <v>953</v>
      </c>
      <c r="C61" s="826"/>
      <c r="D61" s="826"/>
      <c r="E61" s="826"/>
      <c r="F61" s="826"/>
      <c r="G61" s="826"/>
      <c r="H61" s="826"/>
      <c r="I61" s="826"/>
      <c r="J61" s="826"/>
      <c r="K61" s="826"/>
      <c r="L61" s="826"/>
      <c r="M61" s="827"/>
      <c r="N61" s="394">
        <f>SUM(N56:N60)</f>
        <v>29392.132534456425</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8" t="s">
        <v>961</v>
      </c>
      <c r="M65" s="801"/>
      <c r="N65" s="76" t="s">
        <v>951</v>
      </c>
    </row>
    <row r="66" spans="1:15">
      <c r="A66" t="s">
        <v>1269</v>
      </c>
      <c r="B66" s="46" t="str">
        <f>VLOOKUP(A66,TRANSPORTE!A5:D117,3,FALSE)</f>
        <v>Transporte de Material Crudo de Rio</v>
      </c>
      <c r="C66" s="317"/>
      <c r="D66" s="317"/>
      <c r="E66" s="317"/>
      <c r="F66" s="317"/>
      <c r="G66" s="317"/>
      <c r="H66" s="311" t="s">
        <v>1468</v>
      </c>
      <c r="I66" s="279">
        <v>1.4</v>
      </c>
      <c r="J66" s="286">
        <v>1</v>
      </c>
      <c r="K66" s="279">
        <f>I66*J66</f>
        <v>1.4</v>
      </c>
      <c r="L66" s="829">
        <f>VLOOKUP(A66,TRANSPORTE!A5:D117,4,FALSE)</f>
        <v>743.61014192746063</v>
      </c>
      <c r="M66" s="830"/>
      <c r="N66" s="287">
        <f>K66*L66</f>
        <v>1041.0541986984449</v>
      </c>
    </row>
    <row r="67" spans="1:15">
      <c r="A67" t="s">
        <v>1364</v>
      </c>
      <c r="B67" s="46" t="str">
        <f>VLOOKUP(A67,TRANSPORTE!A6:D117,3,FALSE)</f>
        <v>Transporte de Mezcla densa en Caliente MDC-25</v>
      </c>
      <c r="C67" s="47"/>
      <c r="D67" s="47"/>
      <c r="E67" s="47"/>
      <c r="F67" s="47"/>
      <c r="G67" s="47"/>
      <c r="H67" s="311" t="s">
        <v>1468</v>
      </c>
      <c r="I67" s="279">
        <v>1.25</v>
      </c>
      <c r="J67" s="286">
        <v>1</v>
      </c>
      <c r="K67" s="279">
        <f>I67*J67</f>
        <v>1.25</v>
      </c>
      <c r="L67" s="829">
        <f>VLOOKUP(A67,TRANSPORTE!A6:D117,4,FALSE)</f>
        <v>743.61014192746063</v>
      </c>
      <c r="M67" s="830"/>
      <c r="N67" s="287">
        <f>K67*L67</f>
        <v>929.51267740932576</v>
      </c>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814"/>
      <c r="M71" s="815"/>
      <c r="N71" s="127"/>
    </row>
    <row r="72" spans="1:15" ht="15.75" thickBot="1">
      <c r="B72" s="831" t="s">
        <v>953</v>
      </c>
      <c r="C72" s="832"/>
      <c r="D72" s="832"/>
      <c r="E72" s="832"/>
      <c r="F72" s="832"/>
      <c r="G72" s="832"/>
      <c r="H72" s="832"/>
      <c r="I72" s="832"/>
      <c r="J72" s="832"/>
      <c r="K72" s="832"/>
      <c r="L72" s="832"/>
      <c r="M72" s="833"/>
      <c r="N72" s="104">
        <f>N66+N67+N68+N69+N70</f>
        <v>1970.5668761077707</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1" t="s">
        <v>963</v>
      </c>
      <c r="C76" s="852"/>
      <c r="D76" s="852"/>
      <c r="E76" s="852"/>
      <c r="F76" s="852"/>
      <c r="G76" s="852"/>
      <c r="H76" s="852"/>
      <c r="I76" s="73" t="s">
        <v>964</v>
      </c>
      <c r="J76" s="75" t="s">
        <v>1410</v>
      </c>
      <c r="K76" s="74" t="s">
        <v>966</v>
      </c>
      <c r="L76" s="853" t="s">
        <v>950</v>
      </c>
      <c r="M76" s="854"/>
      <c r="N76" s="98" t="s">
        <v>951</v>
      </c>
    </row>
    <row r="77" spans="1:15">
      <c r="A77" t="s">
        <v>19</v>
      </c>
      <c r="B77" s="49" t="str">
        <f>VLOOKUP(A77,'MANO DE OBRA'!A8:D68,3,FALSE)</f>
        <v>Obrero (8)</v>
      </c>
      <c r="C77" s="47"/>
      <c r="D77" s="47"/>
      <c r="E77" s="47"/>
      <c r="F77" s="47"/>
      <c r="G77" s="47"/>
      <c r="H77" s="47"/>
      <c r="I77" s="292">
        <f>K77/J77*100</f>
        <v>270661.59999999998</v>
      </c>
      <c r="J77" s="293">
        <v>185</v>
      </c>
      <c r="K77" s="294">
        <f>VLOOKUP(A77,'MANO DE OBRA'!A8:D99,4,FALSE)</f>
        <v>500723.95999999996</v>
      </c>
      <c r="L77" s="50"/>
      <c r="M77" s="295">
        <v>80</v>
      </c>
      <c r="N77" s="395">
        <f>K77/M77</f>
        <v>6259.0494999999992</v>
      </c>
      <c r="O77" s="106"/>
    </row>
    <row r="78" spans="1:15">
      <c r="A78"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80</v>
      </c>
      <c r="N78" s="395">
        <f>K78/M78</f>
        <v>1333.5780451800997</v>
      </c>
    </row>
    <row r="79" spans="1:15">
      <c r="A79" t="s">
        <v>54</v>
      </c>
      <c r="B79" s="49" t="str">
        <f>VLOOKUP(A79,'MANO DE OBRA'!A9:D70,3,FALSE)</f>
        <v>Rastrilleros (2)</v>
      </c>
      <c r="C79" s="47"/>
      <c r="D79" s="47"/>
      <c r="E79" s="47"/>
      <c r="F79" s="47"/>
      <c r="G79" s="47"/>
      <c r="H79" s="47"/>
      <c r="I79" s="292">
        <f>K79/J79*100</f>
        <v>86502.359687357821</v>
      </c>
      <c r="J79" s="293">
        <v>185</v>
      </c>
      <c r="K79" s="294">
        <f>VLOOKUP(A79,'MANO DE OBRA'!A9:D101,4,FALSE)</f>
        <v>160029.36542161196</v>
      </c>
      <c r="L79" s="50"/>
      <c r="M79" s="300">
        <v>80</v>
      </c>
      <c r="N79" s="395">
        <f>K79/M79</f>
        <v>2000.3670677701496</v>
      </c>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2"/>
      <c r="C82" s="813"/>
      <c r="D82" s="813"/>
      <c r="E82" s="813"/>
      <c r="F82" s="813"/>
      <c r="G82" s="813"/>
      <c r="H82" s="813"/>
      <c r="I82" s="126"/>
      <c r="J82" s="126"/>
      <c r="K82" s="126"/>
      <c r="L82" s="913"/>
      <c r="M82" s="913"/>
      <c r="N82" s="45"/>
    </row>
    <row r="83" spans="1:14" ht="15.75" thickBot="1">
      <c r="B83" s="831" t="s">
        <v>953</v>
      </c>
      <c r="C83" s="832"/>
      <c r="D83" s="832"/>
      <c r="E83" s="832"/>
      <c r="F83" s="832"/>
      <c r="G83" s="832"/>
      <c r="H83" s="832"/>
      <c r="I83" s="832"/>
      <c r="J83" s="832"/>
      <c r="K83" s="832"/>
      <c r="L83" s="832"/>
      <c r="M83" s="833"/>
      <c r="N83" s="301">
        <f>SUM(N77:N82)</f>
        <v>9592.9946129502496</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N51+N61+N72+N83</f>
        <v>195607.74645721295</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6" t="s">
        <v>969</v>
      </c>
      <c r="C89" s="817"/>
      <c r="D89" s="817"/>
      <c r="E89" s="817"/>
      <c r="F89" s="817"/>
      <c r="G89" s="817"/>
      <c r="H89" s="817"/>
      <c r="I89" s="314"/>
      <c r="J89" s="334"/>
      <c r="K89" s="302" t="s">
        <v>970</v>
      </c>
      <c r="L89" s="855" t="s">
        <v>971</v>
      </c>
      <c r="M89" s="856"/>
      <c r="N89" s="303"/>
    </row>
    <row r="90" spans="1:14">
      <c r="B90" s="857" t="s">
        <v>972</v>
      </c>
      <c r="C90" s="858"/>
      <c r="D90" s="858"/>
      <c r="E90" s="858"/>
      <c r="F90" s="858"/>
      <c r="G90" s="858"/>
      <c r="H90" s="858"/>
      <c r="I90" s="87"/>
      <c r="J90" s="88"/>
      <c r="K90" s="304">
        <v>0.2</v>
      </c>
      <c r="L90" s="859">
        <f>N85*K90</f>
        <v>39121.549291442592</v>
      </c>
      <c r="M90" s="860"/>
      <c r="N90" s="51"/>
    </row>
    <row r="91" spans="1:14">
      <c r="B91" s="89" t="s">
        <v>973</v>
      </c>
      <c r="C91" s="90"/>
      <c r="D91" s="90"/>
      <c r="E91" s="90"/>
      <c r="F91" s="90"/>
      <c r="G91" s="90"/>
      <c r="H91" s="90"/>
      <c r="I91" s="87"/>
      <c r="J91" s="88"/>
      <c r="K91" s="304">
        <v>0.05</v>
      </c>
      <c r="L91" s="859">
        <f>N85*K91</f>
        <v>9780.3873228606481</v>
      </c>
      <c r="M91" s="860"/>
      <c r="N91" s="51"/>
    </row>
    <row r="92" spans="1:14" ht="15.75" thickBot="1">
      <c r="B92" s="91" t="s">
        <v>974</v>
      </c>
      <c r="C92" s="92"/>
      <c r="D92" s="92"/>
      <c r="E92" s="92"/>
      <c r="F92" s="92"/>
      <c r="G92" s="92"/>
      <c r="H92" s="92"/>
      <c r="I92" s="93"/>
      <c r="J92" s="94"/>
      <c r="K92" s="305">
        <v>0.05</v>
      </c>
      <c r="L92" s="861">
        <f>N85*K92</f>
        <v>9780.3873228606481</v>
      </c>
      <c r="M92" s="862"/>
      <c r="N92" s="51"/>
    </row>
    <row r="93" spans="1:14" ht="15.75" thickBot="1">
      <c r="B93" s="825" t="s">
        <v>953</v>
      </c>
      <c r="C93" s="826"/>
      <c r="D93" s="826"/>
      <c r="E93" s="826"/>
      <c r="F93" s="826"/>
      <c r="G93" s="826"/>
      <c r="H93" s="826"/>
      <c r="I93" s="826"/>
      <c r="J93" s="826"/>
      <c r="K93" s="826"/>
      <c r="L93" s="826"/>
      <c r="M93" s="827"/>
      <c r="N93" s="52">
        <f>L90+L91+L92</f>
        <v>58682.323937163885</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8">
        <f>N85+N93</f>
        <v>254290.07039437685</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3" t="s">
        <v>2218</v>
      </c>
      <c r="C112" s="864"/>
      <c r="D112" s="864"/>
      <c r="E112" s="864"/>
      <c r="F112" s="864"/>
      <c r="G112" s="864"/>
      <c r="H112" s="864"/>
      <c r="I112" s="864"/>
      <c r="J112" s="864"/>
      <c r="K112" s="864"/>
      <c r="L112" s="864"/>
      <c r="M112" s="864"/>
      <c r="N112" s="865"/>
    </row>
    <row r="113" spans="2:14" ht="15" customHeight="1">
      <c r="B113" s="863"/>
      <c r="C113" s="864"/>
      <c r="D113" s="864"/>
      <c r="E113" s="864"/>
      <c r="F113" s="864"/>
      <c r="G113" s="864"/>
      <c r="H113" s="864"/>
      <c r="I113" s="864"/>
      <c r="J113" s="864"/>
      <c r="K113" s="864"/>
      <c r="L113" s="864"/>
      <c r="M113" s="864"/>
      <c r="N113" s="865"/>
    </row>
    <row r="114" spans="2:14" ht="30" customHeight="1">
      <c r="B114" s="866" t="s">
        <v>2219</v>
      </c>
      <c r="C114" s="867"/>
      <c r="D114" s="867"/>
      <c r="E114" s="867"/>
      <c r="F114" s="867"/>
      <c r="G114" s="867"/>
      <c r="H114" s="867"/>
      <c r="I114" s="867"/>
      <c r="J114" s="867"/>
      <c r="K114" s="867"/>
      <c r="L114" s="867"/>
      <c r="M114" s="867"/>
      <c r="N114" s="868"/>
    </row>
    <row r="115" spans="2:14">
      <c r="B115" s="866"/>
      <c r="C115" s="867"/>
      <c r="D115" s="867"/>
      <c r="E115" s="867"/>
      <c r="F115" s="867"/>
      <c r="G115" s="867"/>
      <c r="H115" s="867"/>
      <c r="I115" s="867"/>
      <c r="J115" s="867"/>
      <c r="K115" s="867"/>
      <c r="L115" s="867"/>
      <c r="M115" s="867"/>
      <c r="N115" s="868"/>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02"/>
      <c r="K125" s="802"/>
      <c r="L125" s="802"/>
      <c r="M125" s="802"/>
      <c r="N125" s="803"/>
    </row>
    <row r="126" spans="2:14" ht="15.75" thickBot="1">
      <c r="B126" s="261" t="s">
        <v>2221</v>
      </c>
      <c r="C126" s="393"/>
      <c r="D126" s="393"/>
      <c r="E126" s="57"/>
      <c r="F126" s="57"/>
      <c r="G126" s="57"/>
      <c r="H126" s="57"/>
      <c r="I126" s="57"/>
      <c r="J126" s="804"/>
      <c r="K126" s="804"/>
      <c r="L126" s="804"/>
      <c r="M126" s="804"/>
      <c r="N126"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1069</v>
      </c>
      <c r="C31" s="81" t="s">
        <v>2068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168352.73254379313</v>
      </c>
      <c r="L36" s="270"/>
      <c r="M36" s="271">
        <v>30</v>
      </c>
      <c r="N36" s="272">
        <f>K36/M36</f>
        <v>5611.7577514597706</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168352.73254379313</v>
      </c>
      <c r="L37" s="270"/>
      <c r="M37" s="271">
        <v>10</v>
      </c>
      <c r="N37" s="272">
        <f t="shared" ref="N37:N43" si="0">K37/M37</f>
        <v>16835.273254379314</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109822.89515322096</v>
      </c>
      <c r="L38" s="270"/>
      <c r="M38" s="271">
        <v>10</v>
      </c>
      <c r="N38" s="272">
        <f t="shared" si="0"/>
        <v>10982.289515322096</v>
      </c>
    </row>
    <row r="39" spans="1:14">
      <c r="A39" t="s">
        <v>284</v>
      </c>
      <c r="B39" s="838" t="str">
        <f>VLOOKUP(A39,EQUIPOS!A9:D154,3,FALSE)</f>
        <v>Planta de asfalto en caliente</v>
      </c>
      <c r="C39" s="839"/>
      <c r="D39" s="839"/>
      <c r="E39" s="839"/>
      <c r="F39" s="839"/>
      <c r="G39" s="839"/>
      <c r="H39" s="840"/>
      <c r="I39" s="267"/>
      <c r="J39" s="268"/>
      <c r="K39" s="269">
        <f>VLOOKUP(A39,EQUIPOS!A9:D166,4,FALSE)</f>
        <v>631322.74703922414</v>
      </c>
      <c r="L39" s="270"/>
      <c r="M39" s="271">
        <v>10</v>
      </c>
      <c r="N39" s="272">
        <f t="shared" si="0"/>
        <v>63132.274703922412</v>
      </c>
    </row>
    <row r="40" spans="1:14">
      <c r="A40" t="s">
        <v>290</v>
      </c>
      <c r="B40" s="838" t="str">
        <f>VLOOKUP(A40,EQUIPOS!A10:D154,3,FALSE)</f>
        <v>Planta trituradora</v>
      </c>
      <c r="C40" s="839"/>
      <c r="D40" s="839"/>
      <c r="E40" s="839"/>
      <c r="F40" s="839"/>
      <c r="G40" s="839"/>
      <c r="H40" s="840"/>
      <c r="I40" s="267"/>
      <c r="J40" s="268"/>
      <c r="K40" s="269">
        <f>VLOOKUP(A40,EQUIPOS!A10:D167,4,FALSE)</f>
        <v>541133.78317647788</v>
      </c>
      <c r="L40" s="270"/>
      <c r="M40" s="271">
        <v>30</v>
      </c>
      <c r="N40" s="272">
        <f t="shared" si="0"/>
        <v>18037.792772549263</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210440.91567974145</v>
      </c>
      <c r="L41" s="270"/>
      <c r="M41" s="271">
        <v>30</v>
      </c>
      <c r="N41" s="272">
        <f t="shared" si="0"/>
        <v>7014.6971893247146</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270566.89158823894</v>
      </c>
      <c r="L42" s="270"/>
      <c r="M42" s="271">
        <v>10</v>
      </c>
      <c r="N42" s="272">
        <f t="shared" si="0"/>
        <v>27056.689158823894</v>
      </c>
    </row>
    <row r="43" spans="1:14">
      <c r="A43" t="s">
        <v>373</v>
      </c>
      <c r="B43" s="838" t="str">
        <f>VLOOKUP(A43,EQUIPOS!A13:D157,3,FALSE)</f>
        <v>Volqueta 6 m3</v>
      </c>
      <c r="C43" s="839"/>
      <c r="D43" s="839"/>
      <c r="E43" s="839"/>
      <c r="F43" s="839"/>
      <c r="G43" s="839"/>
      <c r="H43" s="840"/>
      <c r="I43" s="267"/>
      <c r="J43" s="268"/>
      <c r="K43" s="269">
        <f>VLOOKUP(A43,EQUIPOS!A13:D170,4,FALSE)</f>
        <v>50219.786266220464</v>
      </c>
      <c r="L43" s="270"/>
      <c r="M43" s="271">
        <v>10</v>
      </c>
      <c r="N43" s="272">
        <f t="shared" si="0"/>
        <v>5021.9786266220462</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959.29946129502503</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154652.0524336985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20231.583183999537</v>
      </c>
      <c r="N54" s="272">
        <f>K54*M54</f>
        <v>28324.216457599352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42.716643074282864</v>
      </c>
      <c r="N55" s="272">
        <f>K55*M55</f>
        <v>1067.9160768570716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29392.132534456425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743.61014192746063</v>
      </c>
      <c r="M64" s="830"/>
      <c r="N64" s="287">
        <f>K64*L64</f>
        <v>1041.0541986984449</v>
      </c>
    </row>
    <row r="65" spans="1:15">
      <c r="A65" t="s">
        <v>1362</v>
      </c>
      <c r="B65" s="46" t="str">
        <f>VLOOKUP(A65,TRANSPORTE!A6:D117,3,FALSE)</f>
        <v>Transporte de Mezcla Densa en Caliente MDC-19</v>
      </c>
      <c r="C65" s="47"/>
      <c r="D65" s="47"/>
      <c r="E65" s="47"/>
      <c r="F65" s="47"/>
      <c r="G65" s="47"/>
      <c r="H65" s="311" t="s">
        <v>1468</v>
      </c>
      <c r="I65" s="279">
        <v>1.25</v>
      </c>
      <c r="J65" s="286">
        <v>1</v>
      </c>
      <c r="K65" s="279">
        <f>I65*J65</f>
        <v>1.25</v>
      </c>
      <c r="L65" s="829">
        <f>VLOOKUP(A65,TRANSPORTE!A6:D117,4,FALSE)</f>
        <v>743.61014192746063</v>
      </c>
      <c r="M65" s="830"/>
      <c r="N65" s="287">
        <f>K65*L65</f>
        <v>929.51267740932576</v>
      </c>
    </row>
    <row r="66" spans="1:15">
      <c r="B66" s="46"/>
      <c r="C66" s="47"/>
      <c r="D66" s="47"/>
      <c r="E66" s="47"/>
      <c r="F66" s="47"/>
      <c r="G66" s="47"/>
      <c r="H66" s="288"/>
      <c r="I66" s="279"/>
      <c r="J66" s="279"/>
      <c r="K66" s="279"/>
      <c r="L66" s="829"/>
      <c r="M66" s="83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1970.5668761077707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9592.9946129502496</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195607.74645721295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39121.549291442592</v>
      </c>
      <c r="M88" s="860"/>
      <c r="N88" s="51"/>
    </row>
    <row r="89" spans="1:14">
      <c r="B89" s="89" t="s">
        <v>973</v>
      </c>
      <c r="C89" s="90"/>
      <c r="D89" s="90"/>
      <c r="E89" s="90"/>
      <c r="F89" s="90"/>
      <c r="G89" s="90"/>
      <c r="H89" s="90"/>
      <c r="I89" s="87"/>
      <c r="J89" s="88"/>
      <c r="K89" s="304">
        <v>0.05</v>
      </c>
      <c r="L89" s="859">
        <f>N83*K89</f>
        <v>9780.3873228606481</v>
      </c>
      <c r="M89" s="860"/>
      <c r="N89" s="51"/>
    </row>
    <row r="90" spans="1:14" ht="15.75" thickBot="1">
      <c r="B90" s="91" t="s">
        <v>974</v>
      </c>
      <c r="C90" s="92"/>
      <c r="D90" s="92"/>
      <c r="E90" s="92"/>
      <c r="F90" s="92"/>
      <c r="G90" s="92"/>
      <c r="H90" s="92"/>
      <c r="I90" s="93"/>
      <c r="J90" s="94"/>
      <c r="K90" s="305">
        <v>0.05</v>
      </c>
      <c r="L90" s="861">
        <f>N83*K90</f>
        <v>9780.3873228606481</v>
      </c>
      <c r="M90" s="862"/>
      <c r="N90" s="51"/>
    </row>
    <row r="91" spans="1:14" ht="15.75" thickBot="1">
      <c r="B91" s="825" t="s">
        <v>953</v>
      </c>
      <c r="C91" s="826"/>
      <c r="D91" s="826"/>
      <c r="E91" s="826"/>
      <c r="F91" s="826"/>
      <c r="G91" s="826"/>
      <c r="H91" s="826"/>
      <c r="I91" s="826"/>
      <c r="J91" s="826"/>
      <c r="K91" s="826"/>
      <c r="L91" s="826"/>
      <c r="M91" s="827"/>
      <c r="N91" s="52">
        <f>L88+L89+L90</f>
        <v>58682.323937163885</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254290.07039437685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1070</v>
      </c>
      <c r="C31" s="81" t="s">
        <v>2069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168352.73254379313</v>
      </c>
      <c r="L36" s="270"/>
      <c r="M36" s="271">
        <v>30</v>
      </c>
      <c r="N36" s="272">
        <f>K36/M36</f>
        <v>5611.7577514597706</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168352.73254379313</v>
      </c>
      <c r="L37" s="270"/>
      <c r="M37" s="271">
        <v>10</v>
      </c>
      <c r="N37" s="272">
        <f t="shared" ref="N37:N43" si="0">K37/M37</f>
        <v>16835.273254379314</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109822.89515322096</v>
      </c>
      <c r="L38" s="270"/>
      <c r="M38" s="271">
        <v>10</v>
      </c>
      <c r="N38" s="272">
        <f t="shared" si="0"/>
        <v>10982.289515322096</v>
      </c>
    </row>
    <row r="39" spans="1:14">
      <c r="A39" t="s">
        <v>284</v>
      </c>
      <c r="B39" s="838" t="str">
        <f>VLOOKUP(A39,EQUIPOS!A9:D154,3,FALSE)</f>
        <v>Planta de asfalto en caliente</v>
      </c>
      <c r="C39" s="839"/>
      <c r="D39" s="839"/>
      <c r="E39" s="839"/>
      <c r="F39" s="839"/>
      <c r="G39" s="839"/>
      <c r="H39" s="840"/>
      <c r="I39" s="267"/>
      <c r="J39" s="268"/>
      <c r="K39" s="269">
        <f>VLOOKUP(A39,EQUIPOS!A9:D166,4,FALSE)</f>
        <v>631322.74703922414</v>
      </c>
      <c r="L39" s="270"/>
      <c r="M39" s="271">
        <v>10</v>
      </c>
      <c r="N39" s="272">
        <f t="shared" si="0"/>
        <v>63132.274703922412</v>
      </c>
    </row>
    <row r="40" spans="1:14">
      <c r="A40" t="s">
        <v>290</v>
      </c>
      <c r="B40" s="838" t="str">
        <f>VLOOKUP(A40,EQUIPOS!A10:D154,3,FALSE)</f>
        <v>Planta trituradora</v>
      </c>
      <c r="C40" s="839"/>
      <c r="D40" s="839"/>
      <c r="E40" s="839"/>
      <c r="F40" s="839"/>
      <c r="G40" s="839"/>
      <c r="H40" s="840"/>
      <c r="I40" s="267"/>
      <c r="J40" s="268"/>
      <c r="K40" s="269">
        <f>VLOOKUP(A40,EQUIPOS!A10:D167,4,FALSE)</f>
        <v>541133.78317647788</v>
      </c>
      <c r="L40" s="270"/>
      <c r="M40" s="271">
        <v>30</v>
      </c>
      <c r="N40" s="272">
        <f t="shared" si="0"/>
        <v>18037.792772549263</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210440.91567974145</v>
      </c>
      <c r="L41" s="270"/>
      <c r="M41" s="271">
        <v>30</v>
      </c>
      <c r="N41" s="272">
        <f t="shared" si="0"/>
        <v>7014.6971893247146</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270566.89158823894</v>
      </c>
      <c r="L42" s="270"/>
      <c r="M42" s="271">
        <v>10</v>
      </c>
      <c r="N42" s="272">
        <f t="shared" si="0"/>
        <v>27056.689158823894</v>
      </c>
    </row>
    <row r="43" spans="1:14">
      <c r="A43" t="s">
        <v>373</v>
      </c>
      <c r="B43" s="838" t="str">
        <f>VLOOKUP(A43,EQUIPOS!A13:D157,3,FALSE)</f>
        <v>Volqueta 6 m3</v>
      </c>
      <c r="C43" s="839"/>
      <c r="D43" s="839"/>
      <c r="E43" s="839"/>
      <c r="F43" s="839"/>
      <c r="G43" s="839"/>
      <c r="H43" s="840"/>
      <c r="I43" s="267"/>
      <c r="J43" s="268"/>
      <c r="K43" s="269">
        <f>VLOOKUP(A43,EQUIPOS!A13:D170,4,FALSE)</f>
        <v>50219.786266220464</v>
      </c>
      <c r="L43" s="270"/>
      <c r="M43" s="271">
        <v>10</v>
      </c>
      <c r="N43" s="272">
        <f t="shared" si="0"/>
        <v>5021.9786266220462</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959.29946129502503</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154652.0524336985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20231.583183999537</v>
      </c>
      <c r="N54" s="272">
        <f>K54*M54</f>
        <v>28324.216457599352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42.716643074282864</v>
      </c>
      <c r="N55" s="272">
        <f>K55*M55</f>
        <v>1067.9160768570716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29392.132534456425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743.61014192746063</v>
      </c>
      <c r="M64" s="830"/>
      <c r="N64" s="287">
        <f>K64*L64</f>
        <v>1041.0541986984449</v>
      </c>
    </row>
    <row r="65" spans="1:15">
      <c r="A65" t="s">
        <v>1376</v>
      </c>
      <c r="B65" s="46" t="str">
        <f>VLOOKUP(A65,TRANSPORTE!A6:D117,3,FALSE)</f>
        <v>Transporte de Mezcla Densa en Caliente MDC-10</v>
      </c>
      <c r="C65" s="47"/>
      <c r="D65" s="47"/>
      <c r="E65" s="47"/>
      <c r="F65" s="47"/>
      <c r="G65" s="47"/>
      <c r="H65" s="311" t="s">
        <v>1468</v>
      </c>
      <c r="I65" s="279">
        <v>1.25</v>
      </c>
      <c r="J65" s="286">
        <v>1</v>
      </c>
      <c r="K65" s="279">
        <f>I65*J65</f>
        <v>1.25</v>
      </c>
      <c r="L65" s="829">
        <f>VLOOKUP(A65,TRANSPORTE!A6:D117,4,FALSE)</f>
        <v>743.61014192746063</v>
      </c>
      <c r="M65" s="830"/>
      <c r="N65" s="287">
        <f>K65*L65</f>
        <v>929.51267740932576</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1970.5668761077707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395"/>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9592.9946129502496</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195607.74645721295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39121.549291442592</v>
      </c>
      <c r="M88" s="860"/>
      <c r="N88" s="51"/>
    </row>
    <row r="89" spans="1:14">
      <c r="B89" s="89" t="s">
        <v>973</v>
      </c>
      <c r="C89" s="90"/>
      <c r="D89" s="90"/>
      <c r="E89" s="90"/>
      <c r="F89" s="90"/>
      <c r="G89" s="90"/>
      <c r="H89" s="90"/>
      <c r="I89" s="87"/>
      <c r="J89" s="88"/>
      <c r="K89" s="304">
        <v>0.05</v>
      </c>
      <c r="L89" s="859">
        <f>N83*K89</f>
        <v>9780.3873228606481</v>
      </c>
      <c r="M89" s="860"/>
      <c r="N89" s="51"/>
    </row>
    <row r="90" spans="1:14" ht="15.75" thickBot="1">
      <c r="B90" s="91" t="s">
        <v>974</v>
      </c>
      <c r="C90" s="92"/>
      <c r="D90" s="92"/>
      <c r="E90" s="92"/>
      <c r="F90" s="92"/>
      <c r="G90" s="92"/>
      <c r="H90" s="92"/>
      <c r="I90" s="93"/>
      <c r="J90" s="94"/>
      <c r="K90" s="305">
        <v>0.05</v>
      </c>
      <c r="L90" s="861">
        <f>N83*K90</f>
        <v>9780.3873228606481</v>
      </c>
      <c r="M90" s="862"/>
      <c r="N90" s="51"/>
    </row>
    <row r="91" spans="1:14" ht="15.75" thickBot="1">
      <c r="B91" s="825" t="s">
        <v>953</v>
      </c>
      <c r="C91" s="826"/>
      <c r="D91" s="826"/>
      <c r="E91" s="826"/>
      <c r="F91" s="826"/>
      <c r="G91" s="826"/>
      <c r="H91" s="826"/>
      <c r="I91" s="826"/>
      <c r="J91" s="826"/>
      <c r="K91" s="826"/>
      <c r="L91" s="826"/>
      <c r="M91" s="827"/>
      <c r="N91" s="52">
        <f>L88+L89+L90</f>
        <v>58682.323937163885</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254290.07039437685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 customHeight="1" thickBot="1">
      <c r="A31" t="s">
        <v>1845</v>
      </c>
      <c r="B31" s="80" t="s">
        <v>1071</v>
      </c>
      <c r="C31" s="81" t="s">
        <v>2070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168352.73254379313</v>
      </c>
      <c r="L36" s="270"/>
      <c r="M36" s="271">
        <v>30</v>
      </c>
      <c r="N36" s="272">
        <f>K36/M36</f>
        <v>5611.7577514597706</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168352.73254379313</v>
      </c>
      <c r="L37" s="270"/>
      <c r="M37" s="271">
        <v>10</v>
      </c>
      <c r="N37" s="272">
        <f t="shared" ref="N37:N43" si="0">K37/M37</f>
        <v>16835.273254379314</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109822.89515322096</v>
      </c>
      <c r="L38" s="270"/>
      <c r="M38" s="271">
        <v>10</v>
      </c>
      <c r="N38" s="272">
        <f t="shared" si="0"/>
        <v>10982.289515322096</v>
      </c>
    </row>
    <row r="39" spans="1:14">
      <c r="A39" t="s">
        <v>284</v>
      </c>
      <c r="B39" s="838" t="str">
        <f>VLOOKUP(A39,EQUIPOS!A9:D154,3,FALSE)</f>
        <v>Planta de asfalto en caliente</v>
      </c>
      <c r="C39" s="839"/>
      <c r="D39" s="839"/>
      <c r="E39" s="839"/>
      <c r="F39" s="839"/>
      <c r="G39" s="839"/>
      <c r="H39" s="840"/>
      <c r="I39" s="267"/>
      <c r="J39" s="268"/>
      <c r="K39" s="269">
        <f>VLOOKUP(A39,EQUIPOS!A9:D166,4,FALSE)</f>
        <v>631322.74703922414</v>
      </c>
      <c r="L39" s="270"/>
      <c r="M39" s="271">
        <v>10</v>
      </c>
      <c r="N39" s="272">
        <f t="shared" si="0"/>
        <v>63132.274703922412</v>
      </c>
    </row>
    <row r="40" spans="1:14">
      <c r="A40" t="s">
        <v>290</v>
      </c>
      <c r="B40" s="838" t="str">
        <f>VLOOKUP(A40,EQUIPOS!A10:D154,3,FALSE)</f>
        <v>Planta trituradora</v>
      </c>
      <c r="C40" s="839"/>
      <c r="D40" s="839"/>
      <c r="E40" s="839"/>
      <c r="F40" s="839"/>
      <c r="G40" s="839"/>
      <c r="H40" s="840"/>
      <c r="I40" s="267"/>
      <c r="J40" s="268"/>
      <c r="K40" s="269">
        <f>VLOOKUP(A40,EQUIPOS!A10:D167,4,FALSE)</f>
        <v>541133.78317647788</v>
      </c>
      <c r="L40" s="270"/>
      <c r="M40" s="271">
        <v>30</v>
      </c>
      <c r="N40" s="272">
        <f t="shared" si="0"/>
        <v>18037.792772549263</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210440.91567974145</v>
      </c>
      <c r="L41" s="270"/>
      <c r="M41" s="271">
        <v>30</v>
      </c>
      <c r="N41" s="272">
        <f t="shared" si="0"/>
        <v>7014.6971893247146</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270566.89158823894</v>
      </c>
      <c r="L42" s="270"/>
      <c r="M42" s="271">
        <v>10</v>
      </c>
      <c r="N42" s="272">
        <f t="shared" si="0"/>
        <v>27056.689158823894</v>
      </c>
    </row>
    <row r="43" spans="1:14">
      <c r="A43" t="s">
        <v>373</v>
      </c>
      <c r="B43" s="838" t="str">
        <f>VLOOKUP(A43,EQUIPOS!A13:D157,3,FALSE)</f>
        <v>Volqueta 6 m3</v>
      </c>
      <c r="C43" s="839"/>
      <c r="D43" s="839"/>
      <c r="E43" s="839"/>
      <c r="F43" s="839"/>
      <c r="G43" s="839"/>
      <c r="H43" s="840"/>
      <c r="I43" s="267"/>
      <c r="J43" s="268"/>
      <c r="K43" s="269">
        <f>VLOOKUP(A43,EQUIPOS!A13:D170,4,FALSE)</f>
        <v>50219.786266220464</v>
      </c>
      <c r="L43" s="270"/>
      <c r="M43" s="271">
        <v>10</v>
      </c>
      <c r="N43" s="272">
        <f t="shared" si="0"/>
        <v>5021.9786266220462</v>
      </c>
    </row>
    <row r="44" spans="1:14" ht="15" customHeight="1">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959.29946129502503</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154652.0524336985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20231.583183999537</v>
      </c>
      <c r="N53" s="272">
        <f>K53*M53</f>
        <v>28324.216457599352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42.716643074282864</v>
      </c>
      <c r="N54" s="272">
        <f>K54*M54</f>
        <v>1067.9160768570716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29392.132534456425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743.61014192746063</v>
      </c>
      <c r="M63" s="830"/>
      <c r="N63" s="287">
        <f>K63*L63</f>
        <v>1041.0541986984449</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829">
        <f>VLOOKUP(A64,TRANSPORTE!A6:D117,4,FALSE)</f>
        <v>743.61014192746063</v>
      </c>
      <c r="M64" s="830"/>
      <c r="N64" s="287">
        <f>K64*L64</f>
        <v>929.51267740932576</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1970.5668761077707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9592.9946129502496</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195607.74645721295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39121.549291442592</v>
      </c>
      <c r="M87" s="860"/>
      <c r="N87" s="51"/>
    </row>
    <row r="88" spans="1:14">
      <c r="B88" s="89" t="s">
        <v>973</v>
      </c>
      <c r="C88" s="90"/>
      <c r="D88" s="90"/>
      <c r="E88" s="90"/>
      <c r="F88" s="90"/>
      <c r="G88" s="90"/>
      <c r="H88" s="90"/>
      <c r="I88" s="87"/>
      <c r="J88" s="88"/>
      <c r="K88" s="304">
        <v>0.05</v>
      </c>
      <c r="L88" s="859">
        <f>N82*K88</f>
        <v>9780.3873228606481</v>
      </c>
      <c r="M88" s="860"/>
      <c r="N88" s="51"/>
    </row>
    <row r="89" spans="1:14" ht="15.75" thickBot="1">
      <c r="B89" s="91" t="s">
        <v>974</v>
      </c>
      <c r="C89" s="92"/>
      <c r="D89" s="92"/>
      <c r="E89" s="92"/>
      <c r="F89" s="92"/>
      <c r="G89" s="92"/>
      <c r="H89" s="92"/>
      <c r="I89" s="93"/>
      <c r="J89" s="94"/>
      <c r="K89" s="305">
        <v>0.05</v>
      </c>
      <c r="L89" s="861">
        <f>N82*K89</f>
        <v>9780.3873228606481</v>
      </c>
      <c r="M89" s="862"/>
      <c r="N89" s="51"/>
    </row>
    <row r="90" spans="1:14" ht="15.75" thickBot="1">
      <c r="B90" s="825" t="s">
        <v>953</v>
      </c>
      <c r="C90" s="826"/>
      <c r="D90" s="826"/>
      <c r="E90" s="826"/>
      <c r="F90" s="826"/>
      <c r="G90" s="826"/>
      <c r="H90" s="826"/>
      <c r="I90" s="826"/>
      <c r="J90" s="826"/>
      <c r="K90" s="826"/>
      <c r="L90" s="826"/>
      <c r="M90" s="827"/>
      <c r="N90" s="52">
        <f>L87+L88+L89</f>
        <v>58682.323937163885</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254290.07039437685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1072</v>
      </c>
      <c r="C31" s="81" t="s">
        <v>2071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168352.73254379313</v>
      </c>
      <c r="L36" s="270"/>
      <c r="M36" s="271">
        <v>30</v>
      </c>
      <c r="N36" s="272">
        <f>K36/M36</f>
        <v>5611.7577514597706</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168352.73254379313</v>
      </c>
      <c r="L37" s="270"/>
      <c r="M37" s="271">
        <v>10</v>
      </c>
      <c r="N37" s="272">
        <f t="shared" ref="N37:N43" si="0">K37/M37</f>
        <v>16835.273254379314</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109822.89515322096</v>
      </c>
      <c r="L38" s="270"/>
      <c r="M38" s="271">
        <v>10</v>
      </c>
      <c r="N38" s="272">
        <f t="shared" si="0"/>
        <v>10982.289515322096</v>
      </c>
    </row>
    <row r="39" spans="1:14">
      <c r="A39" t="s">
        <v>284</v>
      </c>
      <c r="B39" s="838" t="str">
        <f>VLOOKUP(A39,EQUIPOS!A9:D154,3,FALSE)</f>
        <v>Planta de asfalto en caliente</v>
      </c>
      <c r="C39" s="839"/>
      <c r="D39" s="839"/>
      <c r="E39" s="839"/>
      <c r="F39" s="839"/>
      <c r="G39" s="839"/>
      <c r="H39" s="840"/>
      <c r="I39" s="267"/>
      <c r="J39" s="268"/>
      <c r="K39" s="269">
        <f>VLOOKUP(A39,EQUIPOS!A9:D166,4,FALSE)</f>
        <v>631322.74703922414</v>
      </c>
      <c r="L39" s="270"/>
      <c r="M39" s="271">
        <v>10</v>
      </c>
      <c r="N39" s="272">
        <f t="shared" si="0"/>
        <v>63132.274703922412</v>
      </c>
    </row>
    <row r="40" spans="1:14">
      <c r="A40" t="s">
        <v>290</v>
      </c>
      <c r="B40" s="838" t="str">
        <f>VLOOKUP(A40,EQUIPOS!A10:D154,3,FALSE)</f>
        <v>Planta trituradora</v>
      </c>
      <c r="C40" s="839"/>
      <c r="D40" s="839"/>
      <c r="E40" s="839"/>
      <c r="F40" s="839"/>
      <c r="G40" s="839"/>
      <c r="H40" s="840"/>
      <c r="I40" s="267"/>
      <c r="J40" s="268"/>
      <c r="K40" s="269">
        <f>VLOOKUP(A40,EQUIPOS!A10:D167,4,FALSE)</f>
        <v>541133.78317647788</v>
      </c>
      <c r="L40" s="270"/>
      <c r="M40" s="271">
        <v>30</v>
      </c>
      <c r="N40" s="272">
        <f t="shared" si="0"/>
        <v>18037.792772549263</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210440.91567974145</v>
      </c>
      <c r="L41" s="270"/>
      <c r="M41" s="271">
        <v>30</v>
      </c>
      <c r="N41" s="272">
        <f t="shared" si="0"/>
        <v>7014.6971893247146</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270566.89158823894</v>
      </c>
      <c r="L42" s="270"/>
      <c r="M42" s="271">
        <v>10</v>
      </c>
      <c r="N42" s="272">
        <f t="shared" si="0"/>
        <v>27056.689158823894</v>
      </c>
    </row>
    <row r="43" spans="1:14">
      <c r="A43" t="s">
        <v>373</v>
      </c>
      <c r="B43" s="838" t="str">
        <f>VLOOKUP(A43,EQUIPOS!A13:D157,3,FALSE)</f>
        <v>Volqueta 6 m3</v>
      </c>
      <c r="C43" s="839"/>
      <c r="D43" s="839"/>
      <c r="E43" s="839"/>
      <c r="F43" s="839"/>
      <c r="G43" s="839"/>
      <c r="H43" s="840"/>
      <c r="I43" s="267"/>
      <c r="J43" s="268"/>
      <c r="K43" s="269">
        <f>VLOOKUP(A43,EQUIPOS!A13:D170,4,FALSE)</f>
        <v>50219.786266220464</v>
      </c>
      <c r="L43" s="270"/>
      <c r="M43" s="271">
        <v>10</v>
      </c>
      <c r="N43" s="272">
        <f t="shared" si="0"/>
        <v>5021.9786266220462</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959.29946129502503</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154652.0524336985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20231.583183999537</v>
      </c>
      <c r="N53" s="272">
        <f>K53*M53</f>
        <v>28324.216457599352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42.716643074282864</v>
      </c>
      <c r="N54" s="272">
        <f>K54*M54</f>
        <v>1067.9160768570716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29392.132534456425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743.61014192746063</v>
      </c>
      <c r="M63" s="830"/>
      <c r="N63" s="287">
        <f>K63*L63</f>
        <v>1041.0541986984449</v>
      </c>
    </row>
    <row r="64" spans="1:14">
      <c r="A64" t="s">
        <v>1339</v>
      </c>
      <c r="B64" s="46" t="str">
        <f>VLOOKUP(A64,TRANSPORTE!A6:D117,3,FALSE)</f>
        <v>Transporte de Mezcla Semi- Densa en Caliente MSC-19</v>
      </c>
      <c r="C64" s="47"/>
      <c r="D64" s="47"/>
      <c r="E64" s="47"/>
      <c r="F64" s="47"/>
      <c r="G64" s="47"/>
      <c r="H64" s="311" t="s">
        <v>1468</v>
      </c>
      <c r="I64" s="279">
        <v>1.25</v>
      </c>
      <c r="J64" s="286">
        <v>1</v>
      </c>
      <c r="K64" s="279">
        <f>I64*J64</f>
        <v>1.25</v>
      </c>
      <c r="L64" s="829">
        <f>VLOOKUP(A64,TRANSPORTE!A6:D117,4,FALSE)</f>
        <v>743.61014192746063</v>
      </c>
      <c r="M64" s="830"/>
      <c r="N64" s="287">
        <f>K64*L64</f>
        <v>929.51267740932576</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1970.5668761077707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9592.9946129502496</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195607.74645721295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39121.549291442592</v>
      </c>
      <c r="M87" s="860"/>
      <c r="N87" s="51"/>
    </row>
    <row r="88" spans="1:14">
      <c r="B88" s="89" t="s">
        <v>973</v>
      </c>
      <c r="C88" s="90"/>
      <c r="D88" s="90"/>
      <c r="E88" s="90"/>
      <c r="F88" s="90"/>
      <c r="G88" s="90"/>
      <c r="H88" s="90"/>
      <c r="I88" s="87"/>
      <c r="J88" s="88"/>
      <c r="K88" s="304">
        <v>0.05</v>
      </c>
      <c r="L88" s="859">
        <f>N82*K88</f>
        <v>9780.3873228606481</v>
      </c>
      <c r="M88" s="860"/>
      <c r="N88" s="51"/>
    </row>
    <row r="89" spans="1:14" ht="15.75" thickBot="1">
      <c r="B89" s="91" t="s">
        <v>974</v>
      </c>
      <c r="C89" s="92"/>
      <c r="D89" s="92"/>
      <c r="E89" s="92"/>
      <c r="F89" s="92"/>
      <c r="G89" s="92"/>
      <c r="H89" s="92"/>
      <c r="I89" s="93"/>
      <c r="J89" s="94"/>
      <c r="K89" s="305">
        <v>0.05</v>
      </c>
      <c r="L89" s="861">
        <f>N82*K89</f>
        <v>9780.3873228606481</v>
      </c>
      <c r="M89" s="862"/>
      <c r="N89" s="51"/>
    </row>
    <row r="90" spans="1:14" ht="15.75" thickBot="1">
      <c r="B90" s="825" t="s">
        <v>953</v>
      </c>
      <c r="C90" s="826"/>
      <c r="D90" s="826"/>
      <c r="E90" s="826"/>
      <c r="F90" s="826"/>
      <c r="G90" s="826"/>
      <c r="H90" s="826"/>
      <c r="I90" s="826"/>
      <c r="J90" s="826"/>
      <c r="K90" s="826"/>
      <c r="L90" s="826"/>
      <c r="M90" s="827"/>
      <c r="N90" s="52">
        <f>L87+L88+L89</f>
        <v>58682.323937163885</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254290.07039437685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5.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1073</v>
      </c>
      <c r="C31" s="81" t="s">
        <v>1581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168352.73254379313</v>
      </c>
      <c r="L36" s="270"/>
      <c r="M36" s="271">
        <v>30</v>
      </c>
      <c r="N36" s="272">
        <f>K36/M36</f>
        <v>5611.7577514597706</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168352.73254379313</v>
      </c>
      <c r="L37" s="270"/>
      <c r="M37" s="271">
        <v>10</v>
      </c>
      <c r="N37" s="272">
        <f t="shared" ref="N37:N43" si="0">K37/M37</f>
        <v>16835.273254379314</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109822.89515322096</v>
      </c>
      <c r="L38" s="270"/>
      <c r="M38" s="271">
        <v>10</v>
      </c>
      <c r="N38" s="272">
        <f t="shared" si="0"/>
        <v>10982.289515322096</v>
      </c>
    </row>
    <row r="39" spans="1:14">
      <c r="A39" t="s">
        <v>284</v>
      </c>
      <c r="B39" s="838" t="str">
        <f>VLOOKUP(A39,EQUIPOS!A9:D154,3,FALSE)</f>
        <v>Planta de asfalto en caliente</v>
      </c>
      <c r="C39" s="839"/>
      <c r="D39" s="839"/>
      <c r="E39" s="839"/>
      <c r="F39" s="839"/>
      <c r="G39" s="839"/>
      <c r="H39" s="840"/>
      <c r="I39" s="267"/>
      <c r="J39" s="268"/>
      <c r="K39" s="269">
        <f>VLOOKUP(A39,EQUIPOS!A9:D166,4,FALSE)</f>
        <v>631322.74703922414</v>
      </c>
      <c r="L39" s="270"/>
      <c r="M39" s="271">
        <v>10</v>
      </c>
      <c r="N39" s="272">
        <f t="shared" si="0"/>
        <v>63132.274703922412</v>
      </c>
    </row>
    <row r="40" spans="1:14">
      <c r="A40" t="s">
        <v>290</v>
      </c>
      <c r="B40" s="838" t="str">
        <f>VLOOKUP(A40,EQUIPOS!A10:D154,3,FALSE)</f>
        <v>Planta trituradora</v>
      </c>
      <c r="C40" s="839"/>
      <c r="D40" s="839"/>
      <c r="E40" s="839"/>
      <c r="F40" s="839"/>
      <c r="G40" s="839"/>
      <c r="H40" s="840"/>
      <c r="I40" s="267"/>
      <c r="J40" s="268"/>
      <c r="K40" s="269">
        <f>VLOOKUP(A40,EQUIPOS!A10:D167,4,FALSE)</f>
        <v>541133.78317647788</v>
      </c>
      <c r="L40" s="270"/>
      <c r="M40" s="271">
        <v>30</v>
      </c>
      <c r="N40" s="272">
        <f t="shared" si="0"/>
        <v>18037.792772549263</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210440.91567974145</v>
      </c>
      <c r="L41" s="270"/>
      <c r="M41" s="271">
        <v>30</v>
      </c>
      <c r="N41" s="272">
        <f t="shared" si="0"/>
        <v>7014.6971893247146</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270566.89158823894</v>
      </c>
      <c r="L42" s="270"/>
      <c r="M42" s="271">
        <v>10</v>
      </c>
      <c r="N42" s="272">
        <f t="shared" si="0"/>
        <v>27056.689158823894</v>
      </c>
    </row>
    <row r="43" spans="1:14">
      <c r="A43" t="s">
        <v>373</v>
      </c>
      <c r="B43" s="838" t="str">
        <f>VLOOKUP(A43,EQUIPOS!A13:D157,3,FALSE)</f>
        <v>Volqueta 6 m3</v>
      </c>
      <c r="C43" s="839"/>
      <c r="D43" s="839"/>
      <c r="E43" s="839"/>
      <c r="F43" s="839"/>
      <c r="G43" s="839"/>
      <c r="H43" s="840"/>
      <c r="I43" s="267"/>
      <c r="J43" s="268"/>
      <c r="K43" s="269">
        <f>VLOOKUP(A43,EQUIPOS!A13:D170,4,FALSE)</f>
        <v>50219.786266220464</v>
      </c>
      <c r="L43" s="270"/>
      <c r="M43" s="271">
        <v>10</v>
      </c>
      <c r="N43" s="272">
        <f t="shared" si="0"/>
        <v>5021.9786266220462</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959.29946129502503</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154652.0524336985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20231.583183999537</v>
      </c>
      <c r="N54" s="272">
        <f>K54*M54</f>
        <v>28324.216457599352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42.716643074282864</v>
      </c>
      <c r="N55" s="272">
        <f>K55*M55</f>
        <v>1067.9160768570716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29392.132534456425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743.61014192746063</v>
      </c>
      <c r="M64" s="830"/>
      <c r="N64" s="287">
        <f>K64*L64</f>
        <v>1041.0541986984449</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829">
        <f>VLOOKUP(A65,TRANSPORTE!A6:D117,4,FALSE)</f>
        <v>743.61014192746063</v>
      </c>
      <c r="M65" s="830"/>
      <c r="N65" s="287">
        <f>K65*L65</f>
        <v>929.51267740932576</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1970.5668761077707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9592.9946129502496</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195607.74645721295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39121.549291442592</v>
      </c>
      <c r="M88" s="860"/>
      <c r="N88" s="51"/>
    </row>
    <row r="89" spans="1:14">
      <c r="B89" s="89" t="s">
        <v>973</v>
      </c>
      <c r="C89" s="90"/>
      <c r="D89" s="90"/>
      <c r="E89" s="90"/>
      <c r="F89" s="90"/>
      <c r="G89" s="90"/>
      <c r="H89" s="90"/>
      <c r="I89" s="87"/>
      <c r="J89" s="88"/>
      <c r="K89" s="304">
        <v>0.05</v>
      </c>
      <c r="L89" s="859">
        <f>N83*K89</f>
        <v>9780.3873228606481</v>
      </c>
      <c r="M89" s="860"/>
      <c r="N89" s="51"/>
    </row>
    <row r="90" spans="1:14" ht="15.75" thickBot="1">
      <c r="B90" s="91" t="s">
        <v>974</v>
      </c>
      <c r="C90" s="92"/>
      <c r="D90" s="92"/>
      <c r="E90" s="92"/>
      <c r="F90" s="92"/>
      <c r="G90" s="92"/>
      <c r="H90" s="92"/>
      <c r="I90" s="93"/>
      <c r="J90" s="94"/>
      <c r="K90" s="305">
        <v>0.05</v>
      </c>
      <c r="L90" s="861">
        <f>N83*K90</f>
        <v>9780.3873228606481</v>
      </c>
      <c r="M90" s="862"/>
      <c r="N90" s="51"/>
    </row>
    <row r="91" spans="1:14" ht="15.75" thickBot="1">
      <c r="B91" s="825" t="s">
        <v>953</v>
      </c>
      <c r="C91" s="826"/>
      <c r="D91" s="826"/>
      <c r="E91" s="826"/>
      <c r="F91" s="826"/>
      <c r="G91" s="826"/>
      <c r="H91" s="826"/>
      <c r="I91" s="826"/>
      <c r="J91" s="826"/>
      <c r="K91" s="826"/>
      <c r="L91" s="826"/>
      <c r="M91" s="827"/>
      <c r="N91" s="52">
        <f>L88+L89+L90</f>
        <v>58682.323937163885</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254290.07039437685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1074</v>
      </c>
      <c r="C31" s="81" t="s">
        <v>1582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168352.73254379313</v>
      </c>
      <c r="L36" s="270"/>
      <c r="M36" s="271">
        <v>30</v>
      </c>
      <c r="N36" s="272">
        <f>K36/M36</f>
        <v>5611.7577514597706</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168352.73254379313</v>
      </c>
      <c r="L37" s="270"/>
      <c r="M37" s="271">
        <v>10</v>
      </c>
      <c r="N37" s="272">
        <f t="shared" ref="N37:N43" si="0">K37/M37</f>
        <v>16835.273254379314</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109822.89515322096</v>
      </c>
      <c r="L38" s="270"/>
      <c r="M38" s="271">
        <v>10</v>
      </c>
      <c r="N38" s="272">
        <f t="shared" si="0"/>
        <v>10982.289515322096</v>
      </c>
    </row>
    <row r="39" spans="1:14">
      <c r="A39" t="s">
        <v>284</v>
      </c>
      <c r="B39" s="838" t="str">
        <f>VLOOKUP(A39,EQUIPOS!A9:D154,3,FALSE)</f>
        <v>Planta de asfalto en caliente</v>
      </c>
      <c r="C39" s="839"/>
      <c r="D39" s="839"/>
      <c r="E39" s="839"/>
      <c r="F39" s="839"/>
      <c r="G39" s="839"/>
      <c r="H39" s="840"/>
      <c r="I39" s="267"/>
      <c r="J39" s="268"/>
      <c r="K39" s="269">
        <f>VLOOKUP(A39,EQUIPOS!A9:D166,4,FALSE)</f>
        <v>631322.74703922414</v>
      </c>
      <c r="L39" s="270"/>
      <c r="M39" s="271">
        <v>10</v>
      </c>
      <c r="N39" s="272">
        <f t="shared" si="0"/>
        <v>63132.274703922412</v>
      </c>
    </row>
    <row r="40" spans="1:14">
      <c r="A40" t="s">
        <v>290</v>
      </c>
      <c r="B40" s="838" t="str">
        <f>VLOOKUP(A40,EQUIPOS!A10:D154,3,FALSE)</f>
        <v>Planta trituradora</v>
      </c>
      <c r="C40" s="839"/>
      <c r="D40" s="839"/>
      <c r="E40" s="839"/>
      <c r="F40" s="839"/>
      <c r="G40" s="839"/>
      <c r="H40" s="840"/>
      <c r="I40" s="267"/>
      <c r="J40" s="268"/>
      <c r="K40" s="269">
        <f>VLOOKUP(A40,EQUIPOS!A10:D167,4,FALSE)</f>
        <v>541133.78317647788</v>
      </c>
      <c r="L40" s="270"/>
      <c r="M40" s="271">
        <v>30</v>
      </c>
      <c r="N40" s="272">
        <f t="shared" si="0"/>
        <v>18037.792772549263</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210440.91567974145</v>
      </c>
      <c r="L41" s="270"/>
      <c r="M41" s="271">
        <v>30</v>
      </c>
      <c r="N41" s="272">
        <f t="shared" si="0"/>
        <v>7014.6971893247146</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270566.89158823894</v>
      </c>
      <c r="L42" s="270"/>
      <c r="M42" s="271">
        <v>10</v>
      </c>
      <c r="N42" s="272">
        <f t="shared" si="0"/>
        <v>27056.689158823894</v>
      </c>
    </row>
    <row r="43" spans="1:14">
      <c r="A43" t="s">
        <v>373</v>
      </c>
      <c r="B43" s="838" t="str">
        <f>VLOOKUP(A43,EQUIPOS!A13:D157,3,FALSE)</f>
        <v>Volqueta 6 m3</v>
      </c>
      <c r="C43" s="839"/>
      <c r="D43" s="839"/>
      <c r="E43" s="839"/>
      <c r="F43" s="839"/>
      <c r="G43" s="839"/>
      <c r="H43" s="840"/>
      <c r="I43" s="267"/>
      <c r="J43" s="268"/>
      <c r="K43" s="269">
        <f>VLOOKUP(A43,EQUIPOS!A13:D170,4,FALSE)</f>
        <v>50219.786266220464</v>
      </c>
      <c r="L43" s="270"/>
      <c r="M43" s="271">
        <v>10</v>
      </c>
      <c r="N43" s="272">
        <f t="shared" si="0"/>
        <v>5021.9786266220462</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959.29946129502503</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154652.0524336985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20231.583183999537</v>
      </c>
      <c r="N54" s="272">
        <f>K54*M54</f>
        <v>28324.216457599352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42.716643074282864</v>
      </c>
      <c r="N55" s="272">
        <f>K55*M55</f>
        <v>1067.9160768570716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29392.132534456425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743.61014192746063</v>
      </c>
      <c r="M64" s="830"/>
      <c r="N64" s="287">
        <f>K64*L64</f>
        <v>1041.0541986984449</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829">
        <f>VLOOKUP(A65,TRANSPORTE!A6:D117,4,FALSE)</f>
        <v>743.61014192746063</v>
      </c>
      <c r="M65" s="830"/>
      <c r="N65" s="287">
        <f>K65*L65</f>
        <v>929.51267740932576</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1970.5668761077707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9592.9946129502496</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195607.74645721295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39121.549291442592</v>
      </c>
      <c r="M88" s="860"/>
      <c r="N88" s="51"/>
    </row>
    <row r="89" spans="1:14">
      <c r="B89" s="89" t="s">
        <v>973</v>
      </c>
      <c r="C89" s="90"/>
      <c r="D89" s="90"/>
      <c r="E89" s="90"/>
      <c r="F89" s="90"/>
      <c r="G89" s="90"/>
      <c r="H89" s="90"/>
      <c r="I89" s="87"/>
      <c r="J89" s="88"/>
      <c r="K89" s="304">
        <v>0.05</v>
      </c>
      <c r="L89" s="859">
        <f>N83*K89</f>
        <v>9780.3873228606481</v>
      </c>
      <c r="M89" s="860"/>
      <c r="N89" s="51"/>
    </row>
    <row r="90" spans="1:14" ht="15.75" thickBot="1">
      <c r="B90" s="91" t="s">
        <v>974</v>
      </c>
      <c r="C90" s="92"/>
      <c r="D90" s="92"/>
      <c r="E90" s="92"/>
      <c r="F90" s="92"/>
      <c r="G90" s="92"/>
      <c r="H90" s="92"/>
      <c r="I90" s="93"/>
      <c r="J90" s="94"/>
      <c r="K90" s="305">
        <v>0.05</v>
      </c>
      <c r="L90" s="861">
        <f>N83*K90</f>
        <v>9780.3873228606481</v>
      </c>
      <c r="M90" s="862"/>
      <c r="N90" s="51"/>
    </row>
    <row r="91" spans="1:14" ht="15.75" thickBot="1">
      <c r="B91" s="825" t="s">
        <v>953</v>
      </c>
      <c r="C91" s="826"/>
      <c r="D91" s="826"/>
      <c r="E91" s="826"/>
      <c r="F91" s="826"/>
      <c r="G91" s="826"/>
      <c r="H91" s="826"/>
      <c r="I91" s="826"/>
      <c r="J91" s="826"/>
      <c r="K91" s="826"/>
      <c r="L91" s="826"/>
      <c r="M91" s="827"/>
      <c r="N91" s="52">
        <f>L88+L89+L90</f>
        <v>58682.323937163885</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254290.07039437685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1075</v>
      </c>
      <c r="C31" s="81" t="s">
        <v>1583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168352.73254379313</v>
      </c>
      <c r="L36" s="270"/>
      <c r="M36" s="271">
        <v>30</v>
      </c>
      <c r="N36" s="272">
        <f>K36/M36</f>
        <v>5611.7577514597706</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168352.73254379313</v>
      </c>
      <c r="L37" s="270"/>
      <c r="M37" s="271">
        <v>10</v>
      </c>
      <c r="N37" s="272">
        <f t="shared" ref="N37:N43" si="0">K37/M37</f>
        <v>16835.273254379314</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109822.89515322096</v>
      </c>
      <c r="L38" s="270"/>
      <c r="M38" s="271">
        <v>10</v>
      </c>
      <c r="N38" s="272">
        <f t="shared" si="0"/>
        <v>10982.289515322096</v>
      </c>
    </row>
    <row r="39" spans="1:14">
      <c r="A39" t="s">
        <v>284</v>
      </c>
      <c r="B39" s="838" t="str">
        <f>VLOOKUP(A39,EQUIPOS!A9:D154,3,FALSE)</f>
        <v>Planta de asfalto en caliente</v>
      </c>
      <c r="C39" s="839"/>
      <c r="D39" s="839"/>
      <c r="E39" s="839"/>
      <c r="F39" s="839"/>
      <c r="G39" s="839"/>
      <c r="H39" s="840"/>
      <c r="I39" s="267"/>
      <c r="J39" s="268"/>
      <c r="K39" s="269">
        <f>VLOOKUP(A39,EQUIPOS!A9:D166,4,FALSE)</f>
        <v>631322.74703922414</v>
      </c>
      <c r="L39" s="270"/>
      <c r="M39" s="271">
        <v>10</v>
      </c>
      <c r="N39" s="272">
        <f t="shared" si="0"/>
        <v>63132.274703922412</v>
      </c>
    </row>
    <row r="40" spans="1:14">
      <c r="A40" t="s">
        <v>290</v>
      </c>
      <c r="B40" s="838" t="str">
        <f>VLOOKUP(A40,EQUIPOS!A10:D154,3,FALSE)</f>
        <v>Planta trituradora</v>
      </c>
      <c r="C40" s="839"/>
      <c r="D40" s="839"/>
      <c r="E40" s="839"/>
      <c r="F40" s="839"/>
      <c r="G40" s="839"/>
      <c r="H40" s="840"/>
      <c r="I40" s="267"/>
      <c r="J40" s="268"/>
      <c r="K40" s="269">
        <f>VLOOKUP(A40,EQUIPOS!A10:D167,4,FALSE)</f>
        <v>541133.78317647788</v>
      </c>
      <c r="L40" s="270"/>
      <c r="M40" s="271">
        <v>30</v>
      </c>
      <c r="N40" s="272">
        <f t="shared" si="0"/>
        <v>18037.792772549263</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210440.91567974145</v>
      </c>
      <c r="L41" s="270"/>
      <c r="M41" s="271">
        <v>30</v>
      </c>
      <c r="N41" s="272">
        <f t="shared" si="0"/>
        <v>7014.6971893247146</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270566.89158823894</v>
      </c>
      <c r="L42" s="270"/>
      <c r="M42" s="271">
        <v>10</v>
      </c>
      <c r="N42" s="272">
        <f t="shared" si="0"/>
        <v>27056.689158823894</v>
      </c>
    </row>
    <row r="43" spans="1:14">
      <c r="A43" t="s">
        <v>373</v>
      </c>
      <c r="B43" s="838" t="str">
        <f>VLOOKUP(A43,EQUIPOS!A13:D157,3,FALSE)</f>
        <v>Volqueta 6 m3</v>
      </c>
      <c r="C43" s="839"/>
      <c r="D43" s="839"/>
      <c r="E43" s="839"/>
      <c r="F43" s="839"/>
      <c r="G43" s="839"/>
      <c r="H43" s="840"/>
      <c r="I43" s="267"/>
      <c r="J43" s="268"/>
      <c r="K43" s="269">
        <f>VLOOKUP(A43,EQUIPOS!A13:D170,4,FALSE)</f>
        <v>50219.786266220464</v>
      </c>
      <c r="L43" s="270"/>
      <c r="M43" s="271">
        <v>10</v>
      </c>
      <c r="N43" s="272">
        <f t="shared" si="0"/>
        <v>5021.9786266220462</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959.29946129502503</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154652.0524336985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20231.583183999537</v>
      </c>
      <c r="N54" s="272">
        <f>K54*M54</f>
        <v>28324.216457599352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42.716643074282864</v>
      </c>
      <c r="N55" s="272">
        <f>K55*M55</f>
        <v>1067.9160768570716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29392.132534456425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743.61014192746063</v>
      </c>
      <c r="M64" s="830"/>
      <c r="N64" s="287">
        <f>K64*L64</f>
        <v>1041.0541986984449</v>
      </c>
    </row>
    <row r="65" spans="1:15">
      <c r="A65" t="s">
        <v>1293</v>
      </c>
      <c r="B65" s="46" t="str">
        <f>VLOOKUP(A65,TRANSPORTE!A6:D117,3,FALSE)</f>
        <v>Transporte de mezcla</v>
      </c>
      <c r="C65" s="47"/>
      <c r="D65" s="47"/>
      <c r="E65" s="47"/>
      <c r="F65" s="47"/>
      <c r="G65" s="47"/>
      <c r="H65" s="311" t="s">
        <v>1468</v>
      </c>
      <c r="I65" s="279">
        <v>1.25</v>
      </c>
      <c r="J65" s="286">
        <v>1</v>
      </c>
      <c r="K65" s="279">
        <f>I65*J65</f>
        <v>1.25</v>
      </c>
      <c r="L65" s="829">
        <f>VLOOKUP(A65,TRANSPORTE!A6:D117,4,FALSE)</f>
        <v>743.61014192746063</v>
      </c>
      <c r="M65" s="830"/>
      <c r="N65" s="287">
        <f>K65*L65</f>
        <v>929.51267740932576</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1970.5668761077707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9592.9946129502496</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195607.74645721295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39121.549291442592</v>
      </c>
      <c r="M88" s="860"/>
      <c r="N88" s="51"/>
    </row>
    <row r="89" spans="1:14">
      <c r="B89" s="89" t="s">
        <v>973</v>
      </c>
      <c r="C89" s="90"/>
      <c r="D89" s="90"/>
      <c r="E89" s="90"/>
      <c r="F89" s="90"/>
      <c r="G89" s="90"/>
      <c r="H89" s="90"/>
      <c r="I89" s="87"/>
      <c r="J89" s="88"/>
      <c r="K89" s="304">
        <v>0.05</v>
      </c>
      <c r="L89" s="859">
        <f>N83*K89</f>
        <v>9780.3873228606481</v>
      </c>
      <c r="M89" s="860"/>
      <c r="N89" s="51"/>
    </row>
    <row r="90" spans="1:14" ht="15.75" thickBot="1">
      <c r="B90" s="91" t="s">
        <v>974</v>
      </c>
      <c r="C90" s="92"/>
      <c r="D90" s="92"/>
      <c r="E90" s="92"/>
      <c r="F90" s="92"/>
      <c r="G90" s="92"/>
      <c r="H90" s="92"/>
      <c r="I90" s="93"/>
      <c r="J90" s="94"/>
      <c r="K90" s="305">
        <v>0.05</v>
      </c>
      <c r="L90" s="861">
        <f>N83*K90</f>
        <v>9780.3873228606481</v>
      </c>
      <c r="M90" s="862"/>
      <c r="N90" s="51"/>
    </row>
    <row r="91" spans="1:14" ht="15.75" thickBot="1">
      <c r="B91" s="825" t="s">
        <v>953</v>
      </c>
      <c r="C91" s="826"/>
      <c r="D91" s="826"/>
      <c r="E91" s="826"/>
      <c r="F91" s="826"/>
      <c r="G91" s="826"/>
      <c r="H91" s="826"/>
      <c r="I91" s="826"/>
      <c r="J91" s="826"/>
      <c r="K91" s="826"/>
      <c r="L91" s="826"/>
      <c r="M91" s="827"/>
      <c r="N91" s="52">
        <f>L88+L89+L90</f>
        <v>58682.323937163885</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254290.07039437685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1584</v>
      </c>
      <c r="C31" s="81" t="s">
        <v>1585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168352.73254379313</v>
      </c>
      <c r="L36" s="270"/>
      <c r="M36" s="271">
        <v>30</v>
      </c>
      <c r="N36" s="272">
        <f>K36/M36</f>
        <v>5611.7577514597706</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168352.73254379313</v>
      </c>
      <c r="L37" s="270"/>
      <c r="M37" s="271">
        <v>8</v>
      </c>
      <c r="N37" s="272">
        <f t="shared" ref="N37:N43" si="0">K37/M37</f>
        <v>21044.091567974141</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109822.89515322096</v>
      </c>
      <c r="L38" s="270"/>
      <c r="M38" s="271">
        <v>8</v>
      </c>
      <c r="N38" s="272">
        <f t="shared" si="0"/>
        <v>13727.86189415262</v>
      </c>
    </row>
    <row r="39" spans="1:14">
      <c r="A39" t="s">
        <v>284</v>
      </c>
      <c r="B39" s="838" t="str">
        <f>VLOOKUP(A39,EQUIPOS!A9:D154,3,FALSE)</f>
        <v>Planta de asfalto en caliente</v>
      </c>
      <c r="C39" s="839"/>
      <c r="D39" s="839"/>
      <c r="E39" s="839"/>
      <c r="F39" s="839"/>
      <c r="G39" s="839"/>
      <c r="H39" s="840"/>
      <c r="I39" s="267"/>
      <c r="J39" s="268"/>
      <c r="K39" s="269">
        <f>VLOOKUP(A39,EQUIPOS!A9:D166,4,FALSE)</f>
        <v>631322.74703922414</v>
      </c>
      <c r="L39" s="270"/>
      <c r="M39" s="271">
        <v>8</v>
      </c>
      <c r="N39" s="272">
        <f t="shared" si="0"/>
        <v>78915.343379903017</v>
      </c>
    </row>
    <row r="40" spans="1:14">
      <c r="A40" t="s">
        <v>290</v>
      </c>
      <c r="B40" s="838" t="str">
        <f>VLOOKUP(A40,EQUIPOS!A10:D154,3,FALSE)</f>
        <v>Planta trituradora</v>
      </c>
      <c r="C40" s="839"/>
      <c r="D40" s="839"/>
      <c r="E40" s="839"/>
      <c r="F40" s="839"/>
      <c r="G40" s="839"/>
      <c r="H40" s="840"/>
      <c r="I40" s="267"/>
      <c r="J40" s="268"/>
      <c r="K40" s="269">
        <f>VLOOKUP(A40,EQUIPOS!A10:D167,4,FALSE)</f>
        <v>541133.78317647788</v>
      </c>
      <c r="L40" s="270"/>
      <c r="M40" s="271">
        <v>30</v>
      </c>
      <c r="N40" s="272">
        <f t="shared" si="0"/>
        <v>18037.792772549263</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210440.91567974145</v>
      </c>
      <c r="L41" s="270"/>
      <c r="M41" s="271">
        <v>30</v>
      </c>
      <c r="N41" s="272">
        <f t="shared" si="0"/>
        <v>7014.6971893247146</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270566.89158823894</v>
      </c>
      <c r="L42" s="270"/>
      <c r="M42" s="271">
        <v>8</v>
      </c>
      <c r="N42" s="272">
        <f t="shared" si="0"/>
        <v>33820.861448529868</v>
      </c>
    </row>
    <row r="43" spans="1:14">
      <c r="A43" t="s">
        <v>373</v>
      </c>
      <c r="B43" s="838" t="str">
        <f>VLOOKUP(A43,EQUIPOS!A13:D157,3,FALSE)</f>
        <v>Volqueta 6 m3</v>
      </c>
      <c r="C43" s="839"/>
      <c r="D43" s="839"/>
      <c r="E43" s="839"/>
      <c r="F43" s="839"/>
      <c r="G43" s="839"/>
      <c r="H43" s="840"/>
      <c r="I43" s="267"/>
      <c r="J43" s="268"/>
      <c r="K43" s="269">
        <f>VLOOKUP(A43,EQUIPOS!A13:D170,4,FALSE)</f>
        <v>50219.786266220464</v>
      </c>
      <c r="L43" s="270"/>
      <c r="M43" s="271">
        <v>8</v>
      </c>
      <c r="N43" s="272">
        <f t="shared" si="0"/>
        <v>6277.473283277558</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1065.8882903278056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185515.76757749877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20231.583183999537</v>
      </c>
      <c r="N53" s="272">
        <f>K53*M53</f>
        <v>28324.216457599352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42.716643074282864</v>
      </c>
      <c r="N54" s="272">
        <f>K54*M54</f>
        <v>1067.9160768570716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29392.132534456425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743.61014192746063</v>
      </c>
      <c r="M63" s="830"/>
      <c r="N63" s="287">
        <f>K63*L63</f>
        <v>1041.0541986984449</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829">
        <f>VLOOKUP(A64,TRANSPORTE!A6:D117,4,FALSE)</f>
        <v>743.61014192746063</v>
      </c>
      <c r="M64" s="830"/>
      <c r="N64" s="287">
        <f>K64*L64</f>
        <v>929.51267740932576</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1970.5668761077707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10658.882903278056</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227537.349891341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45507.4699782682</v>
      </c>
      <c r="M87" s="860"/>
      <c r="N87" s="51"/>
    </row>
    <row r="88" spans="1:14">
      <c r="B88" s="89" t="s">
        <v>973</v>
      </c>
      <c r="C88" s="90"/>
      <c r="D88" s="90"/>
      <c r="E88" s="90"/>
      <c r="F88" s="90"/>
      <c r="G88" s="90"/>
      <c r="H88" s="90"/>
      <c r="I88" s="87"/>
      <c r="J88" s="88"/>
      <c r="K88" s="304">
        <v>0.05</v>
      </c>
      <c r="L88" s="859">
        <f>N82*K88</f>
        <v>11376.86749456705</v>
      </c>
      <c r="M88" s="860"/>
      <c r="N88" s="51"/>
    </row>
    <row r="89" spans="1:14" ht="15.75" thickBot="1">
      <c r="B89" s="91" t="s">
        <v>974</v>
      </c>
      <c r="C89" s="92"/>
      <c r="D89" s="92"/>
      <c r="E89" s="92"/>
      <c r="F89" s="92"/>
      <c r="G89" s="92"/>
      <c r="H89" s="92"/>
      <c r="I89" s="93"/>
      <c r="J89" s="94"/>
      <c r="K89" s="305">
        <v>0.05</v>
      </c>
      <c r="L89" s="861">
        <f>N82*K89</f>
        <v>11376.86749456705</v>
      </c>
      <c r="M89" s="862"/>
      <c r="N89" s="51"/>
    </row>
    <row r="90" spans="1:14" ht="15.75" thickBot="1">
      <c r="B90" s="825" t="s">
        <v>953</v>
      </c>
      <c r="C90" s="826"/>
      <c r="D90" s="826"/>
      <c r="E90" s="826"/>
      <c r="F90" s="826"/>
      <c r="G90" s="826"/>
      <c r="H90" s="826"/>
      <c r="I90" s="826"/>
      <c r="J90" s="826"/>
      <c r="K90" s="826"/>
      <c r="L90" s="826"/>
      <c r="M90" s="827"/>
      <c r="N90" s="52">
        <f>L87+L88+L89</f>
        <v>68261.2049674023</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295798.55485874333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1586</v>
      </c>
      <c r="C31" s="81" t="s">
        <v>1587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168352.73254379313</v>
      </c>
      <c r="L36" s="270"/>
      <c r="M36" s="271">
        <v>30</v>
      </c>
      <c r="N36" s="272">
        <f>K36/M36</f>
        <v>5611.7577514597706</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168352.73254379313</v>
      </c>
      <c r="L37" s="270"/>
      <c r="M37" s="271">
        <v>8</v>
      </c>
      <c r="N37" s="272">
        <f t="shared" ref="N37:N43" si="0">K37/M37</f>
        <v>21044.091567974141</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109822.89515322096</v>
      </c>
      <c r="L38" s="270"/>
      <c r="M38" s="271">
        <v>8</v>
      </c>
      <c r="N38" s="272">
        <f t="shared" si="0"/>
        <v>13727.86189415262</v>
      </c>
    </row>
    <row r="39" spans="1:14">
      <c r="A39" t="s">
        <v>284</v>
      </c>
      <c r="B39" s="838" t="str">
        <f>VLOOKUP(A39,EQUIPOS!A9:D154,3,FALSE)</f>
        <v>Planta de asfalto en caliente</v>
      </c>
      <c r="C39" s="839"/>
      <c r="D39" s="839"/>
      <c r="E39" s="839"/>
      <c r="F39" s="839"/>
      <c r="G39" s="839"/>
      <c r="H39" s="840"/>
      <c r="I39" s="267"/>
      <c r="J39" s="268"/>
      <c r="K39" s="269">
        <f>VLOOKUP(A39,EQUIPOS!A9:D166,4,FALSE)</f>
        <v>631322.74703922414</v>
      </c>
      <c r="L39" s="270"/>
      <c r="M39" s="271">
        <v>8</v>
      </c>
      <c r="N39" s="272">
        <f t="shared" si="0"/>
        <v>78915.343379903017</v>
      </c>
    </row>
    <row r="40" spans="1:14">
      <c r="A40" t="s">
        <v>290</v>
      </c>
      <c r="B40" s="838" t="str">
        <f>VLOOKUP(A40,EQUIPOS!A10:D154,3,FALSE)</f>
        <v>Planta trituradora</v>
      </c>
      <c r="C40" s="839"/>
      <c r="D40" s="839"/>
      <c r="E40" s="839"/>
      <c r="F40" s="839"/>
      <c r="G40" s="839"/>
      <c r="H40" s="840"/>
      <c r="I40" s="267"/>
      <c r="J40" s="268"/>
      <c r="K40" s="269">
        <f>VLOOKUP(A40,EQUIPOS!A10:D167,4,FALSE)</f>
        <v>541133.78317647788</v>
      </c>
      <c r="L40" s="270"/>
      <c r="M40" s="271">
        <v>30</v>
      </c>
      <c r="N40" s="272">
        <f t="shared" si="0"/>
        <v>18037.792772549263</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210440.91567974145</v>
      </c>
      <c r="L41" s="270"/>
      <c r="M41" s="271">
        <v>30</v>
      </c>
      <c r="N41" s="272">
        <f t="shared" si="0"/>
        <v>7014.6971893247146</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270566.89158823894</v>
      </c>
      <c r="L42" s="270"/>
      <c r="M42" s="271">
        <v>8</v>
      </c>
      <c r="N42" s="272">
        <f t="shared" si="0"/>
        <v>33820.861448529868</v>
      </c>
    </row>
    <row r="43" spans="1:14">
      <c r="A43" t="s">
        <v>373</v>
      </c>
      <c r="B43" s="838" t="str">
        <f>VLOOKUP(A43,EQUIPOS!A13:D157,3,FALSE)</f>
        <v>Volqueta 6 m3</v>
      </c>
      <c r="C43" s="839"/>
      <c r="D43" s="839"/>
      <c r="E43" s="839"/>
      <c r="F43" s="839"/>
      <c r="G43" s="839"/>
      <c r="H43" s="840"/>
      <c r="I43" s="267"/>
      <c r="J43" s="268"/>
      <c r="K43" s="269">
        <f>VLOOKUP(A43,EQUIPOS!A13:D170,4,FALSE)</f>
        <v>50219.786266220464</v>
      </c>
      <c r="L43" s="270"/>
      <c r="M43" s="271">
        <v>8</v>
      </c>
      <c r="N43" s="272">
        <f t="shared" si="0"/>
        <v>6277.473283277558</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1065.8882903278056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185515.76757749877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20231.583183999537</v>
      </c>
      <c r="N53" s="272">
        <f>K53*M53</f>
        <v>28324.216457599352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42.716643074282864</v>
      </c>
      <c r="N54" s="272">
        <f>K54*M54</f>
        <v>1067.9160768570716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29392.132534456425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743.61014192746063</v>
      </c>
      <c r="M63" s="830"/>
      <c r="N63" s="287">
        <f>K63*L63</f>
        <v>1041.0541986984449</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829">
        <f>VLOOKUP(A64,TRANSPORTE!A6:D117,4,FALSE)</f>
        <v>743.61014192746063</v>
      </c>
      <c r="M64" s="830"/>
      <c r="N64" s="287">
        <f>K64*L64</f>
        <v>929.51267740932576</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1970.5668761077707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127"/>
    </row>
    <row r="80" spans="1:15" ht="15.75" thickBot="1">
      <c r="B80" s="831" t="s">
        <v>953</v>
      </c>
      <c r="C80" s="832"/>
      <c r="D80" s="832"/>
      <c r="E80" s="832"/>
      <c r="F80" s="832"/>
      <c r="G80" s="832"/>
      <c r="H80" s="832"/>
      <c r="I80" s="832"/>
      <c r="J80" s="832"/>
      <c r="K80" s="832"/>
      <c r="L80" s="832"/>
      <c r="M80" s="833"/>
      <c r="N80" s="460">
        <f>SUM(N74:N79)</f>
        <v>10658.882903278056</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227537.349891341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45507.4699782682</v>
      </c>
      <c r="M87" s="860"/>
      <c r="N87" s="51"/>
    </row>
    <row r="88" spans="1:14">
      <c r="B88" s="89" t="s">
        <v>973</v>
      </c>
      <c r="C88" s="90"/>
      <c r="D88" s="90"/>
      <c r="E88" s="90"/>
      <c r="F88" s="90"/>
      <c r="G88" s="90"/>
      <c r="H88" s="90"/>
      <c r="I88" s="87"/>
      <c r="J88" s="88"/>
      <c r="K88" s="304">
        <v>0.05</v>
      </c>
      <c r="L88" s="859">
        <f>N82*K88</f>
        <v>11376.86749456705</v>
      </c>
      <c r="M88" s="860"/>
      <c r="N88" s="51"/>
    </row>
    <row r="89" spans="1:14" ht="15.75" thickBot="1">
      <c r="B89" s="91" t="s">
        <v>974</v>
      </c>
      <c r="C89" s="92"/>
      <c r="D89" s="92"/>
      <c r="E89" s="92"/>
      <c r="F89" s="92"/>
      <c r="G89" s="92"/>
      <c r="H89" s="92"/>
      <c r="I89" s="93"/>
      <c r="J89" s="94"/>
      <c r="K89" s="305">
        <v>0.05</v>
      </c>
      <c r="L89" s="861">
        <f>N82*K89</f>
        <v>11376.86749456705</v>
      </c>
      <c r="M89" s="862"/>
      <c r="N89" s="51"/>
    </row>
    <row r="90" spans="1:14" ht="15.75" thickBot="1">
      <c r="B90" s="825" t="s">
        <v>953</v>
      </c>
      <c r="C90" s="826"/>
      <c r="D90" s="826"/>
      <c r="E90" s="826"/>
      <c r="F90" s="826"/>
      <c r="G90" s="826"/>
      <c r="H90" s="826"/>
      <c r="I90" s="826"/>
      <c r="J90" s="826"/>
      <c r="K90" s="826"/>
      <c r="L90" s="826"/>
      <c r="M90" s="827"/>
      <c r="N90" s="52">
        <f>L87+L88+L89</f>
        <v>68261.2049674023</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295798.55485874333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1588</v>
      </c>
      <c r="C31" s="81" t="s">
        <v>1589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168352.73254379313</v>
      </c>
      <c r="L36" s="270"/>
      <c r="M36" s="271">
        <v>30</v>
      </c>
      <c r="N36" s="272">
        <f>K36/M36</f>
        <v>5611.7577514597706</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168352.73254379313</v>
      </c>
      <c r="L37" s="270"/>
      <c r="M37" s="271">
        <v>8</v>
      </c>
      <c r="N37" s="272">
        <f t="shared" ref="N37:N43" si="0">K37/M37</f>
        <v>21044.091567974141</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109822.89515322096</v>
      </c>
      <c r="L38" s="270"/>
      <c r="M38" s="271">
        <v>8</v>
      </c>
      <c r="N38" s="272">
        <f t="shared" si="0"/>
        <v>13727.86189415262</v>
      </c>
    </row>
    <row r="39" spans="1:14">
      <c r="A39" t="s">
        <v>284</v>
      </c>
      <c r="B39" s="838" t="str">
        <f>VLOOKUP(A39,EQUIPOS!A9:D154,3,FALSE)</f>
        <v>Planta de asfalto en caliente</v>
      </c>
      <c r="C39" s="839"/>
      <c r="D39" s="839"/>
      <c r="E39" s="839"/>
      <c r="F39" s="839"/>
      <c r="G39" s="839"/>
      <c r="H39" s="840"/>
      <c r="I39" s="267"/>
      <c r="J39" s="268"/>
      <c r="K39" s="269">
        <f>VLOOKUP(A39,EQUIPOS!A9:D166,4,FALSE)</f>
        <v>631322.74703922414</v>
      </c>
      <c r="L39" s="270"/>
      <c r="M39" s="271">
        <v>8</v>
      </c>
      <c r="N39" s="272">
        <f t="shared" si="0"/>
        <v>78915.343379903017</v>
      </c>
    </row>
    <row r="40" spans="1:14">
      <c r="A40" t="s">
        <v>290</v>
      </c>
      <c r="B40" s="838" t="str">
        <f>VLOOKUP(A40,EQUIPOS!A10:D154,3,FALSE)</f>
        <v>Planta trituradora</v>
      </c>
      <c r="C40" s="839"/>
      <c r="D40" s="839"/>
      <c r="E40" s="839"/>
      <c r="F40" s="839"/>
      <c r="G40" s="839"/>
      <c r="H40" s="840"/>
      <c r="I40" s="267"/>
      <c r="J40" s="268"/>
      <c r="K40" s="269">
        <f>VLOOKUP(A40,EQUIPOS!A10:D167,4,FALSE)</f>
        <v>541133.78317647788</v>
      </c>
      <c r="L40" s="270"/>
      <c r="M40" s="271">
        <v>30</v>
      </c>
      <c r="N40" s="272">
        <f t="shared" si="0"/>
        <v>18037.792772549263</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210440.91567974145</v>
      </c>
      <c r="L41" s="270"/>
      <c r="M41" s="271">
        <v>30</v>
      </c>
      <c r="N41" s="272">
        <f t="shared" si="0"/>
        <v>7014.6971893247146</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270566.89158823894</v>
      </c>
      <c r="L42" s="270"/>
      <c r="M42" s="271">
        <v>8</v>
      </c>
      <c r="N42" s="272">
        <f t="shared" si="0"/>
        <v>33820.861448529868</v>
      </c>
    </row>
    <row r="43" spans="1:14">
      <c r="A43" t="s">
        <v>373</v>
      </c>
      <c r="B43" s="838" t="str">
        <f>VLOOKUP(A43,EQUIPOS!A13:D157,3,FALSE)</f>
        <v>Volqueta 6 m3</v>
      </c>
      <c r="C43" s="839"/>
      <c r="D43" s="839"/>
      <c r="E43" s="839"/>
      <c r="F43" s="839"/>
      <c r="G43" s="839"/>
      <c r="H43" s="840"/>
      <c r="I43" s="267"/>
      <c r="J43" s="268"/>
      <c r="K43" s="269">
        <f>VLOOKUP(A43,EQUIPOS!A13:D170,4,FALSE)</f>
        <v>50219.786266220464</v>
      </c>
      <c r="L43" s="270"/>
      <c r="M43" s="271">
        <v>8</v>
      </c>
      <c r="N43" s="272">
        <f t="shared" si="0"/>
        <v>6277.473283277558</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1065.8882903278056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185515.76757749877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20231.583183999537</v>
      </c>
      <c r="N53" s="272">
        <f>K53*M53</f>
        <v>28324.216457599352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42.716643074282864</v>
      </c>
      <c r="N54" s="272">
        <f>K54*M54</f>
        <v>1067.9160768570716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29392.132534456425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743.61014192746063</v>
      </c>
      <c r="M63" s="830"/>
      <c r="N63" s="287">
        <f>K63*L63</f>
        <v>1041.0541986984449</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829">
        <f>VLOOKUP(A64,TRANSPORTE!A6:D117,4,FALSE)</f>
        <v>743.61014192746063</v>
      </c>
      <c r="M64" s="830"/>
      <c r="N64" s="287">
        <f>K64*L64</f>
        <v>929.51267740932576</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1970.5668761077707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10658.882903278056</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227537.349891341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45507.4699782682</v>
      </c>
      <c r="M87" s="860"/>
      <c r="N87" s="51"/>
    </row>
    <row r="88" spans="1:14">
      <c r="B88" s="89" t="s">
        <v>973</v>
      </c>
      <c r="C88" s="90"/>
      <c r="D88" s="90"/>
      <c r="E88" s="90"/>
      <c r="F88" s="90"/>
      <c r="G88" s="90"/>
      <c r="H88" s="90"/>
      <c r="I88" s="87"/>
      <c r="J88" s="88"/>
      <c r="K88" s="304">
        <v>0.05</v>
      </c>
      <c r="L88" s="859">
        <f>N82*K88</f>
        <v>11376.86749456705</v>
      </c>
      <c r="M88" s="860"/>
      <c r="N88" s="51"/>
    </row>
    <row r="89" spans="1:14" ht="15.75" thickBot="1">
      <c r="B89" s="91" t="s">
        <v>974</v>
      </c>
      <c r="C89" s="92"/>
      <c r="D89" s="92"/>
      <c r="E89" s="92"/>
      <c r="F89" s="92"/>
      <c r="G89" s="92"/>
      <c r="H89" s="92"/>
      <c r="I89" s="93"/>
      <c r="J89" s="94"/>
      <c r="K89" s="305">
        <v>0.05</v>
      </c>
      <c r="L89" s="861">
        <f>N82*K89</f>
        <v>11376.86749456705</v>
      </c>
      <c r="M89" s="862"/>
      <c r="N89" s="51"/>
    </row>
    <row r="90" spans="1:14" ht="15.75" thickBot="1">
      <c r="B90" s="825" t="s">
        <v>953</v>
      </c>
      <c r="C90" s="826"/>
      <c r="D90" s="826"/>
      <c r="E90" s="826"/>
      <c r="F90" s="826"/>
      <c r="G90" s="826"/>
      <c r="H90" s="826"/>
      <c r="I90" s="826"/>
      <c r="J90" s="826"/>
      <c r="K90" s="826"/>
      <c r="L90" s="826"/>
      <c r="M90" s="827"/>
      <c r="N90" s="52">
        <f>L87+L88+L89</f>
        <v>68261.2049674023</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295798.55485874333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1076</v>
      </c>
      <c r="C31" s="81" t="s">
        <v>2032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168352.73254379313</v>
      </c>
      <c r="L36" s="270"/>
      <c r="M36" s="271">
        <v>30</v>
      </c>
      <c r="N36" s="272">
        <f>K36/M36</f>
        <v>5611.7577514597706</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168352.73254379313</v>
      </c>
      <c r="L37" s="270"/>
      <c r="M37" s="271">
        <v>10</v>
      </c>
      <c r="N37" s="272">
        <f t="shared" ref="N37:N43" si="0">K37/M37</f>
        <v>16835.273254379314</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109822.89515322096</v>
      </c>
      <c r="L38" s="270"/>
      <c r="M38" s="271">
        <v>10</v>
      </c>
      <c r="N38" s="272">
        <f t="shared" si="0"/>
        <v>10982.289515322096</v>
      </c>
    </row>
    <row r="39" spans="1:14">
      <c r="A39" t="s">
        <v>284</v>
      </c>
      <c r="B39" s="838" t="str">
        <f>VLOOKUP(A39,EQUIPOS!A9:D154,3,FALSE)</f>
        <v>Planta de asfalto en caliente</v>
      </c>
      <c r="C39" s="839"/>
      <c r="D39" s="839"/>
      <c r="E39" s="839"/>
      <c r="F39" s="839"/>
      <c r="G39" s="839"/>
      <c r="H39" s="840"/>
      <c r="I39" s="267"/>
      <c r="J39" s="268"/>
      <c r="K39" s="269">
        <f>VLOOKUP(A39,EQUIPOS!A9:D166,4,FALSE)</f>
        <v>631322.74703922414</v>
      </c>
      <c r="L39" s="270"/>
      <c r="M39" s="271">
        <v>10</v>
      </c>
      <c r="N39" s="272">
        <f t="shared" si="0"/>
        <v>63132.274703922412</v>
      </c>
    </row>
    <row r="40" spans="1:14">
      <c r="A40" t="s">
        <v>290</v>
      </c>
      <c r="B40" s="838" t="str">
        <f>VLOOKUP(A40,EQUIPOS!A10:D154,3,FALSE)</f>
        <v>Planta trituradora</v>
      </c>
      <c r="C40" s="839"/>
      <c r="D40" s="839"/>
      <c r="E40" s="839"/>
      <c r="F40" s="839"/>
      <c r="G40" s="839"/>
      <c r="H40" s="840"/>
      <c r="I40" s="267"/>
      <c r="J40" s="268"/>
      <c r="K40" s="269">
        <f>VLOOKUP(A40,EQUIPOS!A10:D167,4,FALSE)</f>
        <v>541133.78317647788</v>
      </c>
      <c r="L40" s="270"/>
      <c r="M40" s="271">
        <v>30</v>
      </c>
      <c r="N40" s="272">
        <f t="shared" si="0"/>
        <v>18037.792772549263</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210440.91567974145</v>
      </c>
      <c r="L41" s="270"/>
      <c r="M41" s="271">
        <v>30</v>
      </c>
      <c r="N41" s="272">
        <f t="shared" si="0"/>
        <v>7014.6971893247146</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270566.89158823894</v>
      </c>
      <c r="L42" s="270"/>
      <c r="M42" s="271">
        <v>10</v>
      </c>
      <c r="N42" s="272">
        <f t="shared" si="0"/>
        <v>27056.689158823894</v>
      </c>
    </row>
    <row r="43" spans="1:14">
      <c r="A43" t="s">
        <v>373</v>
      </c>
      <c r="B43" s="838" t="str">
        <f>VLOOKUP(A43,EQUIPOS!A13:D157,3,FALSE)</f>
        <v>Volqueta 6 m3</v>
      </c>
      <c r="C43" s="839"/>
      <c r="D43" s="839"/>
      <c r="E43" s="839"/>
      <c r="F43" s="839"/>
      <c r="G43" s="839"/>
      <c r="H43" s="840"/>
      <c r="I43" s="267"/>
      <c r="J43" s="268"/>
      <c r="K43" s="269">
        <f>VLOOKUP(A43,EQUIPOS!A13:D170,4,FALSE)</f>
        <v>50219.786266220464</v>
      </c>
      <c r="L43" s="270"/>
      <c r="M43" s="271">
        <v>10</v>
      </c>
      <c r="N43" s="272">
        <f t="shared" si="0"/>
        <v>5021.9786266220462</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959.29946129502503</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154652.0524336985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20231.583183999537</v>
      </c>
      <c r="N53" s="272">
        <f>K53*M53</f>
        <v>28324.216457599352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42.716643074282864</v>
      </c>
      <c r="N54" s="272">
        <f>K54*M54</f>
        <v>1067.9160768570716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29392.132534456425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743.61014192746063</v>
      </c>
      <c r="M63" s="830"/>
      <c r="N63" s="287">
        <f>K63*L63</f>
        <v>1041.0541986984449</v>
      </c>
    </row>
    <row r="64" spans="1:14">
      <c r="A64" t="s">
        <v>1378</v>
      </c>
      <c r="B64" s="46" t="str">
        <f>VLOOKUP(A64,TRANSPORTE!A6:D117,3,FALSE)</f>
        <v>Transporte de mezcla abierta en caliente MAC-75</v>
      </c>
      <c r="C64" s="47"/>
      <c r="D64" s="47"/>
      <c r="E64" s="47"/>
      <c r="F64" s="47"/>
      <c r="G64" s="47"/>
      <c r="H64" s="311" t="s">
        <v>1468</v>
      </c>
      <c r="I64" s="279">
        <v>1.25</v>
      </c>
      <c r="J64" s="286">
        <v>1</v>
      </c>
      <c r="K64" s="279">
        <f>I64*J64</f>
        <v>1.25</v>
      </c>
      <c r="L64" s="829">
        <f>VLOOKUP(A64,TRANSPORTE!A6:D117,4,FALSE)</f>
        <v>743.61014192746063</v>
      </c>
      <c r="M64" s="830"/>
      <c r="N64" s="287">
        <f>K64*L64</f>
        <v>929.51267740932576</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1970.5668761077707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9592.9946129502496</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195607.74645721295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39121.549291442592</v>
      </c>
      <c r="M87" s="860"/>
      <c r="N87" s="51"/>
    </row>
    <row r="88" spans="1:14">
      <c r="B88" s="89" t="s">
        <v>973</v>
      </c>
      <c r="C88" s="90"/>
      <c r="D88" s="90"/>
      <c r="E88" s="90"/>
      <c r="F88" s="90"/>
      <c r="G88" s="90"/>
      <c r="H88" s="90"/>
      <c r="I88" s="87"/>
      <c r="J88" s="88"/>
      <c r="K88" s="304">
        <v>0.05</v>
      </c>
      <c r="L88" s="859">
        <f>N82*K88</f>
        <v>9780.3873228606481</v>
      </c>
      <c r="M88" s="860"/>
      <c r="N88" s="51"/>
    </row>
    <row r="89" spans="1:14" ht="15.75" thickBot="1">
      <c r="B89" s="91" t="s">
        <v>974</v>
      </c>
      <c r="C89" s="92"/>
      <c r="D89" s="92"/>
      <c r="E89" s="92"/>
      <c r="F89" s="92"/>
      <c r="G89" s="92"/>
      <c r="H89" s="92"/>
      <c r="I89" s="93"/>
      <c r="J89" s="94"/>
      <c r="K89" s="305">
        <v>0.05</v>
      </c>
      <c r="L89" s="861">
        <f>N82*K89</f>
        <v>9780.3873228606481</v>
      </c>
      <c r="M89" s="862"/>
      <c r="N89" s="51"/>
    </row>
    <row r="90" spans="1:14" ht="15.75" thickBot="1">
      <c r="B90" s="825" t="s">
        <v>953</v>
      </c>
      <c r="C90" s="826"/>
      <c r="D90" s="826"/>
      <c r="E90" s="826"/>
      <c r="F90" s="826"/>
      <c r="G90" s="826"/>
      <c r="H90" s="826"/>
      <c r="I90" s="826"/>
      <c r="J90" s="826"/>
      <c r="K90" s="826"/>
      <c r="L90" s="826"/>
      <c r="M90" s="827"/>
      <c r="N90" s="52">
        <f>L87+L88+L89</f>
        <v>58682.323937163885</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254290.07039437685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1077</v>
      </c>
      <c r="C31" s="81" t="s">
        <v>1590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168352.73254379313</v>
      </c>
      <c r="L36" s="270"/>
      <c r="M36" s="271">
        <v>30</v>
      </c>
      <c r="N36" s="272">
        <f>K36/M36</f>
        <v>5611.7577514597706</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168352.73254379313</v>
      </c>
      <c r="L37" s="270"/>
      <c r="M37" s="271">
        <v>10</v>
      </c>
      <c r="N37" s="272">
        <f t="shared" ref="N37:N43" si="0">K37/M37</f>
        <v>16835.273254379314</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109822.89515322096</v>
      </c>
      <c r="L38" s="270"/>
      <c r="M38" s="271">
        <v>10</v>
      </c>
      <c r="N38" s="272">
        <f t="shared" si="0"/>
        <v>10982.289515322096</v>
      </c>
    </row>
    <row r="39" spans="1:14">
      <c r="A39" t="s">
        <v>284</v>
      </c>
      <c r="B39" s="838" t="str">
        <f>VLOOKUP(A39,EQUIPOS!A9:D154,3,FALSE)</f>
        <v>Planta de asfalto en caliente</v>
      </c>
      <c r="C39" s="839"/>
      <c r="D39" s="839"/>
      <c r="E39" s="839"/>
      <c r="F39" s="839"/>
      <c r="G39" s="839"/>
      <c r="H39" s="840"/>
      <c r="I39" s="267"/>
      <c r="J39" s="268"/>
      <c r="K39" s="269">
        <f>VLOOKUP(A39,EQUIPOS!A9:D166,4,FALSE)</f>
        <v>631322.74703922414</v>
      </c>
      <c r="L39" s="270"/>
      <c r="M39" s="271">
        <v>10</v>
      </c>
      <c r="N39" s="272">
        <f t="shared" si="0"/>
        <v>63132.274703922412</v>
      </c>
    </row>
    <row r="40" spans="1:14">
      <c r="A40" t="s">
        <v>290</v>
      </c>
      <c r="B40" s="838" t="str">
        <f>VLOOKUP(A40,EQUIPOS!A10:D154,3,FALSE)</f>
        <v>Planta trituradora</v>
      </c>
      <c r="C40" s="839"/>
      <c r="D40" s="839"/>
      <c r="E40" s="839"/>
      <c r="F40" s="839"/>
      <c r="G40" s="839"/>
      <c r="H40" s="840"/>
      <c r="I40" s="267"/>
      <c r="J40" s="268"/>
      <c r="K40" s="269">
        <f>VLOOKUP(A40,EQUIPOS!A10:D167,4,FALSE)</f>
        <v>541133.78317647788</v>
      </c>
      <c r="L40" s="270"/>
      <c r="M40" s="271">
        <v>30</v>
      </c>
      <c r="N40" s="272">
        <f t="shared" si="0"/>
        <v>18037.792772549263</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210440.91567974145</v>
      </c>
      <c r="L41" s="270"/>
      <c r="M41" s="271">
        <v>30</v>
      </c>
      <c r="N41" s="272">
        <f t="shared" si="0"/>
        <v>7014.6971893247146</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270566.89158823894</v>
      </c>
      <c r="L42" s="270"/>
      <c r="M42" s="271">
        <v>10</v>
      </c>
      <c r="N42" s="272">
        <f t="shared" si="0"/>
        <v>27056.689158823894</v>
      </c>
    </row>
    <row r="43" spans="1:14">
      <c r="A43" t="s">
        <v>373</v>
      </c>
      <c r="B43" s="838" t="str">
        <f>VLOOKUP(A43,EQUIPOS!A13:D157,3,FALSE)</f>
        <v>Volqueta 6 m3</v>
      </c>
      <c r="C43" s="839"/>
      <c r="D43" s="839"/>
      <c r="E43" s="839"/>
      <c r="F43" s="839"/>
      <c r="G43" s="839"/>
      <c r="H43" s="840"/>
      <c r="I43" s="267"/>
      <c r="J43" s="268"/>
      <c r="K43" s="269">
        <f>VLOOKUP(A43,EQUIPOS!A13:D170,4,FALSE)</f>
        <v>50219.786266220464</v>
      </c>
      <c r="L43" s="270"/>
      <c r="M43" s="271">
        <v>10</v>
      </c>
      <c r="N43" s="272">
        <f t="shared" si="0"/>
        <v>5021.9786266220462</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959.29946129502503</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154652.0524336985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20231.583183999537</v>
      </c>
      <c r="N54" s="272">
        <f>K54*M54</f>
        <v>28324.216457599352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42.716643074282864</v>
      </c>
      <c r="N55" s="272">
        <f>K55*M55</f>
        <v>1067.9160768570716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29392.132534456425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743.61014192746063</v>
      </c>
      <c r="M64" s="830"/>
      <c r="N64" s="287">
        <f>K64*L64</f>
        <v>1041.0541986984449</v>
      </c>
    </row>
    <row r="65" spans="1:15">
      <c r="A65" t="s">
        <v>1379</v>
      </c>
      <c r="B65" s="46" t="str">
        <f>VLOOKUP(A65,TRANSPORTE!A6:D117,3,FALSE)</f>
        <v>Transporte de mezcla abierta en caliente MAC-63</v>
      </c>
      <c r="C65" s="47"/>
      <c r="D65" s="47"/>
      <c r="E65" s="47"/>
      <c r="F65" s="47"/>
      <c r="G65" s="47"/>
      <c r="H65" s="311" t="s">
        <v>1468</v>
      </c>
      <c r="I65" s="279">
        <v>1.25</v>
      </c>
      <c r="J65" s="286">
        <v>1</v>
      </c>
      <c r="K65" s="279">
        <f>I65*J65</f>
        <v>1.25</v>
      </c>
      <c r="L65" s="829">
        <f>VLOOKUP(A65,TRANSPORTE!A6:D117,4,FALSE)</f>
        <v>743.61014192746063</v>
      </c>
      <c r="M65" s="830"/>
      <c r="N65" s="287">
        <f>K65*L65</f>
        <v>929.51267740932576</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1970.5668761077707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127"/>
    </row>
    <row r="81" spans="1:14" ht="15.75" thickBot="1">
      <c r="B81" s="831" t="s">
        <v>953</v>
      </c>
      <c r="C81" s="832"/>
      <c r="D81" s="832"/>
      <c r="E81" s="832"/>
      <c r="F81" s="832"/>
      <c r="G81" s="832"/>
      <c r="H81" s="832"/>
      <c r="I81" s="832"/>
      <c r="J81" s="832"/>
      <c r="K81" s="832"/>
      <c r="L81" s="832"/>
      <c r="M81" s="833"/>
      <c r="N81" s="460">
        <f>SUM(N75:N80)</f>
        <v>9592.9946129502496</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195607.74645721295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39121.549291442592</v>
      </c>
      <c r="M88" s="860"/>
      <c r="N88" s="51"/>
    </row>
    <row r="89" spans="1:14">
      <c r="B89" s="89" t="s">
        <v>973</v>
      </c>
      <c r="C89" s="90"/>
      <c r="D89" s="90"/>
      <c r="E89" s="90"/>
      <c r="F89" s="90"/>
      <c r="G89" s="90"/>
      <c r="H89" s="90"/>
      <c r="I89" s="87"/>
      <c r="J89" s="88"/>
      <c r="K89" s="304">
        <v>0.05</v>
      </c>
      <c r="L89" s="859">
        <f>N83*K89</f>
        <v>9780.3873228606481</v>
      </c>
      <c r="M89" s="860"/>
      <c r="N89" s="51"/>
    </row>
    <row r="90" spans="1:14" ht="15.75" thickBot="1">
      <c r="B90" s="91" t="s">
        <v>974</v>
      </c>
      <c r="C90" s="92"/>
      <c r="D90" s="92"/>
      <c r="E90" s="92"/>
      <c r="F90" s="92"/>
      <c r="G90" s="92"/>
      <c r="H90" s="92"/>
      <c r="I90" s="93"/>
      <c r="J90" s="94"/>
      <c r="K90" s="305">
        <v>0.05</v>
      </c>
      <c r="L90" s="861">
        <f>N83*K90</f>
        <v>9780.3873228606481</v>
      </c>
      <c r="M90" s="862"/>
      <c r="N90" s="51"/>
    </row>
    <row r="91" spans="1:14" ht="15.75" thickBot="1">
      <c r="B91" s="825" t="s">
        <v>953</v>
      </c>
      <c r="C91" s="826"/>
      <c r="D91" s="826"/>
      <c r="E91" s="826"/>
      <c r="F91" s="826"/>
      <c r="G91" s="826"/>
      <c r="H91" s="826"/>
      <c r="I91" s="826"/>
      <c r="J91" s="826"/>
      <c r="K91" s="826"/>
      <c r="L91" s="826"/>
      <c r="M91" s="827"/>
      <c r="N91" s="52">
        <f>L88+L89+L90</f>
        <v>58682.323937163885</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254290.07039437685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1078</v>
      </c>
      <c r="C31" s="81" t="s">
        <v>1591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168352.73254379313</v>
      </c>
      <c r="L36" s="270"/>
      <c r="M36" s="271">
        <v>30</v>
      </c>
      <c r="N36" s="272">
        <f>K36/M36</f>
        <v>5611.7577514597706</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168352.73254379313</v>
      </c>
      <c r="L37" s="270"/>
      <c r="M37" s="271">
        <v>10</v>
      </c>
      <c r="N37" s="272">
        <f t="shared" ref="N37:N43" si="0">K37/M37</f>
        <v>16835.273254379314</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109822.89515322096</v>
      </c>
      <c r="L38" s="270"/>
      <c r="M38" s="271">
        <v>10</v>
      </c>
      <c r="N38" s="272">
        <f t="shared" si="0"/>
        <v>10982.289515322096</v>
      </c>
    </row>
    <row r="39" spans="1:14">
      <c r="A39" t="s">
        <v>284</v>
      </c>
      <c r="B39" s="838" t="str">
        <f>VLOOKUP(A39,EQUIPOS!A9:D154,3,FALSE)</f>
        <v>Planta de asfalto en caliente</v>
      </c>
      <c r="C39" s="839"/>
      <c r="D39" s="839"/>
      <c r="E39" s="839"/>
      <c r="F39" s="839"/>
      <c r="G39" s="839"/>
      <c r="H39" s="840"/>
      <c r="I39" s="267"/>
      <c r="J39" s="268"/>
      <c r="K39" s="269">
        <f>VLOOKUP(A39,EQUIPOS!A9:D166,4,FALSE)</f>
        <v>631322.74703922414</v>
      </c>
      <c r="L39" s="270"/>
      <c r="M39" s="271">
        <v>10</v>
      </c>
      <c r="N39" s="272">
        <f t="shared" si="0"/>
        <v>63132.274703922412</v>
      </c>
    </row>
    <row r="40" spans="1:14">
      <c r="A40" t="s">
        <v>290</v>
      </c>
      <c r="B40" s="838" t="str">
        <f>VLOOKUP(A40,EQUIPOS!A10:D154,3,FALSE)</f>
        <v>Planta trituradora</v>
      </c>
      <c r="C40" s="839"/>
      <c r="D40" s="839"/>
      <c r="E40" s="839"/>
      <c r="F40" s="839"/>
      <c r="G40" s="839"/>
      <c r="H40" s="840"/>
      <c r="I40" s="267"/>
      <c r="J40" s="268"/>
      <c r="K40" s="269">
        <f>VLOOKUP(A40,EQUIPOS!A10:D167,4,FALSE)</f>
        <v>541133.78317647788</v>
      </c>
      <c r="L40" s="270"/>
      <c r="M40" s="271">
        <v>30</v>
      </c>
      <c r="N40" s="272">
        <f t="shared" si="0"/>
        <v>18037.792772549263</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210440.91567974145</v>
      </c>
      <c r="L41" s="270"/>
      <c r="M41" s="271">
        <v>30</v>
      </c>
      <c r="N41" s="272">
        <f t="shared" si="0"/>
        <v>7014.6971893247146</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270566.89158823894</v>
      </c>
      <c r="L42" s="270"/>
      <c r="M42" s="271">
        <v>10</v>
      </c>
      <c r="N42" s="272">
        <f t="shared" si="0"/>
        <v>27056.689158823894</v>
      </c>
    </row>
    <row r="43" spans="1:14">
      <c r="A43" t="s">
        <v>373</v>
      </c>
      <c r="B43" s="838" t="str">
        <f>VLOOKUP(A43,EQUIPOS!A13:D157,3,FALSE)</f>
        <v>Volqueta 6 m3</v>
      </c>
      <c r="C43" s="839"/>
      <c r="D43" s="839"/>
      <c r="E43" s="839"/>
      <c r="F43" s="839"/>
      <c r="G43" s="839"/>
      <c r="H43" s="840"/>
      <c r="I43" s="267"/>
      <c r="J43" s="268"/>
      <c r="K43" s="269">
        <f>VLOOKUP(A43,EQUIPOS!A13:D170,4,FALSE)</f>
        <v>50219.786266220464</v>
      </c>
      <c r="L43" s="270"/>
      <c r="M43" s="271">
        <v>10</v>
      </c>
      <c r="N43" s="272">
        <f t="shared" si="0"/>
        <v>5021.9786266220462</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959.29946129502503</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154652.0524336985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20231.583183999537</v>
      </c>
      <c r="N53" s="272">
        <f>K53*M53</f>
        <v>28324.216457599352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42.716643074282864</v>
      </c>
      <c r="N54" s="272">
        <f>K54*M54</f>
        <v>1067.9160768570716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29392.132534456425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743.61014192746063</v>
      </c>
      <c r="M63" s="830"/>
      <c r="N63" s="287">
        <f>K63*L63</f>
        <v>1041.0541986984449</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829">
        <f>VLOOKUP(A64,TRANSPORTE!A6:D117,4,FALSE)</f>
        <v>743.61014192746063</v>
      </c>
      <c r="M64" s="830"/>
      <c r="N64" s="287">
        <f>K64*L64</f>
        <v>929.51267740932576</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1970.5668761077707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9592.9946129502496</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195607.74645721295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39121.549291442592</v>
      </c>
      <c r="M87" s="860"/>
      <c r="N87" s="51"/>
    </row>
    <row r="88" spans="1:14">
      <c r="B88" s="89" t="s">
        <v>973</v>
      </c>
      <c r="C88" s="90"/>
      <c r="D88" s="90"/>
      <c r="E88" s="90"/>
      <c r="F88" s="90"/>
      <c r="G88" s="90"/>
      <c r="H88" s="90"/>
      <c r="I88" s="87"/>
      <c r="J88" s="88"/>
      <c r="K88" s="304">
        <v>0.05</v>
      </c>
      <c r="L88" s="859">
        <f>N82*K88</f>
        <v>9780.3873228606481</v>
      </c>
      <c r="M88" s="860"/>
      <c r="N88" s="51"/>
    </row>
    <row r="89" spans="1:14" ht="15.75" thickBot="1">
      <c r="B89" s="91" t="s">
        <v>974</v>
      </c>
      <c r="C89" s="92"/>
      <c r="D89" s="92"/>
      <c r="E89" s="92"/>
      <c r="F89" s="92"/>
      <c r="G89" s="92"/>
      <c r="H89" s="92"/>
      <c r="I89" s="93"/>
      <c r="J89" s="94"/>
      <c r="K89" s="305">
        <v>0.05</v>
      </c>
      <c r="L89" s="861">
        <f>N82*K89</f>
        <v>9780.3873228606481</v>
      </c>
      <c r="M89" s="862"/>
      <c r="N89" s="51"/>
    </row>
    <row r="90" spans="1:14" ht="15.75" thickBot="1">
      <c r="B90" s="825" t="s">
        <v>953</v>
      </c>
      <c r="C90" s="826"/>
      <c r="D90" s="826"/>
      <c r="E90" s="826"/>
      <c r="F90" s="826"/>
      <c r="G90" s="826"/>
      <c r="H90" s="826"/>
      <c r="I90" s="826"/>
      <c r="J90" s="826"/>
      <c r="K90" s="826"/>
      <c r="L90" s="826"/>
      <c r="M90" s="827"/>
      <c r="N90" s="52">
        <f>L87+L88+L89</f>
        <v>58682.323937163885</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254290.07039437685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1079</v>
      </c>
      <c r="C31" s="81" t="s">
        <v>1592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168352.73254379313</v>
      </c>
      <c r="L36" s="270"/>
      <c r="M36" s="271">
        <v>30</v>
      </c>
      <c r="N36" s="272">
        <f>K36/M36</f>
        <v>5611.7577514597706</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168352.73254379313</v>
      </c>
      <c r="L37" s="270"/>
      <c r="M37" s="271">
        <v>8</v>
      </c>
      <c r="N37" s="272">
        <f t="shared" ref="N37:N43" si="0">K37/M37</f>
        <v>21044.091567974141</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109822.89515322096</v>
      </c>
      <c r="L38" s="270"/>
      <c r="M38" s="271">
        <v>8</v>
      </c>
      <c r="N38" s="272">
        <f t="shared" si="0"/>
        <v>13727.86189415262</v>
      </c>
    </row>
    <row r="39" spans="1:14">
      <c r="A39" t="s">
        <v>284</v>
      </c>
      <c r="B39" s="838" t="str">
        <f>VLOOKUP(A39,EQUIPOS!A9:D154,3,FALSE)</f>
        <v>Planta de asfalto en caliente</v>
      </c>
      <c r="C39" s="839"/>
      <c r="D39" s="839"/>
      <c r="E39" s="839"/>
      <c r="F39" s="839"/>
      <c r="G39" s="839"/>
      <c r="H39" s="840"/>
      <c r="I39" s="267"/>
      <c r="J39" s="268"/>
      <c r="K39" s="269">
        <f>VLOOKUP(A39,EQUIPOS!A9:D166,4,FALSE)</f>
        <v>631322.74703922414</v>
      </c>
      <c r="L39" s="270"/>
      <c r="M39" s="271">
        <v>8</v>
      </c>
      <c r="N39" s="272">
        <f t="shared" si="0"/>
        <v>78915.343379903017</v>
      </c>
    </row>
    <row r="40" spans="1:14">
      <c r="A40" t="s">
        <v>290</v>
      </c>
      <c r="B40" s="838" t="str">
        <f>VLOOKUP(A40,EQUIPOS!A10:D154,3,FALSE)</f>
        <v>Planta trituradora</v>
      </c>
      <c r="C40" s="839"/>
      <c r="D40" s="839"/>
      <c r="E40" s="839"/>
      <c r="F40" s="839"/>
      <c r="G40" s="839"/>
      <c r="H40" s="840"/>
      <c r="I40" s="267"/>
      <c r="J40" s="268"/>
      <c r="K40" s="269">
        <f>VLOOKUP(A40,EQUIPOS!A10:D167,4,FALSE)</f>
        <v>541133.78317647788</v>
      </c>
      <c r="L40" s="270"/>
      <c r="M40" s="271">
        <v>30</v>
      </c>
      <c r="N40" s="272">
        <f t="shared" si="0"/>
        <v>18037.792772549263</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210440.91567974145</v>
      </c>
      <c r="L41" s="270"/>
      <c r="M41" s="271">
        <v>30</v>
      </c>
      <c r="N41" s="272">
        <f t="shared" si="0"/>
        <v>7014.6971893247146</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270566.89158823894</v>
      </c>
      <c r="L42" s="270"/>
      <c r="M42" s="271">
        <v>8</v>
      </c>
      <c r="N42" s="272">
        <f t="shared" si="0"/>
        <v>33820.861448529868</v>
      </c>
    </row>
    <row r="43" spans="1:14">
      <c r="A43" t="s">
        <v>373</v>
      </c>
      <c r="B43" s="838" t="str">
        <f>VLOOKUP(A43,EQUIPOS!A13:D157,3,FALSE)</f>
        <v>Volqueta 6 m3</v>
      </c>
      <c r="C43" s="839"/>
      <c r="D43" s="839"/>
      <c r="E43" s="839"/>
      <c r="F43" s="839"/>
      <c r="G43" s="839"/>
      <c r="H43" s="840"/>
      <c r="I43" s="267"/>
      <c r="J43" s="268"/>
      <c r="K43" s="269">
        <f>VLOOKUP(A43,EQUIPOS!A13:D170,4,FALSE)</f>
        <v>50219.786266220464</v>
      </c>
      <c r="L43" s="270"/>
      <c r="M43" s="271">
        <v>8</v>
      </c>
      <c r="N43" s="272">
        <f t="shared" si="0"/>
        <v>6277.473283277558</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1065.8882903278056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185515.76757749877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20231.583183999537</v>
      </c>
      <c r="N53" s="272">
        <f>K53*M53</f>
        <v>28324.216457599352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42.716643074282864</v>
      </c>
      <c r="N54" s="272">
        <f>K54*M54</f>
        <v>1067.9160768570716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29392.132534456425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743.61014192746063</v>
      </c>
      <c r="M63" s="830"/>
      <c r="N63" s="287">
        <f>K63*L63</f>
        <v>1041.0541986984449</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829">
        <f>VLOOKUP(A64,TRANSPORTE!A6:D117,4,FALSE)</f>
        <v>743.61014192746063</v>
      </c>
      <c r="M64" s="830"/>
      <c r="N64" s="287">
        <f>K64*L64</f>
        <v>929.51267740932576</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1970.5668761077707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10658.882903278056</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227537.349891341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45507.4699782682</v>
      </c>
      <c r="M87" s="860"/>
      <c r="N87" s="51"/>
    </row>
    <row r="88" spans="1:14">
      <c r="B88" s="89" t="s">
        <v>973</v>
      </c>
      <c r="C88" s="90"/>
      <c r="D88" s="90"/>
      <c r="E88" s="90"/>
      <c r="F88" s="90"/>
      <c r="G88" s="90"/>
      <c r="H88" s="90"/>
      <c r="I88" s="87"/>
      <c r="J88" s="88"/>
      <c r="K88" s="304">
        <v>0.05</v>
      </c>
      <c r="L88" s="859">
        <f>N82*K88</f>
        <v>11376.86749456705</v>
      </c>
      <c r="M88" s="860"/>
      <c r="N88" s="51"/>
    </row>
    <row r="89" spans="1:14" ht="15.75" thickBot="1">
      <c r="B89" s="91" t="s">
        <v>974</v>
      </c>
      <c r="C89" s="92"/>
      <c r="D89" s="92"/>
      <c r="E89" s="92"/>
      <c r="F89" s="92"/>
      <c r="G89" s="92"/>
      <c r="H89" s="92"/>
      <c r="I89" s="93"/>
      <c r="J89" s="94"/>
      <c r="K89" s="305">
        <v>0.05</v>
      </c>
      <c r="L89" s="861">
        <f>N82*K89</f>
        <v>11376.86749456705</v>
      </c>
      <c r="M89" s="862"/>
      <c r="N89" s="51"/>
    </row>
    <row r="90" spans="1:14" ht="15.75" thickBot="1">
      <c r="B90" s="825" t="s">
        <v>953</v>
      </c>
      <c r="C90" s="826"/>
      <c r="D90" s="826"/>
      <c r="E90" s="826"/>
      <c r="F90" s="826"/>
      <c r="G90" s="826"/>
      <c r="H90" s="826"/>
      <c r="I90" s="826"/>
      <c r="J90" s="826"/>
      <c r="K90" s="826"/>
      <c r="L90" s="826"/>
      <c r="M90" s="827"/>
      <c r="N90" s="52">
        <f>L87+L88+L89</f>
        <v>68261.2049674023</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295798.55485874333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1080</v>
      </c>
      <c r="C31" s="81" t="s">
        <v>1593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168352.73254379313</v>
      </c>
      <c r="L36" s="270"/>
      <c r="M36" s="271">
        <v>30</v>
      </c>
      <c r="N36" s="272">
        <f>K36/M36</f>
        <v>5611.7577514597706</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168352.73254379313</v>
      </c>
      <c r="L37" s="270"/>
      <c r="M37" s="271">
        <v>10</v>
      </c>
      <c r="N37" s="272">
        <f t="shared" ref="N37:N43" si="0">K37/M37</f>
        <v>16835.273254379314</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109822.89515322096</v>
      </c>
      <c r="L38" s="270"/>
      <c r="M38" s="271">
        <v>10</v>
      </c>
      <c r="N38" s="272">
        <f t="shared" si="0"/>
        <v>10982.289515322096</v>
      </c>
    </row>
    <row r="39" spans="1:14">
      <c r="A39" t="s">
        <v>284</v>
      </c>
      <c r="B39" s="838" t="str">
        <f>VLOOKUP(A39,EQUIPOS!A9:D154,3,FALSE)</f>
        <v>Planta de asfalto en caliente</v>
      </c>
      <c r="C39" s="839"/>
      <c r="D39" s="839"/>
      <c r="E39" s="839"/>
      <c r="F39" s="839"/>
      <c r="G39" s="839"/>
      <c r="H39" s="840"/>
      <c r="I39" s="267"/>
      <c r="J39" s="268"/>
      <c r="K39" s="269">
        <f>VLOOKUP(A39,EQUIPOS!A9:D166,4,FALSE)</f>
        <v>631322.74703922414</v>
      </c>
      <c r="L39" s="270"/>
      <c r="M39" s="271">
        <v>10</v>
      </c>
      <c r="N39" s="272">
        <f t="shared" si="0"/>
        <v>63132.274703922412</v>
      </c>
    </row>
    <row r="40" spans="1:14">
      <c r="A40" t="s">
        <v>290</v>
      </c>
      <c r="B40" s="838" t="str">
        <f>VLOOKUP(A40,EQUIPOS!A10:D154,3,FALSE)</f>
        <v>Planta trituradora</v>
      </c>
      <c r="C40" s="839"/>
      <c r="D40" s="839"/>
      <c r="E40" s="839"/>
      <c r="F40" s="839"/>
      <c r="G40" s="839"/>
      <c r="H40" s="840"/>
      <c r="I40" s="267"/>
      <c r="J40" s="268"/>
      <c r="K40" s="269">
        <f>VLOOKUP(A40,EQUIPOS!A10:D167,4,FALSE)</f>
        <v>541133.78317647788</v>
      </c>
      <c r="L40" s="270"/>
      <c r="M40" s="271">
        <v>30</v>
      </c>
      <c r="N40" s="272">
        <f t="shared" si="0"/>
        <v>18037.792772549263</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210440.91567974145</v>
      </c>
      <c r="L41" s="270"/>
      <c r="M41" s="271">
        <v>30</v>
      </c>
      <c r="N41" s="272">
        <f t="shared" si="0"/>
        <v>7014.6971893247146</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270566.89158823894</v>
      </c>
      <c r="L42" s="270"/>
      <c r="M42" s="271">
        <v>10</v>
      </c>
      <c r="N42" s="272">
        <f t="shared" si="0"/>
        <v>27056.689158823894</v>
      </c>
    </row>
    <row r="43" spans="1:14">
      <c r="A43" t="s">
        <v>373</v>
      </c>
      <c r="B43" s="838" t="str">
        <f>VLOOKUP(A43,EQUIPOS!A13:D157,3,FALSE)</f>
        <v>Volqueta 6 m3</v>
      </c>
      <c r="C43" s="839"/>
      <c r="D43" s="839"/>
      <c r="E43" s="839"/>
      <c r="F43" s="839"/>
      <c r="G43" s="839"/>
      <c r="H43" s="840"/>
      <c r="I43" s="267"/>
      <c r="J43" s="268"/>
      <c r="K43" s="269">
        <f>VLOOKUP(A43,EQUIPOS!A13:D170,4,FALSE)</f>
        <v>50219.786266220464</v>
      </c>
      <c r="L43" s="270"/>
      <c r="M43" s="271">
        <v>10</v>
      </c>
      <c r="N43" s="272">
        <f t="shared" si="0"/>
        <v>5021.9786266220462</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959.29946129502503</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154652.0524336985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20231.583183999537</v>
      </c>
      <c r="N54" s="272">
        <f>K54*M54</f>
        <v>28324.216457599352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42.716643074282864</v>
      </c>
      <c r="N55" s="272">
        <f>K55*M55</f>
        <v>1067.9160768570716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29392.132534456425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743.61014192746063</v>
      </c>
      <c r="M64" s="830"/>
      <c r="N64" s="287">
        <f>K64*L64</f>
        <v>1041.0541986984449</v>
      </c>
    </row>
    <row r="65" spans="1:15">
      <c r="A65" t="s">
        <v>1381</v>
      </c>
      <c r="B65" s="46" t="str">
        <f>VLOOKUP(A65,TRANSPORTE!A6:D117,3,FALSE)</f>
        <v>Transporte de mezcla discontinua en caliente tipo M-13</v>
      </c>
      <c r="C65" s="47"/>
      <c r="D65" s="47"/>
      <c r="E65" s="47"/>
      <c r="F65" s="47"/>
      <c r="G65" s="47"/>
      <c r="H65" s="311" t="s">
        <v>1468</v>
      </c>
      <c r="I65" s="279">
        <v>1.25</v>
      </c>
      <c r="J65" s="286">
        <v>1</v>
      </c>
      <c r="K65" s="279">
        <f>I65*J65</f>
        <v>1.25</v>
      </c>
      <c r="L65" s="829">
        <f>VLOOKUP(A65,TRANSPORTE!A6:D117,4,FALSE)</f>
        <v>743.61014192746063</v>
      </c>
      <c r="M65" s="830"/>
      <c r="N65" s="287">
        <f>K65*L65</f>
        <v>929.51267740932576</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1970.5668761077707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9592.9946129502496</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195607.74645721295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39121.549291442592</v>
      </c>
      <c r="M88" s="860"/>
      <c r="N88" s="51"/>
    </row>
    <row r="89" spans="1:14">
      <c r="B89" s="89" t="s">
        <v>973</v>
      </c>
      <c r="C89" s="90"/>
      <c r="D89" s="90"/>
      <c r="E89" s="90"/>
      <c r="F89" s="90"/>
      <c r="G89" s="90"/>
      <c r="H89" s="90"/>
      <c r="I89" s="87"/>
      <c r="J89" s="88"/>
      <c r="K89" s="304">
        <v>0.05</v>
      </c>
      <c r="L89" s="859">
        <f>N83*K89</f>
        <v>9780.3873228606481</v>
      </c>
      <c r="M89" s="860"/>
      <c r="N89" s="51"/>
    </row>
    <row r="90" spans="1:14" ht="15.75" thickBot="1">
      <c r="B90" s="91" t="s">
        <v>974</v>
      </c>
      <c r="C90" s="92"/>
      <c r="D90" s="92"/>
      <c r="E90" s="92"/>
      <c r="F90" s="92"/>
      <c r="G90" s="92"/>
      <c r="H90" s="92"/>
      <c r="I90" s="93"/>
      <c r="J90" s="94"/>
      <c r="K90" s="305">
        <v>0.05</v>
      </c>
      <c r="L90" s="861">
        <f>N83*K90</f>
        <v>9780.3873228606481</v>
      </c>
      <c r="M90" s="862"/>
      <c r="N90" s="51"/>
    </row>
    <row r="91" spans="1:14" ht="15.75" thickBot="1">
      <c r="B91" s="825" t="s">
        <v>953</v>
      </c>
      <c r="C91" s="826"/>
      <c r="D91" s="826"/>
      <c r="E91" s="826"/>
      <c r="F91" s="826"/>
      <c r="G91" s="826"/>
      <c r="H91" s="826"/>
      <c r="I91" s="826"/>
      <c r="J91" s="826"/>
      <c r="K91" s="826"/>
      <c r="L91" s="826"/>
      <c r="M91" s="827"/>
      <c r="N91" s="52">
        <f>L88+L89+L90</f>
        <v>58682.323937163885</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254290.07039437685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1081</v>
      </c>
      <c r="C31" s="81" t="s">
        <v>1594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168352.73254379313</v>
      </c>
      <c r="L36" s="270"/>
      <c r="M36" s="271">
        <v>30</v>
      </c>
      <c r="N36" s="272">
        <f>K36/M36</f>
        <v>5611.7577514597706</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168352.73254379313</v>
      </c>
      <c r="L37" s="270"/>
      <c r="M37" s="271">
        <v>10</v>
      </c>
      <c r="N37" s="272">
        <f t="shared" ref="N37:N43" si="0">K37/M37</f>
        <v>16835.273254379314</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109822.89515322096</v>
      </c>
      <c r="L38" s="270"/>
      <c r="M38" s="271">
        <v>10</v>
      </c>
      <c r="N38" s="272">
        <f t="shared" si="0"/>
        <v>10982.289515322096</v>
      </c>
    </row>
    <row r="39" spans="1:14">
      <c r="A39" t="s">
        <v>284</v>
      </c>
      <c r="B39" s="838" t="str">
        <f>VLOOKUP(A39,EQUIPOS!A9:D154,3,FALSE)</f>
        <v>Planta de asfalto en caliente</v>
      </c>
      <c r="C39" s="839"/>
      <c r="D39" s="839"/>
      <c r="E39" s="839"/>
      <c r="F39" s="839"/>
      <c r="G39" s="839"/>
      <c r="H39" s="840"/>
      <c r="I39" s="267"/>
      <c r="J39" s="268"/>
      <c r="K39" s="269">
        <f>VLOOKUP(A39,EQUIPOS!A9:D166,4,FALSE)</f>
        <v>631322.74703922414</v>
      </c>
      <c r="L39" s="270"/>
      <c r="M39" s="271">
        <v>10</v>
      </c>
      <c r="N39" s="272">
        <f t="shared" si="0"/>
        <v>63132.274703922412</v>
      </c>
    </row>
    <row r="40" spans="1:14">
      <c r="A40" t="s">
        <v>290</v>
      </c>
      <c r="B40" s="838" t="str">
        <f>VLOOKUP(A40,EQUIPOS!A10:D154,3,FALSE)</f>
        <v>Planta trituradora</v>
      </c>
      <c r="C40" s="839"/>
      <c r="D40" s="839"/>
      <c r="E40" s="839"/>
      <c r="F40" s="839"/>
      <c r="G40" s="839"/>
      <c r="H40" s="840"/>
      <c r="I40" s="267"/>
      <c r="J40" s="268"/>
      <c r="K40" s="269">
        <f>VLOOKUP(A40,EQUIPOS!A10:D167,4,FALSE)</f>
        <v>541133.78317647788</v>
      </c>
      <c r="L40" s="270"/>
      <c r="M40" s="271">
        <v>30</v>
      </c>
      <c r="N40" s="272">
        <f t="shared" si="0"/>
        <v>18037.792772549263</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210440.91567974145</v>
      </c>
      <c r="L41" s="270"/>
      <c r="M41" s="271">
        <v>30</v>
      </c>
      <c r="N41" s="272">
        <f t="shared" si="0"/>
        <v>7014.6971893247146</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270566.89158823894</v>
      </c>
      <c r="L42" s="270"/>
      <c r="M42" s="271">
        <v>10</v>
      </c>
      <c r="N42" s="272">
        <f t="shared" si="0"/>
        <v>27056.689158823894</v>
      </c>
    </row>
    <row r="43" spans="1:14">
      <c r="A43" t="s">
        <v>373</v>
      </c>
      <c r="B43" s="838" t="str">
        <f>VLOOKUP(A43,EQUIPOS!A13:D157,3,FALSE)</f>
        <v>Volqueta 6 m3</v>
      </c>
      <c r="C43" s="839"/>
      <c r="D43" s="839"/>
      <c r="E43" s="839"/>
      <c r="F43" s="839"/>
      <c r="G43" s="839"/>
      <c r="H43" s="840"/>
      <c r="I43" s="267"/>
      <c r="J43" s="268"/>
      <c r="K43" s="269">
        <f>VLOOKUP(A43,EQUIPOS!A13:D170,4,FALSE)</f>
        <v>50219.786266220464</v>
      </c>
      <c r="L43" s="270"/>
      <c r="M43" s="271">
        <v>10</v>
      </c>
      <c r="N43" s="272">
        <f t="shared" si="0"/>
        <v>5021.9786266220462</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959.29946129502503</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154652.0524336985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20231.583183999537</v>
      </c>
      <c r="N54" s="272">
        <f>K54*M54</f>
        <v>28324.216457599352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42.716643074282864</v>
      </c>
      <c r="N55" s="272">
        <f>K55*M55</f>
        <v>1067.9160768570716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29392.132534456425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743.61014192746063</v>
      </c>
      <c r="M64" s="830"/>
      <c r="N64" s="287">
        <f>K64*L64</f>
        <v>1041.0541986984449</v>
      </c>
    </row>
    <row r="65" spans="1:15">
      <c r="A65" t="s">
        <v>1382</v>
      </c>
      <c r="B65" s="46" t="str">
        <f>VLOOKUP(A65,TRANSPORTE!A6:D117,3,FALSE)</f>
        <v>Transporte de mezcla discontinua en caliente tipo M-10</v>
      </c>
      <c r="C65" s="47"/>
      <c r="D65" s="47"/>
      <c r="E65" s="47"/>
      <c r="F65" s="47"/>
      <c r="G65" s="47"/>
      <c r="H65" s="311" t="s">
        <v>1468</v>
      </c>
      <c r="I65" s="279">
        <v>1.25</v>
      </c>
      <c r="J65" s="286">
        <v>1</v>
      </c>
      <c r="K65" s="279">
        <f>I65*J65</f>
        <v>1.25</v>
      </c>
      <c r="L65" s="829">
        <f>VLOOKUP(A65,TRANSPORTE!A6:D117,4,FALSE)</f>
        <v>743.61014192746063</v>
      </c>
      <c r="M65" s="830"/>
      <c r="N65" s="287">
        <f>K65*L65</f>
        <v>929.51267740932576</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1970.5668761077707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9592.9946129502496</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195607.74645721295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39121.549291442592</v>
      </c>
      <c r="M88" s="860"/>
      <c r="N88" s="51"/>
    </row>
    <row r="89" spans="1:14">
      <c r="B89" s="89" t="s">
        <v>973</v>
      </c>
      <c r="C89" s="90"/>
      <c r="D89" s="90"/>
      <c r="E89" s="90"/>
      <c r="F89" s="90"/>
      <c r="G89" s="90"/>
      <c r="H89" s="90"/>
      <c r="I89" s="87"/>
      <c r="J89" s="88"/>
      <c r="K89" s="304">
        <v>0.05</v>
      </c>
      <c r="L89" s="859">
        <f>N83*K89</f>
        <v>9780.3873228606481</v>
      </c>
      <c r="M89" s="860"/>
      <c r="N89" s="51"/>
    </row>
    <row r="90" spans="1:14" ht="15.75" thickBot="1">
      <c r="B90" s="91" t="s">
        <v>974</v>
      </c>
      <c r="C90" s="92"/>
      <c r="D90" s="92"/>
      <c r="E90" s="92"/>
      <c r="F90" s="92"/>
      <c r="G90" s="92"/>
      <c r="H90" s="92"/>
      <c r="I90" s="93"/>
      <c r="J90" s="94"/>
      <c r="K90" s="305">
        <v>0.05</v>
      </c>
      <c r="L90" s="861">
        <f>N83*K90</f>
        <v>9780.3873228606481</v>
      </c>
      <c r="M90" s="862"/>
      <c r="N90" s="51"/>
    </row>
    <row r="91" spans="1:14" ht="15.75" thickBot="1">
      <c r="B91" s="825" t="s">
        <v>953</v>
      </c>
      <c r="C91" s="826"/>
      <c r="D91" s="826"/>
      <c r="E91" s="826"/>
      <c r="F91" s="826"/>
      <c r="G91" s="826"/>
      <c r="H91" s="826"/>
      <c r="I91" s="826"/>
      <c r="J91" s="826"/>
      <c r="K91" s="826"/>
      <c r="L91" s="826"/>
      <c r="M91" s="827"/>
      <c r="N91" s="52">
        <f>L88+L89+L90</f>
        <v>58682.323937163885</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254290.07039437685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217" t="s">
        <v>1082</v>
      </c>
      <c r="C31" s="81" t="s">
        <v>1595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168352.73254379313</v>
      </c>
      <c r="L36" s="270"/>
      <c r="M36" s="271">
        <v>30</v>
      </c>
      <c r="N36" s="272">
        <f>K36/M36</f>
        <v>5611.7577514597706</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168352.73254379313</v>
      </c>
      <c r="L37" s="270"/>
      <c r="M37" s="271">
        <v>10</v>
      </c>
      <c r="N37" s="272">
        <f t="shared" ref="N37:N43" si="0">K37/M37</f>
        <v>16835.273254379314</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109822.89515322096</v>
      </c>
      <c r="L38" s="270"/>
      <c r="M38" s="271">
        <v>10</v>
      </c>
      <c r="N38" s="272">
        <f t="shared" si="0"/>
        <v>10982.289515322096</v>
      </c>
    </row>
    <row r="39" spans="1:14">
      <c r="A39" t="s">
        <v>284</v>
      </c>
      <c r="B39" s="838" t="str">
        <f>VLOOKUP(A39,EQUIPOS!A9:D154,3,FALSE)</f>
        <v>Planta de asfalto en caliente</v>
      </c>
      <c r="C39" s="839"/>
      <c r="D39" s="839"/>
      <c r="E39" s="839"/>
      <c r="F39" s="839"/>
      <c r="G39" s="839"/>
      <c r="H39" s="840"/>
      <c r="I39" s="267"/>
      <c r="J39" s="268"/>
      <c r="K39" s="269">
        <f>VLOOKUP(A39,EQUIPOS!A9:D166,4,FALSE)</f>
        <v>631322.74703922414</v>
      </c>
      <c r="L39" s="270"/>
      <c r="M39" s="271">
        <v>10</v>
      </c>
      <c r="N39" s="272">
        <f t="shared" si="0"/>
        <v>63132.274703922412</v>
      </c>
    </row>
    <row r="40" spans="1:14">
      <c r="A40" t="s">
        <v>290</v>
      </c>
      <c r="B40" s="838" t="str">
        <f>VLOOKUP(A40,EQUIPOS!A10:D154,3,FALSE)</f>
        <v>Planta trituradora</v>
      </c>
      <c r="C40" s="839"/>
      <c r="D40" s="839"/>
      <c r="E40" s="839"/>
      <c r="F40" s="839"/>
      <c r="G40" s="839"/>
      <c r="H40" s="840"/>
      <c r="I40" s="267"/>
      <c r="J40" s="268"/>
      <c r="K40" s="269">
        <f>VLOOKUP(A40,EQUIPOS!A10:D167,4,FALSE)</f>
        <v>541133.78317647788</v>
      </c>
      <c r="L40" s="270"/>
      <c r="M40" s="271">
        <v>30</v>
      </c>
      <c r="N40" s="272">
        <f t="shared" si="0"/>
        <v>18037.792772549263</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210440.91567974145</v>
      </c>
      <c r="L41" s="270"/>
      <c r="M41" s="271">
        <v>30</v>
      </c>
      <c r="N41" s="272">
        <f t="shared" si="0"/>
        <v>7014.6971893247146</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270566.89158823894</v>
      </c>
      <c r="L42" s="270"/>
      <c r="M42" s="271">
        <v>10</v>
      </c>
      <c r="N42" s="272">
        <f t="shared" si="0"/>
        <v>27056.689158823894</v>
      </c>
    </row>
    <row r="43" spans="1:14">
      <c r="A43" t="s">
        <v>373</v>
      </c>
      <c r="B43" s="838" t="str">
        <f>VLOOKUP(A43,EQUIPOS!A13:D157,3,FALSE)</f>
        <v>Volqueta 6 m3</v>
      </c>
      <c r="C43" s="839"/>
      <c r="D43" s="839"/>
      <c r="E43" s="839"/>
      <c r="F43" s="839"/>
      <c r="G43" s="839"/>
      <c r="H43" s="840"/>
      <c r="I43" s="267"/>
      <c r="J43" s="268"/>
      <c r="K43" s="269">
        <f>VLOOKUP(A43,EQUIPOS!A13:D170,4,FALSE)</f>
        <v>50219.786266220464</v>
      </c>
      <c r="L43" s="270"/>
      <c r="M43" s="271">
        <v>10</v>
      </c>
      <c r="N43" s="272">
        <f t="shared" si="0"/>
        <v>5021.9786266220462</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959.29946129502503</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154652.0524336985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20231.583183999537</v>
      </c>
      <c r="N53" s="272">
        <f>K53*M53</f>
        <v>28324.216457599352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42.716643074282864</v>
      </c>
      <c r="N54" s="272">
        <f>K54*M54</f>
        <v>1067.9160768570716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29392.132534456425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743.61014192746063</v>
      </c>
      <c r="M63" s="830"/>
      <c r="N63" s="287">
        <f>K63*L63</f>
        <v>1041.0541986984449</v>
      </c>
    </row>
    <row r="64" spans="1:14">
      <c r="A64" t="s">
        <v>1383</v>
      </c>
      <c r="B64" s="46" t="str">
        <f>VLOOKUP(A64,TRANSPORTE!A6:D117,3,FALSE)</f>
        <v>Transporte de mezcla discontinua en caliente tipo F-13</v>
      </c>
      <c r="C64" s="47"/>
      <c r="D64" s="47"/>
      <c r="E64" s="47"/>
      <c r="F64" s="47"/>
      <c r="G64" s="47"/>
      <c r="H64" s="311" t="s">
        <v>1468</v>
      </c>
      <c r="I64" s="279">
        <v>1.25</v>
      </c>
      <c r="J64" s="286">
        <v>1</v>
      </c>
      <c r="K64" s="279">
        <f>I64*J64</f>
        <v>1.25</v>
      </c>
      <c r="L64" s="829">
        <f>VLOOKUP(A64,TRANSPORTE!A6:D117,4,FALSE)</f>
        <v>743.61014192746063</v>
      </c>
      <c r="M64" s="830"/>
      <c r="N64" s="287">
        <f>K64*L64</f>
        <v>929.51267740932576</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1970.5668761077707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9592.9946129502496</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195607.74645721295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39121.549291442592</v>
      </c>
      <c r="M87" s="860"/>
      <c r="N87" s="51"/>
    </row>
    <row r="88" spans="1:14">
      <c r="B88" s="89" t="s">
        <v>973</v>
      </c>
      <c r="C88" s="90"/>
      <c r="D88" s="90"/>
      <c r="E88" s="90"/>
      <c r="F88" s="90"/>
      <c r="G88" s="90"/>
      <c r="H88" s="90"/>
      <c r="I88" s="87"/>
      <c r="J88" s="88"/>
      <c r="K88" s="304">
        <v>0.05</v>
      </c>
      <c r="L88" s="859">
        <f>N82*K88</f>
        <v>9780.3873228606481</v>
      </c>
      <c r="M88" s="860"/>
      <c r="N88" s="51"/>
    </row>
    <row r="89" spans="1:14" ht="15.75" thickBot="1">
      <c r="B89" s="91" t="s">
        <v>974</v>
      </c>
      <c r="C89" s="92"/>
      <c r="D89" s="92"/>
      <c r="E89" s="92"/>
      <c r="F89" s="92"/>
      <c r="G89" s="92"/>
      <c r="H89" s="92"/>
      <c r="I89" s="93"/>
      <c r="J89" s="94"/>
      <c r="K89" s="305">
        <v>0.05</v>
      </c>
      <c r="L89" s="861">
        <f>N82*K89</f>
        <v>9780.3873228606481</v>
      </c>
      <c r="M89" s="862"/>
      <c r="N89" s="51"/>
    </row>
    <row r="90" spans="1:14" ht="15.75" thickBot="1">
      <c r="B90" s="825" t="s">
        <v>953</v>
      </c>
      <c r="C90" s="826"/>
      <c r="D90" s="826"/>
      <c r="E90" s="826"/>
      <c r="F90" s="826"/>
      <c r="G90" s="826"/>
      <c r="H90" s="826"/>
      <c r="I90" s="826"/>
      <c r="J90" s="826"/>
      <c r="K90" s="826"/>
      <c r="L90" s="826"/>
      <c r="M90" s="827"/>
      <c r="N90" s="52">
        <f>L87+L88+L89</f>
        <v>58682.323937163885</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254290.07039437685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1083</v>
      </c>
      <c r="C31" s="81" t="s">
        <v>1596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168352.73254379313</v>
      </c>
      <c r="L36" s="270"/>
      <c r="M36" s="271">
        <v>30</v>
      </c>
      <c r="N36" s="272">
        <f>K36/M36</f>
        <v>5611.7577514597706</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168352.73254379313</v>
      </c>
      <c r="L37" s="270"/>
      <c r="M37" s="271">
        <v>10</v>
      </c>
      <c r="N37" s="272">
        <f t="shared" ref="N37:N43" si="0">K37/M37</f>
        <v>16835.273254379314</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109822.89515322096</v>
      </c>
      <c r="L38" s="270"/>
      <c r="M38" s="271">
        <v>10</v>
      </c>
      <c r="N38" s="272">
        <f t="shared" si="0"/>
        <v>10982.289515322096</v>
      </c>
    </row>
    <row r="39" spans="1:14">
      <c r="A39" t="s">
        <v>284</v>
      </c>
      <c r="B39" s="838" t="str">
        <f>VLOOKUP(A39,EQUIPOS!A9:D154,3,FALSE)</f>
        <v>Planta de asfalto en caliente</v>
      </c>
      <c r="C39" s="839"/>
      <c r="D39" s="839"/>
      <c r="E39" s="839"/>
      <c r="F39" s="839"/>
      <c r="G39" s="839"/>
      <c r="H39" s="840"/>
      <c r="I39" s="267"/>
      <c r="J39" s="268"/>
      <c r="K39" s="269">
        <f>VLOOKUP(A39,EQUIPOS!A9:D166,4,FALSE)</f>
        <v>631322.74703922414</v>
      </c>
      <c r="L39" s="270"/>
      <c r="M39" s="271">
        <v>10</v>
      </c>
      <c r="N39" s="272">
        <f t="shared" si="0"/>
        <v>63132.274703922412</v>
      </c>
    </row>
    <row r="40" spans="1:14">
      <c r="A40" t="s">
        <v>290</v>
      </c>
      <c r="B40" s="838" t="str">
        <f>VLOOKUP(A40,EQUIPOS!A10:D154,3,FALSE)</f>
        <v>Planta trituradora</v>
      </c>
      <c r="C40" s="839"/>
      <c r="D40" s="839"/>
      <c r="E40" s="839"/>
      <c r="F40" s="839"/>
      <c r="G40" s="839"/>
      <c r="H40" s="840"/>
      <c r="I40" s="267"/>
      <c r="J40" s="268"/>
      <c r="K40" s="269">
        <f>VLOOKUP(A40,EQUIPOS!A10:D167,4,FALSE)</f>
        <v>541133.78317647788</v>
      </c>
      <c r="L40" s="270"/>
      <c r="M40" s="271">
        <v>30</v>
      </c>
      <c r="N40" s="272">
        <f t="shared" si="0"/>
        <v>18037.792772549263</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210440.91567974145</v>
      </c>
      <c r="L41" s="270"/>
      <c r="M41" s="271">
        <v>30</v>
      </c>
      <c r="N41" s="272">
        <f t="shared" si="0"/>
        <v>7014.6971893247146</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270566.89158823894</v>
      </c>
      <c r="L42" s="270"/>
      <c r="M42" s="271">
        <v>10</v>
      </c>
      <c r="N42" s="272">
        <f t="shared" si="0"/>
        <v>27056.689158823894</v>
      </c>
    </row>
    <row r="43" spans="1:14">
      <c r="A43" t="s">
        <v>373</v>
      </c>
      <c r="B43" s="838" t="str">
        <f>VLOOKUP(A43,EQUIPOS!A13:D157,3,FALSE)</f>
        <v>Volqueta 6 m3</v>
      </c>
      <c r="C43" s="839"/>
      <c r="D43" s="839"/>
      <c r="E43" s="839"/>
      <c r="F43" s="839"/>
      <c r="G43" s="839"/>
      <c r="H43" s="840"/>
      <c r="I43" s="267"/>
      <c r="J43" s="268"/>
      <c r="K43" s="269">
        <f>VLOOKUP(A43,EQUIPOS!A13:D170,4,FALSE)</f>
        <v>50219.786266220464</v>
      </c>
      <c r="L43" s="270"/>
      <c r="M43" s="271">
        <v>10</v>
      </c>
      <c r="N43" s="272">
        <f t="shared" si="0"/>
        <v>5021.9786266220462</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959.29946129502503</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154652.0524336985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20231.583183999537</v>
      </c>
      <c r="N54" s="272">
        <f>K54*M54</f>
        <v>28324.216457599352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42.716643074282864</v>
      </c>
      <c r="N55" s="272">
        <f>K55*M55</f>
        <v>1067.9160768570716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29392.132534456425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743.61014192746063</v>
      </c>
      <c r="M64" s="830"/>
      <c r="N64" s="287">
        <f>K64*L64</f>
        <v>1041.0541986984449</v>
      </c>
    </row>
    <row r="65" spans="1:15">
      <c r="A65" t="s">
        <v>1384</v>
      </c>
      <c r="B65" s="46" t="str">
        <f>VLOOKUP(A65,TRANSPORTE!A6:D117,3,FALSE)</f>
        <v>Transporte de mezcla discontinua en caliente tipo F-10</v>
      </c>
      <c r="C65" s="47"/>
      <c r="D65" s="47"/>
      <c r="E65" s="47"/>
      <c r="F65" s="47"/>
      <c r="G65" s="47"/>
      <c r="H65" s="311" t="s">
        <v>1468</v>
      </c>
      <c r="I65" s="279">
        <v>1.25</v>
      </c>
      <c r="J65" s="286">
        <v>1</v>
      </c>
      <c r="K65" s="279">
        <f>I65*J65</f>
        <v>1.25</v>
      </c>
      <c r="L65" s="829">
        <f>VLOOKUP(A65,TRANSPORTE!A6:D117,4,FALSE)</f>
        <v>743.61014192746063</v>
      </c>
      <c r="M65" s="830"/>
      <c r="N65" s="287">
        <f>K65*L65</f>
        <v>929.51267740932576</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1970.5668761077707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9592.9946129502496</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195607.74645721295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39121.549291442592</v>
      </c>
      <c r="M88" s="860"/>
      <c r="N88" s="51"/>
    </row>
    <row r="89" spans="1:14">
      <c r="B89" s="89" t="s">
        <v>973</v>
      </c>
      <c r="C89" s="90"/>
      <c r="D89" s="90"/>
      <c r="E89" s="90"/>
      <c r="F89" s="90"/>
      <c r="G89" s="90"/>
      <c r="H89" s="90"/>
      <c r="I89" s="87"/>
      <c r="J89" s="88"/>
      <c r="K89" s="304">
        <v>0.05</v>
      </c>
      <c r="L89" s="859">
        <f>N83*K89</f>
        <v>9780.3873228606481</v>
      </c>
      <c r="M89" s="860"/>
      <c r="N89" s="51"/>
    </row>
    <row r="90" spans="1:14" ht="15.75" thickBot="1">
      <c r="B90" s="91" t="s">
        <v>974</v>
      </c>
      <c r="C90" s="92"/>
      <c r="D90" s="92"/>
      <c r="E90" s="92"/>
      <c r="F90" s="92"/>
      <c r="G90" s="92"/>
      <c r="H90" s="92"/>
      <c r="I90" s="93"/>
      <c r="J90" s="94"/>
      <c r="K90" s="305">
        <v>0.05</v>
      </c>
      <c r="L90" s="861">
        <f>N83*K90</f>
        <v>9780.3873228606481</v>
      </c>
      <c r="M90" s="862"/>
      <c r="N90" s="51"/>
    </row>
    <row r="91" spans="1:14" ht="15.75" thickBot="1">
      <c r="B91" s="825" t="s">
        <v>953</v>
      </c>
      <c r="C91" s="826"/>
      <c r="D91" s="826"/>
      <c r="E91" s="826"/>
      <c r="F91" s="826"/>
      <c r="G91" s="826"/>
      <c r="H91" s="826"/>
      <c r="I91" s="826"/>
      <c r="J91" s="826"/>
      <c r="K91" s="826"/>
      <c r="L91" s="826"/>
      <c r="M91" s="827"/>
      <c r="N91" s="52">
        <f>L88+L89+L90</f>
        <v>58682.323937163885</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254290.07039437685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1084</v>
      </c>
      <c r="C31" s="81" t="s">
        <v>1597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148</v>
      </c>
      <c r="B36" s="838" t="str">
        <f>VLOOKUP(A36,EQUIPOS!A6:D154,3,FALSE)</f>
        <v>Cargador : Potencia en el volante 110 hp, Clasificación de RPM del motor 2300.</v>
      </c>
      <c r="C36" s="839"/>
      <c r="D36" s="839"/>
      <c r="E36" s="839"/>
      <c r="F36" s="839"/>
      <c r="G36" s="839"/>
      <c r="H36" s="840"/>
      <c r="I36" s="267"/>
      <c r="J36" s="268"/>
      <c r="K36" s="269">
        <f>VLOOKUP(A36,EQUIPOS!A6:D163,4,FALSE)</f>
        <v>162340.13495294339</v>
      </c>
      <c r="L36" s="270"/>
      <c r="M36" s="271">
        <v>30</v>
      </c>
      <c r="N36" s="272">
        <f>K36/M36</f>
        <v>5411.3378317647794</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168352.73254379313</v>
      </c>
      <c r="L37" s="270"/>
      <c r="M37" s="271">
        <v>10</v>
      </c>
      <c r="N37" s="272">
        <f t="shared" ref="N37:N43" si="0">K37/M37</f>
        <v>16835.273254379314</v>
      </c>
    </row>
    <row r="38" spans="1:14">
      <c r="A38" t="s">
        <v>284</v>
      </c>
      <c r="B38" s="838" t="str">
        <f>VLOOKUP(A38,EQUIPOS!A8:D154,3,FALSE)</f>
        <v>Planta de asfalto en caliente</v>
      </c>
      <c r="C38" s="839"/>
      <c r="D38" s="839"/>
      <c r="E38" s="839"/>
      <c r="F38" s="839"/>
      <c r="G38" s="839"/>
      <c r="H38" s="840"/>
      <c r="I38" s="267"/>
      <c r="J38" s="268"/>
      <c r="K38" s="269">
        <f>VLOOKUP(A38,EQUIPOS!A8:D165,4,FALSE)</f>
        <v>631322.74703922414</v>
      </c>
      <c r="L38" s="270"/>
      <c r="M38" s="271">
        <v>10</v>
      </c>
      <c r="N38" s="272">
        <f t="shared" si="0"/>
        <v>63132.274703922412</v>
      </c>
    </row>
    <row r="39" spans="1:14">
      <c r="A39" t="s">
        <v>290</v>
      </c>
      <c r="B39" s="838" t="str">
        <f>VLOOKUP(A39,EQUIPOS!A9:D154,3,FALSE)</f>
        <v>Planta trituradora</v>
      </c>
      <c r="C39" s="839"/>
      <c r="D39" s="839"/>
      <c r="E39" s="839"/>
      <c r="F39" s="839"/>
      <c r="G39" s="839"/>
      <c r="H39" s="840"/>
      <c r="I39" s="267"/>
      <c r="J39" s="268"/>
      <c r="K39" s="269">
        <f>VLOOKUP(A39,EQUIPOS!A9:D166,4,FALSE)</f>
        <v>541133.78317647788</v>
      </c>
      <c r="L39" s="270"/>
      <c r="M39" s="271">
        <v>30</v>
      </c>
      <c r="N39" s="272">
        <f t="shared" si="0"/>
        <v>18037.792772549263</v>
      </c>
    </row>
    <row r="40" spans="1:14">
      <c r="A40" t="s">
        <v>316</v>
      </c>
      <c r="B40" s="838" t="str">
        <f>VLOOKUP(A40,EQUIPOS!A10:D154,3,FALSE)</f>
        <v>Retroexcavadora Tipo E-200 o  Equivalente</v>
      </c>
      <c r="C40" s="839"/>
      <c r="D40" s="839"/>
      <c r="E40" s="839"/>
      <c r="F40" s="839"/>
      <c r="G40" s="839"/>
      <c r="H40" s="840"/>
      <c r="I40" s="267"/>
      <c r="J40" s="268"/>
      <c r="K40" s="269">
        <f>VLOOKUP(A40,EQUIPOS!A10:D167,4,FALSE)</f>
        <v>210440.91567974145</v>
      </c>
      <c r="L40" s="270"/>
      <c r="M40" s="271">
        <v>30</v>
      </c>
      <c r="N40" s="272">
        <f t="shared" si="0"/>
        <v>7014.6971893247146</v>
      </c>
    </row>
    <row r="41" spans="1:14">
      <c r="A41" t="s">
        <v>358</v>
      </c>
      <c r="B41" s="838" t="str">
        <f>VLOOKUP(A41,EQUIPOS!A11:D155,3,FALSE)</f>
        <v xml:space="preserve">Terminadora de asfalto (Finisher), potencia en el volante 174 HP, R=20M3/H, velocidad de desplazamiento 114 m/min
</v>
      </c>
      <c r="C41" s="839"/>
      <c r="D41" s="839"/>
      <c r="E41" s="839"/>
      <c r="F41" s="839"/>
      <c r="G41" s="839"/>
      <c r="H41" s="840"/>
      <c r="I41" s="267"/>
      <c r="J41" s="268"/>
      <c r="K41" s="269">
        <f>VLOOKUP(A41,EQUIPOS!A11:D168,4,FALSE)</f>
        <v>270566.89158823894</v>
      </c>
      <c r="L41" s="270"/>
      <c r="M41" s="271">
        <v>10</v>
      </c>
      <c r="N41" s="272">
        <f t="shared" si="0"/>
        <v>27056.689158823894</v>
      </c>
    </row>
    <row r="42" spans="1:14">
      <c r="A42" t="s">
        <v>166</v>
      </c>
      <c r="B42" s="838" t="str">
        <f>VLOOKUP(A42,EQUIPOS!A12:D156,3,FALSE)</f>
        <v>Compactador de Rodillo POTENCIA: 99HP, PESO: 8 ton</v>
      </c>
      <c r="C42" s="839"/>
      <c r="D42" s="839"/>
      <c r="E42" s="839"/>
      <c r="F42" s="839"/>
      <c r="G42" s="839"/>
      <c r="H42" s="840"/>
      <c r="I42" s="267"/>
      <c r="J42" s="268"/>
      <c r="K42" s="269">
        <f>VLOOKUP(A42,EQUIPOS!A12:D169,4,FALSE)</f>
        <v>109822.89515322096</v>
      </c>
      <c r="L42" s="270"/>
      <c r="M42" s="271">
        <v>10</v>
      </c>
      <c r="N42" s="272">
        <f t="shared" si="0"/>
        <v>10982.289515322096</v>
      </c>
    </row>
    <row r="43" spans="1:14">
      <c r="A43" t="s">
        <v>373</v>
      </c>
      <c r="B43" s="838" t="str">
        <f>VLOOKUP(A43,EQUIPOS!A13:D157,3,FALSE)</f>
        <v>Volqueta 6 m3</v>
      </c>
      <c r="C43" s="839"/>
      <c r="D43" s="839"/>
      <c r="E43" s="839"/>
      <c r="F43" s="839"/>
      <c r="G43" s="839"/>
      <c r="H43" s="840"/>
      <c r="I43" s="267"/>
      <c r="J43" s="268"/>
      <c r="K43" s="269">
        <f>VLOOKUP(A43,EQUIPOS!A13:D170,4,FALSE)</f>
        <v>50219.786266220464</v>
      </c>
      <c r="L43" s="270"/>
      <c r="M43" s="271">
        <v>10</v>
      </c>
      <c r="N43" s="272">
        <f t="shared" si="0"/>
        <v>5021.9786266220462</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1226.0150703310451</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154718.34812303956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20231.583183999537</v>
      </c>
      <c r="N53" s="272">
        <f>K53*M53</f>
        <v>28324.216457599352</v>
      </c>
    </row>
    <row r="54" spans="1:14">
      <c r="A54" s="108"/>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28324.216457599352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743.61014192746063</v>
      </c>
      <c r="M63" s="830"/>
      <c r="N63" s="287">
        <f>K63*L63</f>
        <v>1041.0541986984449</v>
      </c>
    </row>
    <row r="64" spans="1:14">
      <c r="A64" t="s">
        <v>1293</v>
      </c>
      <c r="B64" s="46" t="str">
        <f>VLOOKUP(A64,TRANSPORTE!A6:D117,3,FALSE)</f>
        <v>Transporte de mezcla</v>
      </c>
      <c r="C64" s="47"/>
      <c r="D64" s="47"/>
      <c r="E64" s="47"/>
      <c r="F64" s="47"/>
      <c r="G64" s="47"/>
      <c r="H64" s="311" t="s">
        <v>1468</v>
      </c>
      <c r="I64" s="279">
        <v>1.25</v>
      </c>
      <c r="J64" s="286">
        <v>1</v>
      </c>
      <c r="K64" s="279">
        <f>I64*J64</f>
        <v>1.25</v>
      </c>
      <c r="L64" s="829">
        <f>VLOOKUP(A64,TRANSPORTE!A6:D117,4,FALSE)</f>
        <v>743.61014192746063</v>
      </c>
      <c r="M64" s="830"/>
      <c r="N64" s="287">
        <f>K64*L64</f>
        <v>929.51267740932576</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1970.5668761077707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54</v>
      </c>
      <c r="B75" s="49" t="str">
        <f>VLOOKUP(A75,'MANO DE OBRA'!A8:D69,3,FALSE)</f>
        <v>Rastrilleros (2)</v>
      </c>
      <c r="C75" s="47"/>
      <c r="D75" s="47"/>
      <c r="E75" s="47"/>
      <c r="F75" s="47"/>
      <c r="G75" s="47"/>
      <c r="H75" s="47"/>
      <c r="I75" s="292">
        <f>K75/J75*100</f>
        <v>86502.359687357821</v>
      </c>
      <c r="J75" s="293">
        <v>185</v>
      </c>
      <c r="K75" s="294">
        <f>VLOOKUP(A75,'MANO DE OBRA'!A8:D100,4,FALSE)</f>
        <v>160029.36542161196</v>
      </c>
      <c r="L75" s="50"/>
      <c r="M75" s="299">
        <v>80</v>
      </c>
      <c r="N75" s="395">
        <f>K75/M75</f>
        <v>2000.3670677701496</v>
      </c>
    </row>
    <row r="76" spans="1:15">
      <c r="A76" t="s">
        <v>34</v>
      </c>
      <c r="B76" s="49" t="str">
        <f>VLOOKUP(A76,'MANO DE OBRA'!A9:D70,3,FALSE)</f>
        <v>Oficial (3)</v>
      </c>
      <c r="C76" s="47"/>
      <c r="D76" s="47"/>
      <c r="E76" s="47"/>
      <c r="F76" s="47"/>
      <c r="G76" s="47"/>
      <c r="H76" s="47"/>
      <c r="I76" s="292">
        <f>K76/J76*100</f>
        <v>173004.71937471567</v>
      </c>
      <c r="J76" s="293">
        <v>185</v>
      </c>
      <c r="K76" s="294">
        <f>VLOOKUP(A76,'MANO DE OBRA'!A9:D101,4,FALSE)</f>
        <v>320058.73084322398</v>
      </c>
      <c r="L76" s="50"/>
      <c r="M76" s="300">
        <v>80</v>
      </c>
      <c r="N76" s="395">
        <f>K76/M76</f>
        <v>4000.7341355402996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12260.15070331045</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197273.2821600571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39454.656432011427</v>
      </c>
      <c r="M87" s="860"/>
      <c r="N87" s="51"/>
    </row>
    <row r="88" spans="1:14">
      <c r="B88" s="89" t="s">
        <v>973</v>
      </c>
      <c r="C88" s="90"/>
      <c r="D88" s="90"/>
      <c r="E88" s="90"/>
      <c r="F88" s="90"/>
      <c r="G88" s="90"/>
      <c r="H88" s="90"/>
      <c r="I88" s="87"/>
      <c r="J88" s="88"/>
      <c r="K88" s="304">
        <v>0.05</v>
      </c>
      <c r="L88" s="859">
        <f>N82*K88</f>
        <v>9863.6641080028567</v>
      </c>
      <c r="M88" s="860"/>
      <c r="N88" s="51"/>
    </row>
    <row r="89" spans="1:14" ht="15.75" thickBot="1">
      <c r="B89" s="91" t="s">
        <v>974</v>
      </c>
      <c r="C89" s="92"/>
      <c r="D89" s="92"/>
      <c r="E89" s="92"/>
      <c r="F89" s="92"/>
      <c r="G89" s="92"/>
      <c r="H89" s="92"/>
      <c r="I89" s="93"/>
      <c r="J89" s="94"/>
      <c r="K89" s="305">
        <v>0.05</v>
      </c>
      <c r="L89" s="861">
        <f>N82*K89</f>
        <v>9863.6641080028567</v>
      </c>
      <c r="M89" s="862"/>
      <c r="N89" s="51"/>
    </row>
    <row r="90" spans="1:14" ht="15.75" thickBot="1">
      <c r="B90" s="825" t="s">
        <v>953</v>
      </c>
      <c r="C90" s="826"/>
      <c r="D90" s="826"/>
      <c r="E90" s="826"/>
      <c r="F90" s="826"/>
      <c r="G90" s="826"/>
      <c r="H90" s="826"/>
      <c r="I90" s="826"/>
      <c r="J90" s="826"/>
      <c r="K90" s="826"/>
      <c r="L90" s="826"/>
      <c r="M90" s="827"/>
      <c r="N90" s="52">
        <f>L87+L88+L89</f>
        <v>59181.98464801714</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256455.26680807426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1085</v>
      </c>
      <c r="C31" s="81" t="s">
        <v>2072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117</v>
      </c>
      <c r="B36" s="838" t="str">
        <f>VLOOKUP(A36,EQUIPOS!A6:D154,3,FALSE)</f>
        <v xml:space="preserve">Barredora mecánica de cepillo de 3658 mm ; 6 m3 </v>
      </c>
      <c r="C36" s="839"/>
      <c r="D36" s="839"/>
      <c r="E36" s="839"/>
      <c r="F36" s="839"/>
      <c r="G36" s="839"/>
      <c r="H36" s="840"/>
      <c r="I36" s="267"/>
      <c r="J36" s="268"/>
      <c r="K36" s="269">
        <f>VLOOKUP(A36,EQUIPOS!A6:D163,4,FALSE)</f>
        <v>78163.768681046815</v>
      </c>
      <c r="L36" s="270"/>
      <c r="M36" s="271">
        <v>150</v>
      </c>
      <c r="N36" s="272">
        <f>K36/M36</f>
        <v>521.09179120697877</v>
      </c>
    </row>
    <row r="37" spans="1:14">
      <c r="A37" s="113" t="s">
        <v>148</v>
      </c>
      <c r="B37" s="838" t="str">
        <f>VLOOKUP(A37,EQUIPOS!A7:D154,3,FALSE)</f>
        <v>Cargador : Potencia en el volante 110 hp, Clasificación de RPM del motor 2300.</v>
      </c>
      <c r="C37" s="839"/>
      <c r="D37" s="839"/>
      <c r="E37" s="839"/>
      <c r="F37" s="839"/>
      <c r="G37" s="839"/>
      <c r="H37" s="840"/>
      <c r="I37" s="267"/>
      <c r="J37" s="268"/>
      <c r="K37" s="269">
        <f>VLOOKUP(A37,EQUIPOS!A7:D164,4,FALSE)</f>
        <v>162340.13495294339</v>
      </c>
      <c r="L37" s="270"/>
      <c r="M37" s="271">
        <v>150</v>
      </c>
      <c r="N37" s="272">
        <f>K37/M37</f>
        <v>1082.267566352956</v>
      </c>
    </row>
    <row r="38" spans="1:14">
      <c r="A38" t="s">
        <v>236</v>
      </c>
      <c r="B38" s="838" t="str">
        <f>VLOOKUP(A38,EQUIPOS!A8:D154,3,FALSE)</f>
        <v>Fresadora de pavimento, potencia 255 HP, peso 19 Ton, PROFUNDIDAD DE CORTE 305 mm</v>
      </c>
      <c r="C38" s="839"/>
      <c r="D38" s="839"/>
      <c r="E38" s="839"/>
      <c r="F38" s="839"/>
      <c r="G38" s="839"/>
      <c r="H38" s="840"/>
      <c r="I38" s="267"/>
      <c r="J38" s="268"/>
      <c r="K38" s="269">
        <f>VLOOKUP(A38,EQUIPOS!A8:D165,4,FALSE)</f>
        <v>384806.24581438425</v>
      </c>
      <c r="L38" s="270"/>
      <c r="M38" s="271">
        <v>150</v>
      </c>
      <c r="N38" s="272">
        <f>K38/M38</f>
        <v>2565.3749720958949</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N75*M41</f>
        <v>2.0863498333333332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4170.8206794891639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1233</v>
      </c>
      <c r="B58" s="46" t="str">
        <f>VLOOKUP(A58,TRANSPORTE!A5:D117,3,FALSE)</f>
        <v>Transporte de material fresado</v>
      </c>
      <c r="C58" s="317"/>
      <c r="D58" s="317"/>
      <c r="E58" s="317"/>
      <c r="F58" s="317"/>
      <c r="G58" s="317"/>
      <c r="H58" s="311" t="s">
        <v>1468</v>
      </c>
      <c r="I58" s="279">
        <v>0.13</v>
      </c>
      <c r="J58" s="286">
        <v>1</v>
      </c>
      <c r="K58" s="279">
        <f>I58*J58</f>
        <v>0.13</v>
      </c>
      <c r="L58" s="829">
        <f>VLOOKUP(A58,TRANSPORTE!A5:D117,4,FALSE)</f>
        <v>743.61014192746063</v>
      </c>
      <c r="M58" s="830"/>
      <c r="N58" s="287">
        <f>K58*L58</f>
        <v>96.669318450569889</v>
      </c>
    </row>
    <row r="59" spans="1:14">
      <c r="B59" s="46"/>
      <c r="C59" s="47"/>
      <c r="D59" s="47"/>
      <c r="E59" s="47"/>
      <c r="F59" s="47"/>
      <c r="G59" s="47"/>
      <c r="H59" s="311"/>
      <c r="I59" s="279"/>
      <c r="J59" s="286"/>
      <c r="K59" s="279"/>
      <c r="L59" s="829"/>
      <c r="M59" s="83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96.669318450569889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1200</v>
      </c>
      <c r="N69" s="395">
        <f>K69/M69</f>
        <v>208.63498333333331</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208.63498333333331</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4476.1249812730675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895.22499625461353</v>
      </c>
      <c r="M82" s="860"/>
      <c r="N82" s="51"/>
    </row>
    <row r="83" spans="1:14">
      <c r="B83" s="89" t="s">
        <v>973</v>
      </c>
      <c r="C83" s="90"/>
      <c r="D83" s="90"/>
      <c r="E83" s="90"/>
      <c r="F83" s="90"/>
      <c r="G83" s="90"/>
      <c r="H83" s="90"/>
      <c r="I83" s="87"/>
      <c r="J83" s="88"/>
      <c r="K83" s="304">
        <v>0.05</v>
      </c>
      <c r="L83" s="859">
        <f>N77*K83</f>
        <v>223.80624906365338</v>
      </c>
      <c r="M83" s="860"/>
      <c r="N83" s="51"/>
    </row>
    <row r="84" spans="1:14" ht="15.75" thickBot="1">
      <c r="B84" s="91" t="s">
        <v>974</v>
      </c>
      <c r="C84" s="92"/>
      <c r="D84" s="92"/>
      <c r="E84" s="92"/>
      <c r="F84" s="92"/>
      <c r="G84" s="92"/>
      <c r="H84" s="92"/>
      <c r="I84" s="93"/>
      <c r="J84" s="94"/>
      <c r="K84" s="305">
        <v>0.05</v>
      </c>
      <c r="L84" s="861">
        <f>N77*K84</f>
        <v>223.80624906365338</v>
      </c>
      <c r="M84" s="862"/>
      <c r="N84" s="51"/>
    </row>
    <row r="85" spans="1:14" ht="15.75" thickBot="1">
      <c r="B85" s="825" t="s">
        <v>953</v>
      </c>
      <c r="C85" s="826"/>
      <c r="D85" s="826"/>
      <c r="E85" s="826"/>
      <c r="F85" s="826"/>
      <c r="G85" s="826"/>
      <c r="H85" s="826"/>
      <c r="I85" s="826"/>
      <c r="J85" s="826"/>
      <c r="K85" s="826"/>
      <c r="L85" s="826"/>
      <c r="M85" s="827"/>
      <c r="N85" s="52">
        <f>L82+L83+L84</f>
        <v>1342.8374943819204</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5818.9624756549874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2"/>
      <c r="K117" s="802"/>
      <c r="L117" s="802"/>
      <c r="M117" s="802"/>
      <c r="N117" s="803"/>
    </row>
    <row r="118" spans="2:14" ht="15.75" thickBot="1">
      <c r="B118" s="261" t="s">
        <v>2221</v>
      </c>
      <c r="C118" s="393"/>
      <c r="D118" s="393"/>
      <c r="E118" s="57"/>
      <c r="F118" s="57"/>
      <c r="G118" s="57"/>
      <c r="H118" s="57"/>
      <c r="I118" s="57"/>
      <c r="J118" s="804"/>
      <c r="K118" s="804"/>
      <c r="L118" s="804"/>
      <c r="M118" s="804"/>
      <c r="N118" s="805"/>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2017</v>
      </c>
      <c r="C31" s="81" t="s">
        <v>2074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117</v>
      </c>
      <c r="B36" s="838" t="str">
        <f>VLOOKUP(A36,EQUIPOS!A6:D154,3,FALSE)</f>
        <v xml:space="preserve">Barredora mecánica de cepillo de 3658 mm ; 6 m3 </v>
      </c>
      <c r="C36" s="839"/>
      <c r="D36" s="839"/>
      <c r="E36" s="839"/>
      <c r="F36" s="839"/>
      <c r="G36" s="839"/>
      <c r="H36" s="840"/>
      <c r="I36" s="267"/>
      <c r="J36" s="268"/>
      <c r="K36" s="269">
        <f>VLOOKUP(A36,EQUIPOS!A6:D163,4,FALSE)</f>
        <v>78163.768681046815</v>
      </c>
      <c r="L36" s="270"/>
      <c r="M36" s="271">
        <v>300</v>
      </c>
      <c r="N36" s="272">
        <f>K36/M36</f>
        <v>260.54589560348938</v>
      </c>
    </row>
    <row r="37" spans="1:14">
      <c r="A37" s="113" t="s">
        <v>148</v>
      </c>
      <c r="B37" s="838" t="str">
        <f>VLOOKUP(A37,EQUIPOS!A7:D154,3,FALSE)</f>
        <v>Cargador : Potencia en el volante 110 hp, Clasificación de RPM del motor 2300.</v>
      </c>
      <c r="C37" s="839"/>
      <c r="D37" s="839"/>
      <c r="E37" s="839"/>
      <c r="F37" s="839"/>
      <c r="G37" s="839"/>
      <c r="H37" s="840"/>
      <c r="I37" s="267"/>
      <c r="J37" s="268"/>
      <c r="K37" s="269">
        <f>VLOOKUP(A37,EQUIPOS!A7:D164,4,FALSE)</f>
        <v>162340.13495294339</v>
      </c>
      <c r="L37" s="270"/>
      <c r="M37" s="271">
        <v>300</v>
      </c>
      <c r="N37" s="272">
        <f>K37/M37</f>
        <v>541.133783176478</v>
      </c>
    </row>
    <row r="38" spans="1:14">
      <c r="A38" t="s">
        <v>236</v>
      </c>
      <c r="B38" s="838" t="str">
        <f>VLOOKUP(A38,EQUIPOS!A8:D154,3,FALSE)</f>
        <v>Fresadora de pavimento, potencia 255 HP, peso 19 Ton, PROFUNDIDAD DE CORTE 305 mm</v>
      </c>
      <c r="C38" s="839"/>
      <c r="D38" s="839"/>
      <c r="E38" s="839"/>
      <c r="F38" s="839"/>
      <c r="G38" s="839"/>
      <c r="H38" s="840"/>
      <c r="I38" s="267"/>
      <c r="J38" s="268"/>
      <c r="K38" s="269">
        <f>VLOOKUP(A38,EQUIPOS!A8:D165,4,FALSE)</f>
        <v>384806.24581438425</v>
      </c>
      <c r="L38" s="270"/>
      <c r="M38" s="271">
        <v>300</v>
      </c>
      <c r="N38" s="272">
        <f>K38/M38</f>
        <v>1282.6874860479475</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N75*M41</f>
        <v>1.0431749166666666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2085.410339744582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1233</v>
      </c>
      <c r="B58" s="46" t="str">
        <f>VLOOKUP(A58,TRANSPORTE!A5:D117,3,FALSE)</f>
        <v>Transporte de material fresado</v>
      </c>
      <c r="C58" s="317"/>
      <c r="D58" s="317"/>
      <c r="E58" s="317"/>
      <c r="F58" s="317"/>
      <c r="G58" s="317"/>
      <c r="H58" s="311" t="s">
        <v>1468</v>
      </c>
      <c r="I58" s="413">
        <v>6.5000000000000002E-2</v>
      </c>
      <c r="J58" s="286">
        <v>1</v>
      </c>
      <c r="K58" s="413">
        <f>I58*J58</f>
        <v>6.5000000000000002E-2</v>
      </c>
      <c r="L58" s="829">
        <f>VLOOKUP(A58,TRANSPORTE!A5:D117,4,FALSE)</f>
        <v>743.61014192746063</v>
      </c>
      <c r="M58" s="830"/>
      <c r="N58" s="287">
        <f>K58*L58</f>
        <v>48.334659225284945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48.334659225284945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2400</v>
      </c>
      <c r="N69" s="395">
        <f>K69/M69</f>
        <v>104.31749166666665</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104.31749166666665</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2238.0624906365338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447.61249812730676</v>
      </c>
      <c r="M82" s="860"/>
      <c r="N82" s="51"/>
    </row>
    <row r="83" spans="1:14">
      <c r="B83" s="89" t="s">
        <v>973</v>
      </c>
      <c r="C83" s="90"/>
      <c r="D83" s="90"/>
      <c r="E83" s="90"/>
      <c r="F83" s="90"/>
      <c r="G83" s="90"/>
      <c r="H83" s="90"/>
      <c r="I83" s="87"/>
      <c r="J83" s="88"/>
      <c r="K83" s="304">
        <v>0.05</v>
      </c>
      <c r="L83" s="859">
        <f>N77*K83</f>
        <v>111.90312453182669</v>
      </c>
      <c r="M83" s="860"/>
      <c r="N83" s="51"/>
    </row>
    <row r="84" spans="1:14" ht="15.75" thickBot="1">
      <c r="B84" s="91" t="s">
        <v>974</v>
      </c>
      <c r="C84" s="92"/>
      <c r="D84" s="92"/>
      <c r="E84" s="92"/>
      <c r="F84" s="92"/>
      <c r="G84" s="92"/>
      <c r="H84" s="92"/>
      <c r="I84" s="93"/>
      <c r="J84" s="94"/>
      <c r="K84" s="305">
        <v>0.05</v>
      </c>
      <c r="L84" s="861">
        <f>N77*K84</f>
        <v>111.90312453182669</v>
      </c>
      <c r="M84" s="862"/>
      <c r="N84" s="51"/>
    </row>
    <row r="85" spans="1:14" ht="15.75" thickBot="1">
      <c r="B85" s="825" t="s">
        <v>953</v>
      </c>
      <c r="C85" s="826"/>
      <c r="D85" s="826"/>
      <c r="E85" s="826"/>
      <c r="F85" s="826"/>
      <c r="G85" s="826"/>
      <c r="H85" s="826"/>
      <c r="I85" s="826"/>
      <c r="J85" s="826"/>
      <c r="K85" s="826"/>
      <c r="L85" s="826"/>
      <c r="M85" s="827"/>
      <c r="N85" s="52">
        <f>L82+L83+L84</f>
        <v>671.41874719096018</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2909.4812378274937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2"/>
      <c r="K117" s="802"/>
      <c r="L117" s="802"/>
      <c r="M117" s="802"/>
      <c r="N117" s="803"/>
    </row>
    <row r="118" spans="2:14" ht="15.75" thickBot="1">
      <c r="B118" s="261" t="s">
        <v>2221</v>
      </c>
      <c r="C118" s="393"/>
      <c r="D118" s="393"/>
      <c r="E118" s="57"/>
      <c r="F118" s="57"/>
      <c r="G118" s="57"/>
      <c r="H118" s="57"/>
      <c r="I118" s="57"/>
      <c r="J118" s="804"/>
      <c r="K118" s="804"/>
      <c r="L118" s="804"/>
      <c r="M118" s="804"/>
      <c r="N118"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1086</v>
      </c>
      <c r="C31" s="81" t="s">
        <v>2075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72900.576003918628</v>
      </c>
      <c r="L36" s="270"/>
      <c r="M36" s="271">
        <v>18</v>
      </c>
      <c r="N36" s="272">
        <f>K36/M36</f>
        <v>4050.0320002177014</v>
      </c>
    </row>
    <row r="37" spans="1:14">
      <c r="A37" s="113" t="s">
        <v>154</v>
      </c>
      <c r="B37" s="838" t="str">
        <f>VLOOKUP(A37,EQUIPOS!A7:D154,3,FALSE)</f>
        <v>Carrotanque Irrigador de asfalto, 1000 GALONES DE CAPACIDAD</v>
      </c>
      <c r="C37" s="839"/>
      <c r="D37" s="839"/>
      <c r="E37" s="839"/>
      <c r="F37" s="839"/>
      <c r="G37" s="839"/>
      <c r="H37" s="840"/>
      <c r="I37" s="267"/>
      <c r="J37" s="268"/>
      <c r="K37" s="269">
        <f>VLOOKUP(A37,EQUIPOS!A7:D164,4,FALSE)</f>
        <v>114239.35422614533</v>
      </c>
      <c r="L37" s="270"/>
      <c r="M37" s="271">
        <v>18</v>
      </c>
      <c r="N37" s="272">
        <f>K37/M37</f>
        <v>6346.6307903414072</v>
      </c>
    </row>
    <row r="38" spans="1:14">
      <c r="A38" t="s">
        <v>269</v>
      </c>
      <c r="B38" s="838" t="str">
        <f>VLOOKUP(A38,EQUIPOS!A8:D154,3,FALSE)</f>
        <v>Motoniveladora  potencia 215 HP, ancho de cuchilla 4,27 m, peso 18 ton.</v>
      </c>
      <c r="C38" s="839"/>
      <c r="D38" s="839"/>
      <c r="E38" s="839"/>
      <c r="F38" s="839"/>
      <c r="G38" s="839"/>
      <c r="H38" s="840"/>
      <c r="I38" s="267"/>
      <c r="J38" s="268"/>
      <c r="K38" s="269">
        <f>VLOOKUP(A38,EQUIPOS!A8:D165,4,FALSE)</f>
        <v>222466.11086144092</v>
      </c>
      <c r="L38" s="270"/>
      <c r="M38" s="271">
        <v>18</v>
      </c>
      <c r="N38" s="272">
        <f>K38/M38</f>
        <v>12359.228381191162</v>
      </c>
    </row>
    <row r="39" spans="1:14">
      <c r="A39" t="s">
        <v>299</v>
      </c>
      <c r="B39" s="838" t="str">
        <f>VLOOKUP(A39,EQUIPOS!A9:D154,3,FALSE)</f>
        <v xml:space="preserve">Recicladora, potencia 430HP </v>
      </c>
      <c r="C39" s="839"/>
      <c r="D39" s="839"/>
      <c r="E39" s="839"/>
      <c r="F39" s="839"/>
      <c r="G39" s="839"/>
      <c r="H39" s="840"/>
      <c r="I39" s="841"/>
      <c r="J39" s="822"/>
      <c r="K39" s="269">
        <f>VLOOKUP(A39,EQUIPOS!A9:D166,4,FALSE)</f>
        <v>541133.78317647788</v>
      </c>
      <c r="L39" s="842">
        <v>18</v>
      </c>
      <c r="M39" s="843"/>
      <c r="N39" s="272">
        <f>K39/L39</f>
        <v>30062.987954248772</v>
      </c>
    </row>
    <row r="40" spans="1:14">
      <c r="A40" t="s">
        <v>365</v>
      </c>
      <c r="B40" s="838" t="str">
        <f>VLOOKUP(A40,EQUIPOS!A10:D154,3,FALSE)</f>
        <v xml:space="preserve">Vibrocompatador, potencia 153 HP, peso 10 Ton. </v>
      </c>
      <c r="C40" s="839"/>
      <c r="D40" s="839"/>
      <c r="E40" s="839"/>
      <c r="F40" s="839"/>
      <c r="G40" s="839"/>
      <c r="H40" s="840"/>
      <c r="I40" s="36"/>
      <c r="J40" s="37"/>
      <c r="K40" s="269">
        <f>VLOOKUP(A40,EQUIPOS!A10:D167,4,FALSE)</f>
        <v>127246.6099929816</v>
      </c>
      <c r="L40" s="276"/>
      <c r="M40" s="277">
        <v>18</v>
      </c>
      <c r="N40" s="272">
        <f>K40/M40</f>
        <v>7069.2561107211995</v>
      </c>
    </row>
    <row r="41" spans="1:14">
      <c r="B41" s="845" t="s">
        <v>952</v>
      </c>
      <c r="C41" s="846"/>
      <c r="D41" s="846"/>
      <c r="E41" s="38"/>
      <c r="F41" s="39"/>
      <c r="G41" s="39"/>
      <c r="H41" s="40"/>
      <c r="I41" s="36"/>
      <c r="J41" s="37"/>
      <c r="K41" s="279"/>
      <c r="L41" s="276"/>
      <c r="M41" s="401">
        <v>0.01</v>
      </c>
      <c r="N41" s="344">
        <f>N75*M41</f>
        <v>33.488139834333886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59921.623376554577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802</v>
      </c>
      <c r="B48" s="43" t="str">
        <f>VLOOKUP(A48,MATERIALES!A5:D373,3,FALSE)</f>
        <v>Arena lavada</v>
      </c>
      <c r="C48" s="281"/>
      <c r="D48" s="281"/>
      <c r="E48" s="281"/>
      <c r="F48" s="281"/>
      <c r="G48" s="281"/>
      <c r="H48" s="281"/>
      <c r="I48" s="268"/>
      <c r="J48" s="224" t="str">
        <f>VLOOKUP(A48,MATERIALES!A4:D640,2,FALSE)</f>
        <v>m3</v>
      </c>
      <c r="K48" s="282">
        <v>3.5000000000000003E-2</v>
      </c>
      <c r="L48" s="267"/>
      <c r="M48" s="402">
        <f>VLOOKUP(A48,MATERIALES!A5:D396,4,FALSE)</f>
        <v>48246.944104938841</v>
      </c>
      <c r="N48" s="272">
        <f>K48*M48</f>
        <v>1688.6430436728597</v>
      </c>
    </row>
    <row r="49" spans="1:14">
      <c r="A49" s="108" t="s">
        <v>763</v>
      </c>
      <c r="B49" s="43" t="str">
        <f>VLOOKUP(A49,MATERIALES!A6:D373,3,FALSE)</f>
        <v>Agregado petreo para mezclas asfálticas</v>
      </c>
      <c r="C49" s="281"/>
      <c r="D49" s="281"/>
      <c r="E49" s="281"/>
      <c r="F49" s="281"/>
      <c r="G49" s="281"/>
      <c r="H49" s="281"/>
      <c r="I49" s="268"/>
      <c r="J49" s="224" t="str">
        <f>VLOOKUP(A49,MATERIALES!A5:D641,2,FALSE)</f>
        <v>m3</v>
      </c>
      <c r="K49" s="282">
        <v>0.25</v>
      </c>
      <c r="L49" s="267"/>
      <c r="M49" s="402">
        <f>VLOOKUP(A49,MATERIALES!A6:D397,4,FALSE)</f>
        <v>52098.152509777414</v>
      </c>
      <c r="N49" s="272">
        <f>K49*M49</f>
        <v>13024.538127444353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14713.181171117212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1317</v>
      </c>
      <c r="B58" s="46" t="str">
        <f>VLOOKUP(A58,TRANSPORTE!A5:D117,3,FALSE)</f>
        <v>Transporte de agregados pétreos</v>
      </c>
      <c r="C58" s="317"/>
      <c r="D58" s="317"/>
      <c r="E58" s="317"/>
      <c r="F58" s="317"/>
      <c r="G58" s="317"/>
      <c r="H58" s="311" t="s">
        <v>1468</v>
      </c>
      <c r="I58" s="413">
        <v>0.28500000000000003</v>
      </c>
      <c r="J58" s="286">
        <v>1</v>
      </c>
      <c r="K58" s="413">
        <f>I58*J58</f>
        <v>0.28500000000000003</v>
      </c>
      <c r="L58" s="829">
        <f>VLOOKUP(A58,TRANSPORTE!A5:D117,4,FALSE)</f>
        <v>743.61014192746063</v>
      </c>
      <c r="M58" s="830"/>
      <c r="N58" s="287">
        <f>K58*L58</f>
        <v>211.9288904493263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211.9288904493263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15</v>
      </c>
      <c r="B69" s="49" t="str">
        <f>VLOOKUP(A69,'MANO DE OBRA'!A8:D68,3,FALSE)</f>
        <v>Obrero (6)</v>
      </c>
      <c r="C69" s="47"/>
      <c r="D69" s="47"/>
      <c r="E69" s="47"/>
      <c r="F69" s="47"/>
      <c r="G69" s="47"/>
      <c r="H69" s="47"/>
      <c r="I69" s="292">
        <f>K69/J69*100</f>
        <v>202996.19999999998</v>
      </c>
      <c r="J69" s="293">
        <v>185</v>
      </c>
      <c r="K69" s="294">
        <f>VLOOKUP(A69,'MANO DE OBRA'!A8:D99,4,FALSE)</f>
        <v>375542.97</v>
      </c>
      <c r="L69" s="50"/>
      <c r="M69" s="295">
        <v>144</v>
      </c>
      <c r="N69" s="395">
        <f>K69/M69</f>
        <v>2607.9372916666666</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144</v>
      </c>
      <c r="N70" s="395">
        <f>K70/M70</f>
        <v>740.87669176672216</v>
      </c>
    </row>
    <row r="71" spans="1:15">
      <c r="B71" s="49"/>
      <c r="C71" s="47"/>
      <c r="D71" s="47"/>
      <c r="E71" s="47"/>
      <c r="F71" s="47"/>
      <c r="G71" s="47"/>
      <c r="H71" s="47"/>
      <c r="I71" s="292"/>
      <c r="J71" s="293"/>
      <c r="K71" s="294"/>
      <c r="L71" s="50"/>
      <c r="M71" s="300"/>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3348.8139834333888</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78195.547421554496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15639.1094843109</v>
      </c>
      <c r="M82" s="860"/>
      <c r="N82" s="51"/>
    </row>
    <row r="83" spans="1:14">
      <c r="B83" s="89" t="s">
        <v>973</v>
      </c>
      <c r="C83" s="90"/>
      <c r="D83" s="90"/>
      <c r="E83" s="90"/>
      <c r="F83" s="90"/>
      <c r="G83" s="90"/>
      <c r="H83" s="90"/>
      <c r="I83" s="87"/>
      <c r="J83" s="88"/>
      <c r="K83" s="304">
        <v>0.05</v>
      </c>
      <c r="L83" s="859">
        <f>N77*K83</f>
        <v>3909.7773710777251</v>
      </c>
      <c r="M83" s="860"/>
      <c r="N83" s="51"/>
    </row>
    <row r="84" spans="1:14" ht="15.75" thickBot="1">
      <c r="B84" s="91" t="s">
        <v>974</v>
      </c>
      <c r="C84" s="92"/>
      <c r="D84" s="92"/>
      <c r="E84" s="92"/>
      <c r="F84" s="92"/>
      <c r="G84" s="92"/>
      <c r="H84" s="92"/>
      <c r="I84" s="93"/>
      <c r="J84" s="94"/>
      <c r="K84" s="305">
        <v>0.05</v>
      </c>
      <c r="L84" s="861">
        <f>N77*K84</f>
        <v>3909.7773710777251</v>
      </c>
      <c r="M84" s="862"/>
      <c r="N84" s="51"/>
    </row>
    <row r="85" spans="1:14" ht="15.75" thickBot="1">
      <c r="B85" s="825" t="s">
        <v>953</v>
      </c>
      <c r="C85" s="826"/>
      <c r="D85" s="826"/>
      <c r="E85" s="826"/>
      <c r="F85" s="826"/>
      <c r="G85" s="826"/>
      <c r="H85" s="826"/>
      <c r="I85" s="826"/>
      <c r="J85" s="826"/>
      <c r="K85" s="826"/>
      <c r="L85" s="826"/>
      <c r="M85" s="827"/>
      <c r="N85" s="52">
        <f>L82+L83+L84</f>
        <v>23458.66422646635</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101654.21164802085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2"/>
      <c r="K117" s="802"/>
      <c r="L117" s="802"/>
      <c r="M117" s="802"/>
      <c r="N117" s="803"/>
    </row>
    <row r="118" spans="2:14" ht="15.75" thickBot="1">
      <c r="B118" s="261" t="s">
        <v>2221</v>
      </c>
      <c r="C118" s="393"/>
      <c r="D118" s="393"/>
      <c r="E118" s="57"/>
      <c r="F118" s="57"/>
      <c r="G118" s="57"/>
      <c r="H118" s="57"/>
      <c r="I118" s="57"/>
      <c r="J118" s="804"/>
      <c r="K118" s="804"/>
      <c r="L118" s="804"/>
      <c r="M118" s="804"/>
      <c r="N118"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1087</v>
      </c>
      <c r="C31" s="81" t="s">
        <v>2076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72900.576003918628</v>
      </c>
      <c r="L36" s="270"/>
      <c r="M36" s="271">
        <v>12</v>
      </c>
      <c r="N36" s="272">
        <f>K36/M36</f>
        <v>6075.048000326552</v>
      </c>
    </row>
    <row r="37" spans="1:14">
      <c r="A37" s="113" t="s">
        <v>154</v>
      </c>
      <c r="B37" s="320" t="str">
        <f>VLOOKUP(A37,EQUIPOS!A6:D154,3,FALSE)</f>
        <v>Carrotanque Irrigador de asfalto, 1000 GALONES DE CAPACIDAD</v>
      </c>
      <c r="C37" s="321"/>
      <c r="D37" s="321"/>
      <c r="E37" s="321"/>
      <c r="F37" s="321"/>
      <c r="G37" s="321"/>
      <c r="H37" s="322"/>
      <c r="I37" s="267"/>
      <c r="J37" s="268"/>
      <c r="K37" s="269">
        <f>VLOOKUP(A37,EQUIPOS!A6:D163,4,FALSE)</f>
        <v>114239.35422614533</v>
      </c>
      <c r="L37" s="270"/>
      <c r="M37" s="271">
        <v>12</v>
      </c>
      <c r="N37" s="272">
        <f>K37/M37</f>
        <v>9519.9461855121099</v>
      </c>
    </row>
    <row r="38" spans="1:14">
      <c r="A38" s="113" t="s">
        <v>269</v>
      </c>
      <c r="B38" s="320" t="str">
        <f>VLOOKUP(A38,EQUIPOS!A6:D154,3,FALSE)</f>
        <v>Motoniveladora  potencia 215 HP, ancho de cuchilla 4,27 m, peso 18 ton.</v>
      </c>
      <c r="C38" s="321"/>
      <c r="D38" s="321"/>
      <c r="E38" s="321"/>
      <c r="F38" s="321"/>
      <c r="G38" s="321"/>
      <c r="H38" s="322"/>
      <c r="I38" s="267"/>
      <c r="J38" s="268"/>
      <c r="K38" s="269">
        <f>VLOOKUP(A38,EQUIPOS!A6:D163,4,FALSE)</f>
        <v>222466.11086144092</v>
      </c>
      <c r="L38" s="270"/>
      <c r="M38" s="271">
        <v>12</v>
      </c>
      <c r="N38" s="272">
        <f>K38/M38</f>
        <v>18538.842571786743</v>
      </c>
    </row>
    <row r="39" spans="1:14">
      <c r="A39" s="113" t="s">
        <v>299</v>
      </c>
      <c r="B39" s="838" t="str">
        <f>VLOOKUP(A39,EQUIPOS!A7:D154,3,FALSE)</f>
        <v xml:space="preserve">Recicladora, potencia 430HP </v>
      </c>
      <c r="C39" s="839"/>
      <c r="D39" s="839"/>
      <c r="E39" s="839"/>
      <c r="F39" s="839"/>
      <c r="G39" s="839"/>
      <c r="H39" s="840"/>
      <c r="I39" s="267"/>
      <c r="J39" s="268"/>
      <c r="K39" s="269">
        <f>VLOOKUP(A39,EQUIPOS!A7:D164,4,FALSE)</f>
        <v>541133.78317647788</v>
      </c>
      <c r="L39" s="270"/>
      <c r="M39" s="271">
        <v>12</v>
      </c>
      <c r="N39" s="272">
        <f>K39/M39</f>
        <v>45094.481931373157</v>
      </c>
    </row>
    <row r="40" spans="1:14">
      <c r="A40" t="s">
        <v>365</v>
      </c>
      <c r="B40" s="838" t="str">
        <f>VLOOKUP(A40,EQUIPOS!A8:D154,3,FALSE)</f>
        <v xml:space="preserve">Vibrocompatador, potencia 153 HP, peso 10 Ton. </v>
      </c>
      <c r="C40" s="839"/>
      <c r="D40" s="839"/>
      <c r="E40" s="839"/>
      <c r="F40" s="839"/>
      <c r="G40" s="839"/>
      <c r="H40" s="840"/>
      <c r="I40" s="267"/>
      <c r="J40" s="268"/>
      <c r="K40" s="269">
        <f>VLOOKUP(A40,EQUIPOS!A8:D165,4,FALSE)</f>
        <v>127246.6099929816</v>
      </c>
      <c r="L40" s="270"/>
      <c r="M40" s="271">
        <v>12</v>
      </c>
      <c r="N40" s="272">
        <f>K40/M40</f>
        <v>10603.8841660818</v>
      </c>
    </row>
    <row r="41" spans="1:14">
      <c r="B41" s="838"/>
      <c r="C41" s="839"/>
      <c r="D41" s="839"/>
      <c r="E41" s="839"/>
      <c r="F41" s="839"/>
      <c r="G41" s="839"/>
      <c r="H41" s="840"/>
      <c r="I41" s="841"/>
      <c r="J41" s="822"/>
      <c r="K41" s="269"/>
      <c r="L41" s="842"/>
      <c r="M41" s="843"/>
      <c r="N41" s="272"/>
    </row>
    <row r="42" spans="1:14">
      <c r="B42" s="838"/>
      <c r="C42" s="839"/>
      <c r="D42" s="839"/>
      <c r="E42" s="844"/>
      <c r="F42" s="839"/>
      <c r="G42" s="839"/>
      <c r="H42" s="840"/>
      <c r="I42" s="36"/>
      <c r="J42" s="37"/>
      <c r="K42" s="274"/>
      <c r="L42" s="276"/>
      <c r="M42" s="277"/>
      <c r="N42" s="278"/>
    </row>
    <row r="43" spans="1:14">
      <c r="B43" s="845" t="s">
        <v>952</v>
      </c>
      <c r="C43" s="958"/>
      <c r="D43" s="958"/>
      <c r="E43" s="38"/>
      <c r="F43" s="39"/>
      <c r="G43" s="39"/>
      <c r="H43" s="40"/>
      <c r="I43" s="36"/>
      <c r="J43" s="37"/>
      <c r="K43" s="279"/>
      <c r="L43" s="276"/>
      <c r="M43" s="401">
        <v>0.1</v>
      </c>
      <c r="N43" s="344">
        <f>N77*M43</f>
        <v>502.32209751500835</v>
      </c>
    </row>
    <row r="44" spans="1:14" ht="15.75" thickBot="1">
      <c r="B44" s="838"/>
      <c r="C44" s="839"/>
      <c r="D44" s="839"/>
      <c r="E44" s="839"/>
      <c r="F44" s="839"/>
      <c r="G44" s="839"/>
      <c r="H44" s="840"/>
      <c r="I44" s="847"/>
      <c r="J44" s="848"/>
      <c r="K44" s="41"/>
      <c r="L44" s="849"/>
      <c r="M44" s="850"/>
      <c r="N44" s="105"/>
    </row>
    <row r="45" spans="1:14" ht="15.75" thickBot="1">
      <c r="B45" s="825" t="s">
        <v>953</v>
      </c>
      <c r="C45" s="826"/>
      <c r="D45" s="826"/>
      <c r="E45" s="826"/>
      <c r="F45" s="826"/>
      <c r="G45" s="826"/>
      <c r="H45" s="826"/>
      <c r="I45" s="826"/>
      <c r="J45" s="826"/>
      <c r="K45" s="826"/>
      <c r="L45" s="826"/>
      <c r="M45" s="827"/>
      <c r="N45" s="394">
        <f>SUM(N36:N44)</f>
        <v>90334.52495259537</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6" t="s">
        <v>944</v>
      </c>
      <c r="C49" s="817"/>
      <c r="D49" s="817"/>
      <c r="E49" s="817"/>
      <c r="F49" s="817"/>
      <c r="G49" s="817"/>
      <c r="H49" s="817"/>
      <c r="I49" s="818"/>
      <c r="J49" s="315" t="s">
        <v>945</v>
      </c>
      <c r="K49" s="85" t="s">
        <v>946</v>
      </c>
      <c r="L49" s="819" t="s">
        <v>955</v>
      </c>
      <c r="M49" s="818"/>
      <c r="N49" s="86" t="s">
        <v>951</v>
      </c>
    </row>
    <row r="50" spans="1:14">
      <c r="A50" t="s">
        <v>774</v>
      </c>
      <c r="B50" s="43" t="str">
        <f>VLOOKUP(A50,MATERIALES!A5:D373,3,FALSE)</f>
        <v>Agua</v>
      </c>
      <c r="C50" s="281"/>
      <c r="D50" s="281"/>
      <c r="E50" s="281"/>
      <c r="F50" s="281"/>
      <c r="G50" s="281"/>
      <c r="H50" s="281"/>
      <c r="I50" s="268"/>
      <c r="J50" s="224" t="str">
        <f>VLOOKUP(A50,MATERIALES!A4:D640,2,FALSE)</f>
        <v>lt</v>
      </c>
      <c r="K50" s="282">
        <v>75</v>
      </c>
      <c r="L50" s="267"/>
      <c r="M50" s="402">
        <f>VLOOKUP(A50,MATERIALES!A5:D396,4,FALSE)</f>
        <v>42.716643074282864</v>
      </c>
      <c r="N50" s="272">
        <f>K50*M50</f>
        <v>3203.7482305712147</v>
      </c>
    </row>
    <row r="51" spans="1:14">
      <c r="A51" t="s">
        <v>807</v>
      </c>
      <c r="B51" s="43" t="str">
        <f>VLOOKUP(A51,MATERIALES!A5:D373,3,FALSE)</f>
        <v xml:space="preserve">Cemento Asfáltico </v>
      </c>
      <c r="C51" s="281"/>
      <c r="D51" s="281"/>
      <c r="E51" s="281"/>
      <c r="F51" s="281"/>
      <c r="G51" s="281"/>
      <c r="H51" s="281"/>
      <c r="I51" s="268"/>
      <c r="J51" s="224" t="str">
        <f>VLOOKUP(A51,MATERIALES!A4:D640,2,FALSE)</f>
        <v>kg</v>
      </c>
      <c r="K51" s="282">
        <v>1.3</v>
      </c>
      <c r="L51" s="267"/>
      <c r="M51" s="402">
        <f>VLOOKUP(A51,MATERIALES!A5:D396,4,FALSE)</f>
        <v>1181.1120718787902</v>
      </c>
      <c r="N51" s="272">
        <f>K51*M51</f>
        <v>1535.4456934424272</v>
      </c>
    </row>
    <row r="52" spans="1:14">
      <c r="B52" s="43"/>
      <c r="C52" s="281"/>
      <c r="D52" s="281"/>
      <c r="E52" s="281"/>
      <c r="F52" s="281"/>
      <c r="G52" s="281"/>
      <c r="H52" s="281"/>
      <c r="I52" s="268"/>
      <c r="J52" s="224"/>
      <c r="K52" s="282"/>
      <c r="L52" s="267"/>
      <c r="M52" s="283"/>
      <c r="N52" s="284"/>
    </row>
    <row r="53" spans="1:14">
      <c r="B53" s="43"/>
      <c r="C53" s="281"/>
      <c r="D53" s="281"/>
      <c r="E53" s="281"/>
      <c r="F53" s="281"/>
      <c r="G53" s="281"/>
      <c r="H53" s="281"/>
      <c r="I53" s="268"/>
      <c r="J53" s="224"/>
      <c r="K53" s="282"/>
      <c r="L53" s="267"/>
      <c r="M53" s="283"/>
      <c r="N53" s="284"/>
    </row>
    <row r="54" spans="1:14" ht="15.75" thickBot="1">
      <c r="B54" s="820"/>
      <c r="C54" s="821"/>
      <c r="D54" s="821"/>
      <c r="E54" s="821"/>
      <c r="F54" s="821"/>
      <c r="G54" s="821"/>
      <c r="H54" s="821"/>
      <c r="I54" s="822"/>
      <c r="J54" s="42"/>
      <c r="K54" s="44"/>
      <c r="L54" s="823"/>
      <c r="M54" s="824"/>
      <c r="N54" s="45"/>
    </row>
    <row r="55" spans="1:14" ht="15.75" thickBot="1">
      <c r="B55" s="825" t="s">
        <v>953</v>
      </c>
      <c r="C55" s="826"/>
      <c r="D55" s="826"/>
      <c r="E55" s="826"/>
      <c r="F55" s="826"/>
      <c r="G55" s="826"/>
      <c r="H55" s="826"/>
      <c r="I55" s="826"/>
      <c r="J55" s="826"/>
      <c r="K55" s="826"/>
      <c r="L55" s="826"/>
      <c r="M55" s="827"/>
      <c r="N55" s="394">
        <f>SUM(N50:N54)</f>
        <v>4739.1939240136417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295">
        <v>96</v>
      </c>
      <c r="N71" s="395">
        <f>K71/M71</f>
        <v>1111.3150376500832</v>
      </c>
      <c r="O71" s="106"/>
    </row>
    <row r="72" spans="1:15">
      <c r="A72" t="s">
        <v>15</v>
      </c>
      <c r="B72" s="49" t="str">
        <f>VLOOKUP(A72,'MANO DE OBRA'!A8:D69,3,FALSE)</f>
        <v>Obrero (6)</v>
      </c>
      <c r="C72" s="47"/>
      <c r="D72" s="47"/>
      <c r="E72" s="47"/>
      <c r="F72" s="47"/>
      <c r="G72" s="47"/>
      <c r="H72" s="47"/>
      <c r="I72" s="292">
        <f>K72/J72*100</f>
        <v>202996.19999999998</v>
      </c>
      <c r="J72" s="293">
        <v>185</v>
      </c>
      <c r="K72" s="294">
        <f>VLOOKUP(A72,'MANO DE OBRA'!A8:D100,4,FALSE)</f>
        <v>375542.97</v>
      </c>
      <c r="L72" s="50"/>
      <c r="M72" s="299">
        <v>96</v>
      </c>
      <c r="N72" s="395">
        <f>K72/M72</f>
        <v>3911.9059374999997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5023.2209751500832</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N45+N55+N66+N77</f>
        <v>100096.93985175909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20019.387970351818</v>
      </c>
      <c r="M84" s="860"/>
      <c r="N84" s="51"/>
    </row>
    <row r="85" spans="1:14">
      <c r="B85" s="89" t="s">
        <v>973</v>
      </c>
      <c r="C85" s="90"/>
      <c r="D85" s="90"/>
      <c r="E85" s="90"/>
      <c r="F85" s="90"/>
      <c r="G85" s="90"/>
      <c r="H85" s="90"/>
      <c r="I85" s="87"/>
      <c r="J85" s="88"/>
      <c r="K85" s="304">
        <v>0.05</v>
      </c>
      <c r="L85" s="859">
        <f>N79*K85</f>
        <v>5004.8469925879544</v>
      </c>
      <c r="M85" s="860"/>
      <c r="N85" s="51"/>
    </row>
    <row r="86" spans="1:14" ht="15.75" thickBot="1">
      <c r="B86" s="91" t="s">
        <v>974</v>
      </c>
      <c r="C86" s="92"/>
      <c r="D86" s="92"/>
      <c r="E86" s="92"/>
      <c r="F86" s="92"/>
      <c r="G86" s="92"/>
      <c r="H86" s="92"/>
      <c r="I86" s="93"/>
      <c r="J86" s="94"/>
      <c r="K86" s="305">
        <v>0.05</v>
      </c>
      <c r="L86" s="861">
        <f>N79*K86</f>
        <v>5004.8469925879544</v>
      </c>
      <c r="M86" s="862"/>
      <c r="N86" s="51"/>
    </row>
    <row r="87" spans="1:14" ht="15.75" thickBot="1">
      <c r="B87" s="825" t="s">
        <v>953</v>
      </c>
      <c r="C87" s="826"/>
      <c r="D87" s="826"/>
      <c r="E87" s="826"/>
      <c r="F87" s="826"/>
      <c r="G87" s="826"/>
      <c r="H87" s="826"/>
      <c r="I87" s="826"/>
      <c r="J87" s="826"/>
      <c r="K87" s="826"/>
      <c r="L87" s="826"/>
      <c r="M87" s="827"/>
      <c r="N87" s="52">
        <f>L84+L85+L86</f>
        <v>30029.081955527727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130126.02180728682</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63" t="s">
        <v>2218</v>
      </c>
      <c r="C106" s="864"/>
      <c r="D106" s="864"/>
      <c r="E106" s="864"/>
      <c r="F106" s="864"/>
      <c r="G106" s="864"/>
      <c r="H106" s="864"/>
      <c r="I106" s="864"/>
      <c r="J106" s="864"/>
      <c r="K106" s="864"/>
      <c r="L106" s="864"/>
      <c r="M106" s="864"/>
      <c r="N106" s="865"/>
    </row>
    <row r="107" spans="2:14" ht="15" customHeight="1">
      <c r="B107" s="863"/>
      <c r="C107" s="864"/>
      <c r="D107" s="864"/>
      <c r="E107" s="864"/>
      <c r="F107" s="864"/>
      <c r="G107" s="864"/>
      <c r="H107" s="864"/>
      <c r="I107" s="864"/>
      <c r="J107" s="864"/>
      <c r="K107" s="864"/>
      <c r="L107" s="864"/>
      <c r="M107" s="864"/>
      <c r="N107" s="865"/>
    </row>
    <row r="108" spans="2:14" ht="30" customHeight="1">
      <c r="B108" s="866" t="s">
        <v>2219</v>
      </c>
      <c r="C108" s="867"/>
      <c r="D108" s="867"/>
      <c r="E108" s="867"/>
      <c r="F108" s="867"/>
      <c r="G108" s="867"/>
      <c r="H108" s="867"/>
      <c r="I108" s="867"/>
      <c r="J108" s="867"/>
      <c r="K108" s="867"/>
      <c r="L108" s="867"/>
      <c r="M108" s="867"/>
      <c r="N108" s="868"/>
    </row>
    <row r="109" spans="2:14">
      <c r="B109" s="866"/>
      <c r="C109" s="867"/>
      <c r="D109" s="867"/>
      <c r="E109" s="867"/>
      <c r="F109" s="867"/>
      <c r="G109" s="867"/>
      <c r="H109" s="867"/>
      <c r="I109" s="867"/>
      <c r="J109" s="867"/>
      <c r="K109" s="867"/>
      <c r="L109" s="867"/>
      <c r="M109" s="867"/>
      <c r="N109" s="868"/>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2"/>
      <c r="K119" s="802"/>
      <c r="L119" s="802"/>
      <c r="M119" s="802"/>
      <c r="N119" s="803"/>
    </row>
    <row r="120" spans="2:14" ht="15.75" thickBot="1">
      <c r="B120" s="261" t="s">
        <v>2221</v>
      </c>
      <c r="C120" s="393"/>
      <c r="D120" s="393"/>
      <c r="E120" s="57"/>
      <c r="F120" s="57"/>
      <c r="G120" s="57"/>
      <c r="H120" s="57"/>
      <c r="I120" s="57"/>
      <c r="J120" s="804"/>
      <c r="K120" s="804"/>
      <c r="L120" s="804"/>
      <c r="M120" s="804"/>
      <c r="N120"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1598</v>
      </c>
      <c r="C31" s="81" t="s">
        <v>2077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72900.576003918628</v>
      </c>
      <c r="L36" s="270"/>
      <c r="M36" s="271">
        <v>18</v>
      </c>
      <c r="N36" s="272">
        <f>K36/M36</f>
        <v>4050.0320002177014</v>
      </c>
    </row>
    <row r="37" spans="1:14">
      <c r="A37" s="113" t="s">
        <v>154</v>
      </c>
      <c r="B37" s="838" t="str">
        <f>VLOOKUP(A37,EQUIPOS!A7:D154,3,FALSE)</f>
        <v>Carrotanque Irrigador de asfalto, 1000 GALONES DE CAPACIDAD</v>
      </c>
      <c r="C37" s="839"/>
      <c r="D37" s="839"/>
      <c r="E37" s="839"/>
      <c r="F37" s="839"/>
      <c r="G37" s="839"/>
      <c r="H37" s="840"/>
      <c r="I37" s="267"/>
      <c r="J37" s="268"/>
      <c r="K37" s="269">
        <f>VLOOKUP(A37,EQUIPOS!A7:D164,4,FALSE)</f>
        <v>114239.35422614533</v>
      </c>
      <c r="L37" s="270"/>
      <c r="M37" s="271">
        <v>18</v>
      </c>
      <c r="N37" s="272">
        <f>K37/M37</f>
        <v>6346.6307903414072</v>
      </c>
    </row>
    <row r="38" spans="1:14">
      <c r="A38" t="s">
        <v>269</v>
      </c>
      <c r="B38" s="838" t="str">
        <f>VLOOKUP(A38,EQUIPOS!A8:D154,3,FALSE)</f>
        <v>Motoniveladora  potencia 215 HP, ancho de cuchilla 4,27 m, peso 18 ton.</v>
      </c>
      <c r="C38" s="839"/>
      <c r="D38" s="839"/>
      <c r="E38" s="839"/>
      <c r="F38" s="839"/>
      <c r="G38" s="839"/>
      <c r="H38" s="840"/>
      <c r="I38" s="267"/>
      <c r="J38" s="268"/>
      <c r="K38" s="269">
        <f>VLOOKUP(A38,EQUIPOS!A8:D165,4,FALSE)</f>
        <v>222466.11086144092</v>
      </c>
      <c r="L38" s="270"/>
      <c r="M38" s="271">
        <v>18</v>
      </c>
      <c r="N38" s="272">
        <f>K38/M38</f>
        <v>12359.228381191162</v>
      </c>
    </row>
    <row r="39" spans="1:14">
      <c r="A39" t="s">
        <v>299</v>
      </c>
      <c r="B39" s="838" t="str">
        <f>VLOOKUP(A39,EQUIPOS!A9:D154,3,FALSE)</f>
        <v xml:space="preserve">Recicladora, potencia 430HP </v>
      </c>
      <c r="C39" s="839"/>
      <c r="D39" s="839"/>
      <c r="E39" s="839"/>
      <c r="F39" s="839"/>
      <c r="G39" s="839"/>
      <c r="H39" s="840"/>
      <c r="I39" s="841"/>
      <c r="J39" s="822"/>
      <c r="K39" s="269">
        <f>VLOOKUP(A39,EQUIPOS!A9:D166,4,FALSE)</f>
        <v>541133.78317647788</v>
      </c>
      <c r="L39" s="842">
        <v>18</v>
      </c>
      <c r="M39" s="843"/>
      <c r="N39" s="272">
        <f>K39/L39</f>
        <v>30062.987954248772</v>
      </c>
    </row>
    <row r="40" spans="1:14">
      <c r="A40" t="s">
        <v>365</v>
      </c>
      <c r="B40" s="838" t="str">
        <f>VLOOKUP(A40,EQUIPOS!A10:D154,3,FALSE)</f>
        <v xml:space="preserve">Vibrocompatador, potencia 153 HP, peso 10 Ton. </v>
      </c>
      <c r="C40" s="839"/>
      <c r="D40" s="839"/>
      <c r="E40" s="839"/>
      <c r="F40" s="839"/>
      <c r="G40" s="839"/>
      <c r="H40" s="840"/>
      <c r="I40" s="36"/>
      <c r="J40" s="37"/>
      <c r="K40" s="269">
        <f>VLOOKUP(A40,EQUIPOS!A10:D167,4,FALSE)</f>
        <v>127246.6099929816</v>
      </c>
      <c r="L40" s="276"/>
      <c r="M40" s="277">
        <v>18</v>
      </c>
      <c r="N40" s="272">
        <f>K40/M40</f>
        <v>7069.2561107211995</v>
      </c>
    </row>
    <row r="41" spans="1:14">
      <c r="B41" s="320"/>
      <c r="C41" s="321"/>
      <c r="D41" s="321"/>
      <c r="E41" s="321"/>
      <c r="F41" s="323"/>
      <c r="G41" s="323"/>
      <c r="H41" s="125"/>
      <c r="I41" s="36"/>
      <c r="J41" s="37"/>
      <c r="K41" s="274"/>
      <c r="L41" s="276"/>
      <c r="M41" s="277"/>
      <c r="N41" s="272"/>
    </row>
    <row r="42" spans="1:14">
      <c r="B42" s="845" t="s">
        <v>952</v>
      </c>
      <c r="C42" s="846"/>
      <c r="D42" s="846"/>
      <c r="E42" s="38"/>
      <c r="F42" s="39"/>
      <c r="G42" s="39"/>
      <c r="H42" s="40"/>
      <c r="I42" s="36"/>
      <c r="J42" s="37"/>
      <c r="K42" s="279"/>
      <c r="L42" s="276"/>
      <c r="M42" s="401">
        <v>0.01</v>
      </c>
      <c r="N42" s="344">
        <f>N76*M42</f>
        <v>33.488139834333886</v>
      </c>
    </row>
    <row r="43" spans="1:14" ht="15.75" thickBot="1">
      <c r="B43" s="838"/>
      <c r="C43" s="839"/>
      <c r="D43" s="839"/>
      <c r="E43" s="839"/>
      <c r="F43" s="839"/>
      <c r="G43" s="839"/>
      <c r="H43" s="840"/>
      <c r="I43" s="847"/>
      <c r="J43" s="848"/>
      <c r="K43" s="41"/>
      <c r="L43" s="849"/>
      <c r="M43" s="850"/>
      <c r="N43" s="105"/>
    </row>
    <row r="44" spans="1:14" ht="15.75" thickBot="1">
      <c r="B44" s="825" t="s">
        <v>953</v>
      </c>
      <c r="C44" s="826"/>
      <c r="D44" s="826"/>
      <c r="E44" s="826"/>
      <c r="F44" s="826"/>
      <c r="G44" s="826"/>
      <c r="H44" s="826"/>
      <c r="I44" s="826"/>
      <c r="J44" s="826"/>
      <c r="K44" s="826"/>
      <c r="L44" s="826"/>
      <c r="M44" s="827"/>
      <c r="N44" s="394">
        <f>SUM(N36:N43)</f>
        <v>59921.623376554577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6" t="s">
        <v>944</v>
      </c>
      <c r="C48" s="817"/>
      <c r="D48" s="817"/>
      <c r="E48" s="817"/>
      <c r="F48" s="817"/>
      <c r="G48" s="817"/>
      <c r="H48" s="817"/>
      <c r="I48" s="818"/>
      <c r="J48" s="315" t="s">
        <v>945</v>
      </c>
      <c r="K48" s="85" t="s">
        <v>946</v>
      </c>
      <c r="L48" s="819" t="s">
        <v>955</v>
      </c>
      <c r="M48" s="818"/>
      <c r="N48" s="86" t="s">
        <v>951</v>
      </c>
    </row>
    <row r="49" spans="1:14">
      <c r="A49" t="s">
        <v>565</v>
      </c>
      <c r="B49" s="43" t="str">
        <f>VLOOKUP(A49,MATERIALES!A5:D373,3,FALSE)</f>
        <v>Mezcla densa en Caliente MDC-25</v>
      </c>
      <c r="C49" s="281"/>
      <c r="D49" s="281"/>
      <c r="E49" s="281"/>
      <c r="F49" s="281"/>
      <c r="G49" s="281"/>
      <c r="H49" s="281"/>
      <c r="I49" s="268"/>
      <c r="J49" s="224" t="str">
        <f>VLOOKUP(A49,MATERIALES!A5:D641,2,FALSE)</f>
        <v>m3</v>
      </c>
      <c r="K49" s="282">
        <v>0.153</v>
      </c>
      <c r="L49" s="267"/>
      <c r="M49" s="402">
        <f>VLOOKUP(A49,MATERIALES!A5:D396,4,FALSE)</f>
        <v>320451.8148138898</v>
      </c>
      <c r="N49" s="272">
        <f>K49*M49</f>
        <v>49029.127666525135</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SUM(N49:N53)</f>
        <v>49029.127666525135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829">
        <f>VLOOKUP(A59,TRANSPORTE!A5:D117,4,FALSE)</f>
        <v>743.61014192746063</v>
      </c>
      <c r="M59" s="830"/>
      <c r="N59" s="287">
        <f>K59*L59</f>
        <v>113.77235171490148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113.77235171490148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144</v>
      </c>
      <c r="N70" s="395">
        <f>K70/M70</f>
        <v>2607.9372916666666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3348.8139834333888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N44+N54+N65+N76</f>
        <v>112413.337378228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22482.667475645601</v>
      </c>
      <c r="M83" s="860"/>
      <c r="N83" s="51"/>
    </row>
    <row r="84" spans="1:14">
      <c r="B84" s="89" t="s">
        <v>973</v>
      </c>
      <c r="C84" s="90"/>
      <c r="D84" s="90"/>
      <c r="E84" s="90"/>
      <c r="F84" s="90"/>
      <c r="G84" s="90"/>
      <c r="H84" s="90"/>
      <c r="I84" s="87"/>
      <c r="J84" s="88"/>
      <c r="K84" s="304">
        <v>0.05</v>
      </c>
      <c r="L84" s="859">
        <f>N78*K84</f>
        <v>5620.6668689114003</v>
      </c>
      <c r="M84" s="860"/>
      <c r="N84" s="51"/>
    </row>
    <row r="85" spans="1:14" ht="15.75" thickBot="1">
      <c r="B85" s="91" t="s">
        <v>974</v>
      </c>
      <c r="C85" s="92"/>
      <c r="D85" s="92"/>
      <c r="E85" s="92"/>
      <c r="F85" s="92"/>
      <c r="G85" s="92"/>
      <c r="H85" s="92"/>
      <c r="I85" s="93"/>
      <c r="J85" s="94"/>
      <c r="K85" s="305">
        <v>0.05</v>
      </c>
      <c r="L85" s="861">
        <f>N78*K85</f>
        <v>5620.6668689114003</v>
      </c>
      <c r="M85" s="862"/>
      <c r="N85" s="51"/>
    </row>
    <row r="86" spans="1:14" ht="15.75" thickBot="1">
      <c r="B86" s="825" t="s">
        <v>953</v>
      </c>
      <c r="C86" s="826"/>
      <c r="D86" s="826"/>
      <c r="E86" s="826"/>
      <c r="F86" s="826"/>
      <c r="G86" s="826"/>
      <c r="H86" s="826"/>
      <c r="I86" s="826"/>
      <c r="J86" s="826"/>
      <c r="K86" s="826"/>
      <c r="L86" s="826"/>
      <c r="M86" s="827"/>
      <c r="N86" s="52">
        <f>L83+L84+L85</f>
        <v>33724.0012134684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146137.3385916964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1599</v>
      </c>
      <c r="C31" s="81" t="s">
        <v>2080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72900.576003918628</v>
      </c>
      <c r="L36" s="270"/>
      <c r="M36" s="271">
        <v>18</v>
      </c>
      <c r="N36" s="272">
        <f>K36/M36</f>
        <v>4050.0320002177014</v>
      </c>
    </row>
    <row r="37" spans="1:14">
      <c r="A37" s="113" t="s">
        <v>154</v>
      </c>
      <c r="B37" s="838" t="str">
        <f>VLOOKUP(A37,EQUIPOS!A7:D154,3,FALSE)</f>
        <v>Carrotanque Irrigador de asfalto, 1000 GALONES DE CAPACIDAD</v>
      </c>
      <c r="C37" s="839"/>
      <c r="D37" s="839"/>
      <c r="E37" s="839"/>
      <c r="F37" s="839"/>
      <c r="G37" s="839"/>
      <c r="H37" s="840"/>
      <c r="I37" s="267"/>
      <c r="J37" s="268"/>
      <c r="K37" s="269">
        <f>VLOOKUP(A37,EQUIPOS!A7:D164,4,FALSE)</f>
        <v>114239.35422614533</v>
      </c>
      <c r="L37" s="270"/>
      <c r="M37" s="271">
        <v>18</v>
      </c>
      <c r="N37" s="272">
        <f>K37/M37</f>
        <v>6346.6307903414072</v>
      </c>
    </row>
    <row r="38" spans="1:14">
      <c r="A38" t="s">
        <v>269</v>
      </c>
      <c r="B38" s="838" t="str">
        <f>VLOOKUP(A38,EQUIPOS!A8:D154,3,FALSE)</f>
        <v>Motoniveladora  potencia 215 HP, ancho de cuchilla 4,27 m, peso 18 ton.</v>
      </c>
      <c r="C38" s="839"/>
      <c r="D38" s="839"/>
      <c r="E38" s="839"/>
      <c r="F38" s="839"/>
      <c r="G38" s="839"/>
      <c r="H38" s="840"/>
      <c r="I38" s="267"/>
      <c r="J38" s="268"/>
      <c r="K38" s="269">
        <f>VLOOKUP(A38,EQUIPOS!A8:D165,4,FALSE)</f>
        <v>222466.11086144092</v>
      </c>
      <c r="L38" s="270"/>
      <c r="M38" s="271">
        <v>18</v>
      </c>
      <c r="N38" s="272">
        <f>K38/M38</f>
        <v>12359.228381191162</v>
      </c>
    </row>
    <row r="39" spans="1:14">
      <c r="A39" t="s">
        <v>299</v>
      </c>
      <c r="B39" s="838" t="str">
        <f>VLOOKUP(A39,EQUIPOS!A9:D154,3,FALSE)</f>
        <v xml:space="preserve">Recicladora, potencia 430HP </v>
      </c>
      <c r="C39" s="839"/>
      <c r="D39" s="839"/>
      <c r="E39" s="839"/>
      <c r="F39" s="839"/>
      <c r="G39" s="839"/>
      <c r="H39" s="840"/>
      <c r="I39" s="841"/>
      <c r="J39" s="822"/>
      <c r="K39" s="269">
        <f>VLOOKUP(A39,EQUIPOS!A9:D166,4,FALSE)</f>
        <v>541133.78317647788</v>
      </c>
      <c r="L39" s="842">
        <v>18</v>
      </c>
      <c r="M39" s="843"/>
      <c r="N39" s="272">
        <f>K39/L39</f>
        <v>30062.987954248772</v>
      </c>
    </row>
    <row r="40" spans="1:14">
      <c r="A40" t="s">
        <v>365</v>
      </c>
      <c r="B40" s="838" t="str">
        <f>VLOOKUP(A40,EQUIPOS!A10:D154,3,FALSE)</f>
        <v xml:space="preserve">Vibrocompatador, potencia 153 HP, peso 10 Ton. </v>
      </c>
      <c r="C40" s="839"/>
      <c r="D40" s="839"/>
      <c r="E40" s="839"/>
      <c r="F40" s="839"/>
      <c r="G40" s="839"/>
      <c r="H40" s="840"/>
      <c r="I40" s="36"/>
      <c r="J40" s="37"/>
      <c r="K40" s="269">
        <f>VLOOKUP(A40,EQUIPOS!A10:D167,4,FALSE)</f>
        <v>127246.6099929816</v>
      </c>
      <c r="L40" s="276"/>
      <c r="M40" s="277">
        <v>18</v>
      </c>
      <c r="N40" s="272">
        <f>K40/M40</f>
        <v>7069.2561107211995</v>
      </c>
    </row>
    <row r="41" spans="1:14">
      <c r="B41" s="320"/>
      <c r="C41" s="321"/>
      <c r="D41" s="321"/>
      <c r="E41" s="321"/>
      <c r="F41" s="323"/>
      <c r="G41" s="323"/>
      <c r="H41" s="125"/>
      <c r="I41" s="36"/>
      <c r="J41" s="37"/>
      <c r="K41" s="274"/>
      <c r="L41" s="276"/>
      <c r="M41" s="277"/>
      <c r="N41" s="278"/>
    </row>
    <row r="42" spans="1:14">
      <c r="B42" s="845" t="s">
        <v>952</v>
      </c>
      <c r="C42" s="846"/>
      <c r="D42" s="846"/>
      <c r="E42" s="38"/>
      <c r="F42" s="39"/>
      <c r="G42" s="39"/>
      <c r="H42" s="40"/>
      <c r="I42" s="36"/>
      <c r="J42" s="37"/>
      <c r="K42" s="279"/>
      <c r="L42" s="276"/>
      <c r="M42" s="401">
        <v>0.01</v>
      </c>
      <c r="N42" s="344">
        <f>N76*M42</f>
        <v>33.488139834333886</v>
      </c>
    </row>
    <row r="43" spans="1:14" ht="15.75" thickBot="1">
      <c r="B43" s="838"/>
      <c r="C43" s="839"/>
      <c r="D43" s="839"/>
      <c r="E43" s="839"/>
      <c r="F43" s="839"/>
      <c r="G43" s="839"/>
      <c r="H43" s="840"/>
      <c r="I43" s="847"/>
      <c r="J43" s="848"/>
      <c r="K43" s="41"/>
      <c r="L43" s="849"/>
      <c r="M43" s="850"/>
      <c r="N43" s="105"/>
    </row>
    <row r="44" spans="1:14" ht="15.75" thickBot="1">
      <c r="B44" s="825" t="s">
        <v>953</v>
      </c>
      <c r="C44" s="826"/>
      <c r="D44" s="826"/>
      <c r="E44" s="826"/>
      <c r="F44" s="826"/>
      <c r="G44" s="826"/>
      <c r="H44" s="826"/>
      <c r="I44" s="826"/>
      <c r="J44" s="826"/>
      <c r="K44" s="826"/>
      <c r="L44" s="826"/>
      <c r="M44" s="827"/>
      <c r="N44" s="394">
        <f>SUM(N36:N43)</f>
        <v>59921.623376554577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6" t="s">
        <v>944</v>
      </c>
      <c r="C48" s="817"/>
      <c r="D48" s="817"/>
      <c r="E48" s="817"/>
      <c r="F48" s="817"/>
      <c r="G48" s="817"/>
      <c r="H48" s="817"/>
      <c r="I48" s="818"/>
      <c r="J48" s="315" t="s">
        <v>945</v>
      </c>
      <c r="K48" s="85" t="s">
        <v>946</v>
      </c>
      <c r="L48" s="819" t="s">
        <v>955</v>
      </c>
      <c r="M48" s="818"/>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324688.99392142124</v>
      </c>
      <c r="N49" s="272">
        <f>K49*M49</f>
        <v>49677.416069977451</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SUM(N49:N53)</f>
        <v>49677.416069977451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829">
        <f>VLOOKUP(A59,TRANSPORTE!A5:D117,4,FALSE)</f>
        <v>743.61014192746063</v>
      </c>
      <c r="M59" s="830"/>
      <c r="N59" s="287">
        <f>K59*L59</f>
        <v>113.77235171490148</v>
      </c>
    </row>
    <row r="60" spans="1:14">
      <c r="B60" s="46"/>
      <c r="C60" s="47"/>
      <c r="D60" s="47"/>
      <c r="E60" s="47"/>
      <c r="F60" s="47"/>
      <c r="G60" s="47"/>
      <c r="H60" s="311"/>
      <c r="I60" s="279"/>
      <c r="J60" s="286"/>
      <c r="K60" s="279"/>
      <c r="L60" s="829"/>
      <c r="M60" s="83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113.77235171490148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144</v>
      </c>
      <c r="N70" s="395">
        <f>K70/M70</f>
        <v>2607.9372916666666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3348.8139834333888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N44+N54+N65+N76</f>
        <v>113061.62578168031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22612.325156336065</v>
      </c>
      <c r="M83" s="860"/>
      <c r="N83" s="51"/>
    </row>
    <row r="84" spans="1:14">
      <c r="B84" s="89" t="s">
        <v>973</v>
      </c>
      <c r="C84" s="90"/>
      <c r="D84" s="90"/>
      <c r="E84" s="90"/>
      <c r="F84" s="90"/>
      <c r="G84" s="90"/>
      <c r="H84" s="90"/>
      <c r="I84" s="87"/>
      <c r="J84" s="88"/>
      <c r="K84" s="304">
        <v>0.05</v>
      </c>
      <c r="L84" s="859">
        <f>N78*K84</f>
        <v>5653.0812890840161</v>
      </c>
      <c r="M84" s="860"/>
      <c r="N84" s="51"/>
    </row>
    <row r="85" spans="1:14" ht="15.75" thickBot="1">
      <c r="B85" s="91" t="s">
        <v>974</v>
      </c>
      <c r="C85" s="92"/>
      <c r="D85" s="92"/>
      <c r="E85" s="92"/>
      <c r="F85" s="92"/>
      <c r="G85" s="92"/>
      <c r="H85" s="92"/>
      <c r="I85" s="93"/>
      <c r="J85" s="94"/>
      <c r="K85" s="305">
        <v>0.05</v>
      </c>
      <c r="L85" s="861">
        <f>N78*K85</f>
        <v>5653.0812890840161</v>
      </c>
      <c r="M85" s="862"/>
      <c r="N85" s="51"/>
    </row>
    <row r="86" spans="1:14" ht="15.75" thickBot="1">
      <c r="B86" s="825" t="s">
        <v>953</v>
      </c>
      <c r="C86" s="826"/>
      <c r="D86" s="826"/>
      <c r="E86" s="826"/>
      <c r="F86" s="826"/>
      <c r="G86" s="826"/>
      <c r="H86" s="826"/>
      <c r="I86" s="826"/>
      <c r="J86" s="826"/>
      <c r="K86" s="826"/>
      <c r="L86" s="826"/>
      <c r="M86" s="827"/>
      <c r="N86" s="52">
        <f>L83+L84+L85</f>
        <v>33918.487734504095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146980.11351618441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1600</v>
      </c>
      <c r="C31" s="81" t="s">
        <v>2081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72900.576003918628</v>
      </c>
      <c r="L36" s="270"/>
      <c r="M36" s="271">
        <v>15</v>
      </c>
      <c r="N36" s="272">
        <f>K36/M36</f>
        <v>4860.0384002612418</v>
      </c>
    </row>
    <row r="37" spans="1:14">
      <c r="A37" s="113" t="s">
        <v>154</v>
      </c>
      <c r="B37" s="838" t="str">
        <f>VLOOKUP(A37,EQUIPOS!A7:D154,3,FALSE)</f>
        <v>Carrotanque Irrigador de asfalto, 1000 GALONES DE CAPACIDAD</v>
      </c>
      <c r="C37" s="839"/>
      <c r="D37" s="839"/>
      <c r="E37" s="839"/>
      <c r="F37" s="839"/>
      <c r="G37" s="839"/>
      <c r="H37" s="840"/>
      <c r="I37" s="267"/>
      <c r="J37" s="268"/>
      <c r="K37" s="269">
        <f>VLOOKUP(A37,EQUIPOS!A7:D164,4,FALSE)</f>
        <v>114239.35422614533</v>
      </c>
      <c r="L37" s="270"/>
      <c r="M37" s="271">
        <v>15</v>
      </c>
      <c r="N37" s="272">
        <f>K37/M37</f>
        <v>7615.9569484096883</v>
      </c>
    </row>
    <row r="38" spans="1:14">
      <c r="A38" t="s">
        <v>269</v>
      </c>
      <c r="B38" s="838" t="str">
        <f>VLOOKUP(A38,EQUIPOS!A8:D154,3,FALSE)</f>
        <v>Motoniveladora  potencia 215 HP, ancho de cuchilla 4,27 m, peso 18 ton.</v>
      </c>
      <c r="C38" s="839"/>
      <c r="D38" s="839"/>
      <c r="E38" s="839"/>
      <c r="F38" s="839"/>
      <c r="G38" s="839"/>
      <c r="H38" s="840"/>
      <c r="I38" s="267"/>
      <c r="J38" s="268"/>
      <c r="K38" s="269">
        <f>VLOOKUP(A38,EQUIPOS!A8:D165,4,FALSE)</f>
        <v>222466.11086144092</v>
      </c>
      <c r="L38" s="270"/>
      <c r="M38" s="271">
        <v>15</v>
      </c>
      <c r="N38" s="272">
        <f>K38/M38</f>
        <v>14831.074057429394</v>
      </c>
    </row>
    <row r="39" spans="1:14">
      <c r="A39" t="s">
        <v>299</v>
      </c>
      <c r="B39" s="838" t="str">
        <f>VLOOKUP(A39,EQUIPOS!A9:D154,3,FALSE)</f>
        <v xml:space="preserve">Recicladora, potencia 430HP </v>
      </c>
      <c r="C39" s="839"/>
      <c r="D39" s="839"/>
      <c r="E39" s="839"/>
      <c r="F39" s="839"/>
      <c r="G39" s="839"/>
      <c r="H39" s="840"/>
      <c r="I39" s="841"/>
      <c r="J39" s="822"/>
      <c r="K39" s="269">
        <f>VLOOKUP(A39,EQUIPOS!A9:D166,4,FALSE)</f>
        <v>541133.78317647788</v>
      </c>
      <c r="L39" s="842">
        <v>15</v>
      </c>
      <c r="M39" s="843"/>
      <c r="N39" s="272">
        <f>K39/L39</f>
        <v>36075.585545098525</v>
      </c>
    </row>
    <row r="40" spans="1:14">
      <c r="A40" t="s">
        <v>365</v>
      </c>
      <c r="B40" s="838" t="str">
        <f>VLOOKUP(A40,EQUIPOS!A10:D154,3,FALSE)</f>
        <v xml:space="preserve">Vibrocompatador, potencia 153 HP, peso 10 Ton. </v>
      </c>
      <c r="C40" s="839"/>
      <c r="D40" s="839"/>
      <c r="E40" s="839"/>
      <c r="F40" s="839"/>
      <c r="G40" s="839"/>
      <c r="H40" s="840"/>
      <c r="I40" s="36"/>
      <c r="J40" s="37"/>
      <c r="K40" s="269">
        <f>VLOOKUP(A40,EQUIPOS!A10:D167,4,FALSE)</f>
        <v>127246.6099929816</v>
      </c>
      <c r="L40" s="276"/>
      <c r="M40" s="277">
        <v>15</v>
      </c>
      <c r="N40" s="272">
        <f>K40/M40</f>
        <v>8483.1073328654402</v>
      </c>
    </row>
    <row r="41" spans="1:14">
      <c r="B41" s="320"/>
      <c r="C41" s="321"/>
      <c r="D41" s="321"/>
      <c r="E41" s="321"/>
      <c r="F41" s="323"/>
      <c r="G41" s="323"/>
      <c r="H41" s="125"/>
      <c r="I41" s="36"/>
      <c r="J41" s="37"/>
      <c r="K41" s="274"/>
      <c r="L41" s="276"/>
      <c r="M41" s="277"/>
      <c r="N41" s="278"/>
    </row>
    <row r="42" spans="1:14">
      <c r="B42" s="845" t="s">
        <v>952</v>
      </c>
      <c r="C42" s="846"/>
      <c r="D42" s="846"/>
      <c r="E42" s="38"/>
      <c r="F42" s="39"/>
      <c r="G42" s="39"/>
      <c r="H42" s="40"/>
      <c r="I42" s="36"/>
      <c r="J42" s="37"/>
      <c r="K42" s="279"/>
      <c r="L42" s="276"/>
      <c r="M42" s="401">
        <v>0.01</v>
      </c>
      <c r="N42" s="344">
        <f>N76*M42</f>
        <v>40.185767801200662</v>
      </c>
    </row>
    <row r="43" spans="1:14" ht="15.75" thickBot="1">
      <c r="B43" s="838"/>
      <c r="C43" s="839"/>
      <c r="D43" s="839"/>
      <c r="E43" s="839"/>
      <c r="F43" s="839"/>
      <c r="G43" s="839"/>
      <c r="H43" s="840"/>
      <c r="I43" s="847"/>
      <c r="J43" s="848"/>
      <c r="K43" s="41"/>
      <c r="L43" s="849"/>
      <c r="M43" s="850"/>
      <c r="N43" s="105"/>
    </row>
    <row r="44" spans="1:14" ht="15.75" thickBot="1">
      <c r="B44" s="825" t="s">
        <v>953</v>
      </c>
      <c r="C44" s="826"/>
      <c r="D44" s="826"/>
      <c r="E44" s="826"/>
      <c r="F44" s="826"/>
      <c r="G44" s="826"/>
      <c r="H44" s="826"/>
      <c r="I44" s="826"/>
      <c r="J44" s="826"/>
      <c r="K44" s="826"/>
      <c r="L44" s="826"/>
      <c r="M44" s="827"/>
      <c r="N44" s="394">
        <f>SUM(N36:N43)</f>
        <v>71905.948051865489</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6" t="s">
        <v>944</v>
      </c>
      <c r="C48" s="817"/>
      <c r="D48" s="817"/>
      <c r="E48" s="817"/>
      <c r="F48" s="817"/>
      <c r="G48" s="817"/>
      <c r="H48" s="817"/>
      <c r="I48" s="818"/>
      <c r="J48" s="315" t="s">
        <v>945</v>
      </c>
      <c r="K48" s="85" t="s">
        <v>946</v>
      </c>
      <c r="L48" s="819" t="s">
        <v>955</v>
      </c>
      <c r="M48" s="818"/>
      <c r="N48" s="86" t="s">
        <v>951</v>
      </c>
    </row>
    <row r="49" spans="1:14">
      <c r="A49" t="s">
        <v>565</v>
      </c>
      <c r="B49" s="43" t="str">
        <f>VLOOKUP(A49,MATERIALES!A4:D373,3,FALSE)</f>
        <v>Mezcla densa en Caliente MDC-25</v>
      </c>
      <c r="C49" s="281"/>
      <c r="D49" s="281"/>
      <c r="E49" s="281"/>
      <c r="F49" s="281"/>
      <c r="G49" s="281"/>
      <c r="H49" s="281"/>
      <c r="I49" s="268"/>
      <c r="J49" s="224" t="str">
        <f>VLOOKUP(A49,MATERIALES!A5:D641,2,FALSE)</f>
        <v>m3</v>
      </c>
      <c r="K49" s="282">
        <v>0.153</v>
      </c>
      <c r="L49" s="267"/>
      <c r="M49" s="402">
        <f>VLOOKUP(A49,MATERIALES!A5:D396,4,FALSE)</f>
        <v>320451.8148138898</v>
      </c>
      <c r="N49" s="272">
        <f>K49*M49</f>
        <v>49029.127666525135</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SUM(N49:N53)</f>
        <v>49029.127666525135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829">
        <f>VLOOKUP(A59,TRANSPORTE!A5:D117,4,FALSE)</f>
        <v>743.61014192746063</v>
      </c>
      <c r="M59" s="830"/>
      <c r="N59" s="287">
        <f>K59*L59</f>
        <v>113.77235171490148</v>
      </c>
    </row>
    <row r="60" spans="1:14">
      <c r="B60" s="46"/>
      <c r="C60" s="47"/>
      <c r="D60" s="47"/>
      <c r="E60" s="47"/>
      <c r="F60" s="47"/>
      <c r="G60" s="47"/>
      <c r="H60" s="311"/>
      <c r="I60" s="279"/>
      <c r="J60" s="286"/>
      <c r="K60" s="279"/>
      <c r="L60" s="829"/>
      <c r="M60" s="83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113.77235171490148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120</v>
      </c>
      <c r="N70" s="395">
        <f>K70/M70</f>
        <v>3129.5247499999996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4018.5767801200664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N44+N54+N65+N76</f>
        <v>125067.42485022559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25013.48497004512</v>
      </c>
      <c r="M83" s="860"/>
      <c r="N83" s="51"/>
    </row>
    <row r="84" spans="1:14">
      <c r="B84" s="89" t="s">
        <v>973</v>
      </c>
      <c r="C84" s="90"/>
      <c r="D84" s="90"/>
      <c r="E84" s="90"/>
      <c r="F84" s="90"/>
      <c r="G84" s="90"/>
      <c r="H84" s="90"/>
      <c r="I84" s="87"/>
      <c r="J84" s="88"/>
      <c r="K84" s="304">
        <v>0.05</v>
      </c>
      <c r="L84" s="859">
        <f>N78*K84</f>
        <v>6253.3712425112799</v>
      </c>
      <c r="M84" s="860"/>
      <c r="N84" s="51"/>
    </row>
    <row r="85" spans="1:14" ht="15.75" thickBot="1">
      <c r="B85" s="91" t="s">
        <v>974</v>
      </c>
      <c r="C85" s="92"/>
      <c r="D85" s="92"/>
      <c r="E85" s="92"/>
      <c r="F85" s="92"/>
      <c r="G85" s="92"/>
      <c r="H85" s="92"/>
      <c r="I85" s="93"/>
      <c r="J85" s="94"/>
      <c r="K85" s="305">
        <v>0.05</v>
      </c>
      <c r="L85" s="861">
        <f>N78*K85</f>
        <v>6253.3712425112799</v>
      </c>
      <c r="M85" s="862"/>
      <c r="N85" s="51"/>
    </row>
    <row r="86" spans="1:14" ht="15.75" thickBot="1">
      <c r="B86" s="825" t="s">
        <v>953</v>
      </c>
      <c r="C86" s="826"/>
      <c r="D86" s="826"/>
      <c r="E86" s="826"/>
      <c r="F86" s="826"/>
      <c r="G86" s="826"/>
      <c r="H86" s="826"/>
      <c r="I86" s="826"/>
      <c r="J86" s="826"/>
      <c r="K86" s="826"/>
      <c r="L86" s="826"/>
      <c r="M86" s="827"/>
      <c r="N86" s="52">
        <f>L83+L84+L85</f>
        <v>37520.227455067681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162587.65230529328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1601</v>
      </c>
      <c r="C31" s="81" t="s">
        <v>2084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72900.576003918628</v>
      </c>
      <c r="L36" s="270"/>
      <c r="M36" s="271">
        <v>15</v>
      </c>
      <c r="N36" s="272">
        <f>K36/M36</f>
        <v>4860.0384002612418</v>
      </c>
    </row>
    <row r="37" spans="1:14">
      <c r="A37" s="113" t="s">
        <v>154</v>
      </c>
      <c r="B37" s="838" t="str">
        <f>VLOOKUP(A37,EQUIPOS!A7:D154,3,FALSE)</f>
        <v>Carrotanque Irrigador de asfalto, 1000 GALONES DE CAPACIDAD</v>
      </c>
      <c r="C37" s="839"/>
      <c r="D37" s="839"/>
      <c r="E37" s="839"/>
      <c r="F37" s="839"/>
      <c r="G37" s="839"/>
      <c r="H37" s="840"/>
      <c r="I37" s="267"/>
      <c r="J37" s="268"/>
      <c r="K37" s="269">
        <f>VLOOKUP(A37,EQUIPOS!A7:D164,4,FALSE)</f>
        <v>114239.35422614533</v>
      </c>
      <c r="L37" s="270"/>
      <c r="M37" s="271">
        <v>15</v>
      </c>
      <c r="N37" s="272">
        <f>K37/M37</f>
        <v>7615.9569484096883</v>
      </c>
    </row>
    <row r="38" spans="1:14">
      <c r="A38" t="s">
        <v>269</v>
      </c>
      <c r="B38" s="838" t="str">
        <f>VLOOKUP(A38,EQUIPOS!A8:D154,3,FALSE)</f>
        <v>Motoniveladora  potencia 215 HP, ancho de cuchilla 4,27 m, peso 18 ton.</v>
      </c>
      <c r="C38" s="839"/>
      <c r="D38" s="839"/>
      <c r="E38" s="839"/>
      <c r="F38" s="839"/>
      <c r="G38" s="839"/>
      <c r="H38" s="840"/>
      <c r="I38" s="267"/>
      <c r="J38" s="268"/>
      <c r="K38" s="269">
        <f>VLOOKUP(A38,EQUIPOS!A8:D165,4,FALSE)</f>
        <v>222466.11086144092</v>
      </c>
      <c r="L38" s="270"/>
      <c r="M38" s="271">
        <v>15</v>
      </c>
      <c r="N38" s="272">
        <f>K38/M38</f>
        <v>14831.074057429394</v>
      </c>
    </row>
    <row r="39" spans="1:14">
      <c r="A39" t="s">
        <v>299</v>
      </c>
      <c r="B39" s="838" t="str">
        <f>VLOOKUP(A39,EQUIPOS!A9:D154,3,FALSE)</f>
        <v xml:space="preserve">Recicladora, potencia 430HP </v>
      </c>
      <c r="C39" s="839"/>
      <c r="D39" s="839"/>
      <c r="E39" s="839"/>
      <c r="F39" s="839"/>
      <c r="G39" s="839"/>
      <c r="H39" s="840"/>
      <c r="I39" s="841"/>
      <c r="J39" s="822"/>
      <c r="K39" s="269">
        <f>VLOOKUP(A39,EQUIPOS!A9:D166,4,FALSE)</f>
        <v>541133.78317647788</v>
      </c>
      <c r="L39" s="842">
        <v>15</v>
      </c>
      <c r="M39" s="843"/>
      <c r="N39" s="272">
        <f>K39/L39</f>
        <v>36075.585545098525</v>
      </c>
    </row>
    <row r="40" spans="1:14">
      <c r="A40" t="s">
        <v>365</v>
      </c>
      <c r="B40" s="838" t="str">
        <f>VLOOKUP(A40,EQUIPOS!A10:D154,3,FALSE)</f>
        <v xml:space="preserve">Vibrocompatador, potencia 153 HP, peso 10 Ton. </v>
      </c>
      <c r="C40" s="839"/>
      <c r="D40" s="839"/>
      <c r="E40" s="839"/>
      <c r="F40" s="839"/>
      <c r="G40" s="839"/>
      <c r="H40" s="840"/>
      <c r="I40" s="36"/>
      <c r="J40" s="37"/>
      <c r="K40" s="269">
        <f>VLOOKUP(A40,EQUIPOS!A10:D167,4,FALSE)</f>
        <v>127246.6099929816</v>
      </c>
      <c r="L40" s="276"/>
      <c r="M40" s="277">
        <v>15</v>
      </c>
      <c r="N40" s="272">
        <f>K40/M40</f>
        <v>8483.1073328654402</v>
      </c>
    </row>
    <row r="41" spans="1:14">
      <c r="B41" s="320"/>
      <c r="C41" s="321"/>
      <c r="D41" s="321"/>
      <c r="E41" s="321"/>
      <c r="F41" s="323"/>
      <c r="G41" s="323"/>
      <c r="H41" s="125"/>
      <c r="I41" s="36"/>
      <c r="J41" s="37"/>
      <c r="K41" s="274"/>
      <c r="L41" s="276"/>
      <c r="M41" s="277"/>
      <c r="N41" s="278"/>
    </row>
    <row r="42" spans="1:14">
      <c r="B42" s="845" t="s">
        <v>952</v>
      </c>
      <c r="C42" s="846"/>
      <c r="D42" s="846"/>
      <c r="E42" s="38"/>
      <c r="F42" s="39"/>
      <c r="G42" s="39"/>
      <c r="H42" s="40"/>
      <c r="I42" s="36"/>
      <c r="J42" s="37"/>
      <c r="K42" s="279"/>
      <c r="L42" s="276"/>
      <c r="M42" s="401">
        <v>0.01</v>
      </c>
      <c r="N42" s="344">
        <f>N76*M42</f>
        <v>40.185767801200662</v>
      </c>
    </row>
    <row r="43" spans="1:14" ht="15.75" thickBot="1">
      <c r="B43" s="838"/>
      <c r="C43" s="839"/>
      <c r="D43" s="839"/>
      <c r="E43" s="839"/>
      <c r="F43" s="839"/>
      <c r="G43" s="839"/>
      <c r="H43" s="840"/>
      <c r="I43" s="847"/>
      <c r="J43" s="848"/>
      <c r="K43" s="41"/>
      <c r="L43" s="849"/>
      <c r="M43" s="850"/>
      <c r="N43" s="105"/>
    </row>
    <row r="44" spans="1:14" ht="15.75" thickBot="1">
      <c r="B44" s="825" t="s">
        <v>953</v>
      </c>
      <c r="C44" s="826"/>
      <c r="D44" s="826"/>
      <c r="E44" s="826"/>
      <c r="F44" s="826"/>
      <c r="G44" s="826"/>
      <c r="H44" s="826"/>
      <c r="I44" s="826"/>
      <c r="J44" s="826"/>
      <c r="K44" s="826"/>
      <c r="L44" s="826"/>
      <c r="M44" s="827"/>
      <c r="N44" s="394">
        <f>SUM(N36:N43)</f>
        <v>71905.948051865489</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6" t="s">
        <v>944</v>
      </c>
      <c r="C48" s="817"/>
      <c r="D48" s="817"/>
      <c r="E48" s="817"/>
      <c r="F48" s="817"/>
      <c r="G48" s="817"/>
      <c r="H48" s="817"/>
      <c r="I48" s="818"/>
      <c r="J48" s="315" t="s">
        <v>945</v>
      </c>
      <c r="K48" s="85" t="s">
        <v>946</v>
      </c>
      <c r="L48" s="819" t="s">
        <v>955</v>
      </c>
      <c r="M48" s="818"/>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324688.99392142124</v>
      </c>
      <c r="N49" s="272">
        <f>K49*M49</f>
        <v>49677.416069977451</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SUM(N49:N53)</f>
        <v>49677.416069977451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829">
        <f>VLOOKUP(A59,TRANSPORTE!A5:D117,4,FALSE)</f>
        <v>743.61014192746063</v>
      </c>
      <c r="M59" s="830"/>
      <c r="N59" s="287">
        <f>K59*L59</f>
        <v>113.77235171490148</v>
      </c>
    </row>
    <row r="60" spans="1:14">
      <c r="B60" s="46"/>
      <c r="C60" s="47"/>
      <c r="D60" s="47"/>
      <c r="E60" s="47"/>
      <c r="F60" s="47"/>
      <c r="G60" s="47"/>
      <c r="H60" s="311"/>
      <c r="I60" s="279"/>
      <c r="J60" s="286"/>
      <c r="K60" s="279"/>
      <c r="L60" s="829"/>
      <c r="M60" s="83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113.77235171490148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120</v>
      </c>
      <c r="N70" s="395">
        <f>K70/M70</f>
        <v>3129.5247499999996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4018.5767801200664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N44+N54+N65+N76</f>
        <v>125715.71325367791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25143.142650735583</v>
      </c>
      <c r="M83" s="860"/>
      <c r="N83" s="51"/>
    </row>
    <row r="84" spans="1:14">
      <c r="B84" s="89" t="s">
        <v>973</v>
      </c>
      <c r="C84" s="90"/>
      <c r="D84" s="90"/>
      <c r="E84" s="90"/>
      <c r="F84" s="90"/>
      <c r="G84" s="90"/>
      <c r="H84" s="90"/>
      <c r="I84" s="87"/>
      <c r="J84" s="88"/>
      <c r="K84" s="304">
        <v>0.05</v>
      </c>
      <c r="L84" s="859">
        <f>N78*K84</f>
        <v>6285.7856626838957</v>
      </c>
      <c r="M84" s="860"/>
      <c r="N84" s="51"/>
    </row>
    <row r="85" spans="1:14" ht="15.75" thickBot="1">
      <c r="B85" s="91" t="s">
        <v>974</v>
      </c>
      <c r="C85" s="92"/>
      <c r="D85" s="92"/>
      <c r="E85" s="92"/>
      <c r="F85" s="92"/>
      <c r="G85" s="92"/>
      <c r="H85" s="92"/>
      <c r="I85" s="93"/>
      <c r="J85" s="94"/>
      <c r="K85" s="305">
        <v>0.05</v>
      </c>
      <c r="L85" s="861">
        <f>N78*K85</f>
        <v>6285.7856626838957</v>
      </c>
      <c r="M85" s="862"/>
      <c r="N85" s="51"/>
    </row>
    <row r="86" spans="1:14" ht="15.75" thickBot="1">
      <c r="B86" s="825" t="s">
        <v>953</v>
      </c>
      <c r="C86" s="826"/>
      <c r="D86" s="826"/>
      <c r="E86" s="826"/>
      <c r="F86" s="826"/>
      <c r="G86" s="826"/>
      <c r="H86" s="826"/>
      <c r="I86" s="826"/>
      <c r="J86" s="826"/>
      <c r="K86" s="826"/>
      <c r="L86" s="826"/>
      <c r="M86" s="827"/>
      <c r="N86" s="52">
        <f>L83+L84+L85</f>
        <v>37714.713976103376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163430.42722978129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1088</v>
      </c>
      <c r="C31" s="81" t="s">
        <v>2085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39"/>
      <c r="F40" s="839"/>
      <c r="G40" s="839"/>
      <c r="H40" s="840"/>
      <c r="I40" s="36"/>
      <c r="J40" s="37"/>
      <c r="K40" s="269"/>
      <c r="L40" s="276"/>
      <c r="M40" s="277"/>
      <c r="N40" s="272"/>
    </row>
    <row r="41" spans="1:14">
      <c r="B41" s="320"/>
      <c r="C41" s="321"/>
      <c r="D41" s="321"/>
      <c r="E41" s="321"/>
      <c r="F41" s="323"/>
      <c r="G41" s="323"/>
      <c r="H41" s="125"/>
      <c r="I41" s="36"/>
      <c r="J41" s="37"/>
      <c r="K41" s="274"/>
      <c r="L41" s="276"/>
      <c r="M41" s="277"/>
      <c r="N41" s="278"/>
    </row>
    <row r="42" spans="1:14">
      <c r="B42" s="845" t="s">
        <v>952</v>
      </c>
      <c r="C42" s="846"/>
      <c r="D42" s="846"/>
      <c r="E42" s="38"/>
      <c r="F42" s="39"/>
      <c r="G42" s="39"/>
      <c r="H42" s="40"/>
      <c r="I42" s="36"/>
      <c r="J42" s="37"/>
      <c r="K42" s="279"/>
      <c r="L42" s="276"/>
      <c r="M42" s="401">
        <v>0.01</v>
      </c>
      <c r="N42" s="344">
        <f>N76*M42</f>
        <v>4.82229213614408</v>
      </c>
    </row>
    <row r="43" spans="1:14" ht="15.75" thickBot="1">
      <c r="B43" s="838"/>
      <c r="C43" s="839"/>
      <c r="D43" s="839"/>
      <c r="E43" s="839"/>
      <c r="F43" s="839"/>
      <c r="G43" s="839"/>
      <c r="H43" s="840"/>
      <c r="I43" s="847"/>
      <c r="J43" s="848"/>
      <c r="K43" s="41"/>
      <c r="L43" s="849"/>
      <c r="M43" s="850"/>
      <c r="N43" s="105"/>
    </row>
    <row r="44" spans="1:14" ht="15.75" thickBot="1">
      <c r="B44" s="825" t="s">
        <v>953</v>
      </c>
      <c r="C44" s="826"/>
      <c r="D44" s="826"/>
      <c r="E44" s="826"/>
      <c r="F44" s="826"/>
      <c r="G44" s="826"/>
      <c r="H44" s="826"/>
      <c r="I44" s="826"/>
      <c r="J44" s="826"/>
      <c r="K44" s="826"/>
      <c r="L44" s="826"/>
      <c r="M44" s="827"/>
      <c r="N44" s="394">
        <f>SUM(N36:N43)</f>
        <v>4.82229213614408</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6" t="s">
        <v>944</v>
      </c>
      <c r="C48" s="817"/>
      <c r="D48" s="817"/>
      <c r="E48" s="817"/>
      <c r="F48" s="817"/>
      <c r="G48" s="817"/>
      <c r="H48" s="817"/>
      <c r="I48" s="818"/>
      <c r="J48" s="315" t="s">
        <v>945</v>
      </c>
      <c r="K48" s="85" t="s">
        <v>946</v>
      </c>
      <c r="L48" s="819" t="s">
        <v>955</v>
      </c>
      <c r="M48" s="818"/>
      <c r="N48" s="86" t="s">
        <v>951</v>
      </c>
    </row>
    <row r="49" spans="1:14">
      <c r="A49" t="s">
        <v>887</v>
      </c>
      <c r="B49" s="43" t="str">
        <f>VLOOKUP(A49,MATERIALES!A4:D373,3,FALSE)</f>
        <v>Geotextil Nt Repav 450 O Similar (Proveedores Pavco, Lafayet, Geomatrix, Tensar, Omnes U Otros)</v>
      </c>
      <c r="C49" s="281"/>
      <c r="D49" s="281"/>
      <c r="E49" s="281"/>
      <c r="F49" s="281"/>
      <c r="G49" s="281"/>
      <c r="H49" s="281"/>
      <c r="I49" s="268"/>
      <c r="J49" s="224" t="str">
        <f>VLOOKUP(A49,MATERIALES!A5:D641,2,FALSE)</f>
        <v>m2</v>
      </c>
      <c r="K49" s="282">
        <v>1.0549999999999999</v>
      </c>
      <c r="L49" s="267"/>
      <c r="M49" s="402">
        <f>VLOOKUP(A49,MATERIALES!A5:D396,4,FALSE)</f>
        <v>6729.79144730603</v>
      </c>
      <c r="N49" s="272">
        <f>K49*M49</f>
        <v>7099.9299769078616</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SUM(N49:N53)</f>
        <v>7099.9299769078616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311"/>
      <c r="I60" s="279"/>
      <c r="J60" s="286"/>
      <c r="K60" s="279"/>
      <c r="L60" s="829"/>
      <c r="M60" s="83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1000</v>
      </c>
      <c r="N70" s="395">
        <f>K70/M70</f>
        <v>375.54296999999997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482.22921361440797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N44+N54+N65+N76</f>
        <v>7586.9814826584134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1517.3962965316828</v>
      </c>
      <c r="M83" s="860"/>
      <c r="N83" s="51"/>
    </row>
    <row r="84" spans="1:14">
      <c r="B84" s="89" t="s">
        <v>973</v>
      </c>
      <c r="C84" s="90"/>
      <c r="D84" s="90"/>
      <c r="E84" s="90"/>
      <c r="F84" s="90"/>
      <c r="G84" s="90"/>
      <c r="H84" s="90"/>
      <c r="I84" s="87"/>
      <c r="J84" s="88"/>
      <c r="K84" s="304">
        <v>0.05</v>
      </c>
      <c r="L84" s="859">
        <f>N78*K84</f>
        <v>379.34907413292069</v>
      </c>
      <c r="M84" s="860"/>
      <c r="N84" s="51"/>
    </row>
    <row r="85" spans="1:14" ht="15.75" thickBot="1">
      <c r="B85" s="91" t="s">
        <v>974</v>
      </c>
      <c r="C85" s="92"/>
      <c r="D85" s="92"/>
      <c r="E85" s="92"/>
      <c r="F85" s="92"/>
      <c r="G85" s="92"/>
      <c r="H85" s="92"/>
      <c r="I85" s="93"/>
      <c r="J85" s="94"/>
      <c r="K85" s="305">
        <v>0.05</v>
      </c>
      <c r="L85" s="861">
        <f>N78*K85</f>
        <v>379.34907413292069</v>
      </c>
      <c r="M85" s="862"/>
      <c r="N85" s="51"/>
    </row>
    <row r="86" spans="1:14" ht="15.75" thickBot="1">
      <c r="B86" s="825" t="s">
        <v>953</v>
      </c>
      <c r="C86" s="826"/>
      <c r="D86" s="826"/>
      <c r="E86" s="826"/>
      <c r="F86" s="826"/>
      <c r="G86" s="826"/>
      <c r="H86" s="826"/>
      <c r="I86" s="826"/>
      <c r="J86" s="826"/>
      <c r="K86" s="826"/>
      <c r="L86" s="826"/>
      <c r="M86" s="827"/>
      <c r="N86" s="52">
        <f>L83+L84+L85</f>
        <v>2276.0944447975239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9863.0759274559368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1089</v>
      </c>
      <c r="C31" s="218" t="s">
        <v>2086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164</v>
      </c>
      <c r="B36" s="838" t="str">
        <f>VLOOKUP(A36,EQUIPOS!A6:D154,3,FALSE)</f>
        <v>Compactador manual de rodillo</v>
      </c>
      <c r="C36" s="839"/>
      <c r="D36" s="839"/>
      <c r="E36" s="839"/>
      <c r="F36" s="839"/>
      <c r="G36" s="839"/>
      <c r="H36" s="840"/>
      <c r="I36" s="267"/>
      <c r="J36" s="268"/>
      <c r="K36" s="269">
        <f>VLOOKUP(A36,EQUIPOS!A6:D163,4,FALSE)</f>
        <v>23611.931275403385</v>
      </c>
      <c r="L36" s="270"/>
      <c r="M36" s="271">
        <v>2</v>
      </c>
      <c r="N36" s="272">
        <f>K36/M36</f>
        <v>11805.965637701693</v>
      </c>
    </row>
    <row r="37" spans="1:14">
      <c r="A37" s="113" t="s">
        <v>180</v>
      </c>
      <c r="B37" s="838" t="str">
        <f>VLOOKUP(A37,EQUIPOS!A7:D154,3,FALSE)</f>
        <v>Compresor 120 HP, con martillo.</v>
      </c>
      <c r="C37" s="839"/>
      <c r="D37" s="839"/>
      <c r="E37" s="839"/>
      <c r="F37" s="839"/>
      <c r="G37" s="839"/>
      <c r="H37" s="840"/>
      <c r="I37" s="267"/>
      <c r="J37" s="268"/>
      <c r="K37" s="269">
        <f>VLOOKUP(A37,EQUIPOS!A7:D164,4,FALSE)</f>
        <v>89516.95520623136</v>
      </c>
      <c r="L37" s="270"/>
      <c r="M37" s="271">
        <v>4</v>
      </c>
      <c r="N37" s="272">
        <f>K37/M37</f>
        <v>22379.23880155784</v>
      </c>
    </row>
    <row r="38" spans="1:14">
      <c r="A38" t="s">
        <v>184</v>
      </c>
      <c r="B38" s="838" t="str">
        <f>VLOOKUP(A38,EQUIPOS!A8:D154,3,FALSE)</f>
        <v>Cortadora de pavimento, Máxima profundidad de corte: 160 mm. Capacidad de disco: desde 12´´ hasta 18´´ de diámetro. Peso operacional: 135 kg, 13.5 hp de potencia</v>
      </c>
      <c r="C38" s="839"/>
      <c r="D38" s="839"/>
      <c r="E38" s="839"/>
      <c r="F38" s="839"/>
      <c r="G38" s="839"/>
      <c r="H38" s="840"/>
      <c r="I38" s="267"/>
      <c r="J38" s="268"/>
      <c r="K38" s="269">
        <f>VLOOKUP(A38,EQUIPOS!A8:D165,4,FALSE)</f>
        <v>21578.320620593608</v>
      </c>
      <c r="L38" s="270"/>
      <c r="M38" s="271">
        <v>10</v>
      </c>
      <c r="N38" s="272">
        <f>K38/M38</f>
        <v>2157.8320620593609</v>
      </c>
    </row>
    <row r="39" spans="1:14">
      <c r="A39" t="s">
        <v>303</v>
      </c>
      <c r="B39" s="838" t="str">
        <f>VLOOKUP(A39,EQUIPOS!A9:D154,3,FALSE)</f>
        <v>Retrocargador, pala de 1,1 m3 de capacidad, profundidad de excavación de 4.400 mm y una altura de 5.680 mm</v>
      </c>
      <c r="C39" s="839"/>
      <c r="D39" s="839"/>
      <c r="E39" s="839"/>
      <c r="F39" s="839"/>
      <c r="G39" s="839"/>
      <c r="H39" s="840"/>
      <c r="I39" s="267"/>
      <c r="J39" s="268"/>
      <c r="K39" s="269">
        <f>VLOOKUP(A39,EQUIPOS!A9:D166,4,FALSE)</f>
        <v>119989.96680335197</v>
      </c>
      <c r="L39" s="270"/>
      <c r="M39" s="271">
        <v>10</v>
      </c>
      <c r="N39" s="272">
        <f>K39/M39</f>
        <v>11998.996680335196</v>
      </c>
    </row>
    <row r="40" spans="1:14">
      <c r="A40" t="s">
        <v>129</v>
      </c>
      <c r="B40" s="838" t="str">
        <f>VLOOKUP(A40,EQUIPOS!A10:D154,3,FALSE)</f>
        <v xml:space="preserve">Buldozer, Potencia al volante de 140 HP, motor de 2200 RPM, longitud de hoja 4,80m. </v>
      </c>
      <c r="C40" s="839"/>
      <c r="D40" s="839"/>
      <c r="E40" s="839"/>
      <c r="F40" s="839"/>
      <c r="G40" s="839"/>
      <c r="H40" s="840"/>
      <c r="I40" s="267"/>
      <c r="J40" s="268"/>
      <c r="K40" s="269">
        <f>VLOOKUP(A40,EQUIPOS!A10:D167,4,FALSE)</f>
        <v>222466.11086144092</v>
      </c>
      <c r="L40" s="270"/>
      <c r="M40" s="271">
        <v>100</v>
      </c>
      <c r="N40" s="272">
        <f>K40/M40</f>
        <v>2224.6611086144094</v>
      </c>
    </row>
    <row r="41" spans="1:14">
      <c r="B41" s="838"/>
      <c r="C41" s="839"/>
      <c r="D41" s="839"/>
      <c r="E41" s="839"/>
      <c r="F41" s="839"/>
      <c r="G41" s="839"/>
      <c r="H41" s="840"/>
      <c r="I41" s="267"/>
      <c r="J41" s="268"/>
      <c r="K41" s="269"/>
      <c r="L41" s="270"/>
      <c r="M41" s="271"/>
      <c r="N41" s="272"/>
    </row>
    <row r="42" spans="1:14">
      <c r="B42" s="838"/>
      <c r="C42" s="839"/>
      <c r="D42" s="839"/>
      <c r="E42" s="839"/>
      <c r="F42" s="839"/>
      <c r="G42" s="839"/>
      <c r="H42" s="840"/>
      <c r="I42" s="267"/>
      <c r="J42" s="268"/>
      <c r="K42" s="269"/>
      <c r="L42" s="270"/>
      <c r="M42" s="271"/>
      <c r="N42" s="272"/>
    </row>
    <row r="43" spans="1:14">
      <c r="B43" s="838"/>
      <c r="C43" s="839"/>
      <c r="D43" s="839"/>
      <c r="E43" s="839"/>
      <c r="F43" s="839"/>
      <c r="G43" s="839"/>
      <c r="H43" s="840"/>
      <c r="I43" s="267"/>
      <c r="J43" s="268"/>
      <c r="K43" s="269"/>
      <c r="L43" s="270"/>
      <c r="M43" s="271"/>
      <c r="N43" s="272"/>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1506.9662925450248</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52073.660582813522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442</v>
      </c>
      <c r="B53" s="43" t="str">
        <f>VLOOKUP(A53,MATERIALES!A5:D373,3,FALSE)</f>
        <v>Derechos de explotación y/o disposición de materiales</v>
      </c>
      <c r="C53" s="281"/>
      <c r="D53" s="281"/>
      <c r="E53" s="281"/>
      <c r="F53" s="281"/>
      <c r="G53" s="281"/>
      <c r="H53" s="281"/>
      <c r="I53" s="268"/>
      <c r="J53" s="224" t="str">
        <f>VLOOKUP(A53,MATERIALES!A7:D645,2,FALSE)</f>
        <v>m3</v>
      </c>
      <c r="K53" s="282">
        <v>1</v>
      </c>
      <c r="L53" s="267"/>
      <c r="M53" s="402">
        <f>VLOOKUP(A53,MATERIALES!A5:D396,4,FALSE)</f>
        <v>3336.302079807157</v>
      </c>
      <c r="N53" s="272">
        <f>K53*M53</f>
        <v>3336.302079807157</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3336.302079807157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1256</v>
      </c>
      <c r="B63" s="46" t="str">
        <f>VLOOKUP(A63,TRANSPORTE!A5:D117,3,FALSE)</f>
        <v>Transporte de material de excavación</v>
      </c>
      <c r="C63" s="317"/>
      <c r="D63" s="317"/>
      <c r="E63" s="317"/>
      <c r="F63" s="317"/>
      <c r="G63" s="317"/>
      <c r="H63" s="311" t="s">
        <v>1468</v>
      </c>
      <c r="I63" s="279">
        <v>1.3</v>
      </c>
      <c r="J63" s="286">
        <v>1</v>
      </c>
      <c r="K63" s="279">
        <f>I63*J63</f>
        <v>1.3</v>
      </c>
      <c r="L63" s="829">
        <f>VLOOKUP(A63,TRANSPORTE!A5:D117,4,FALSE)</f>
        <v>743.61014192746063</v>
      </c>
      <c r="M63" s="830"/>
      <c r="N63" s="287">
        <f>K63*L63</f>
        <v>966.69318450569881</v>
      </c>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966.69318450569881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15</v>
      </c>
      <c r="B74" s="49" t="str">
        <f>VLOOKUP(A74,'MANO DE OBRA'!A8:D68,3,FALSE)</f>
        <v>Obrero (6)</v>
      </c>
      <c r="C74" s="47"/>
      <c r="D74" s="47"/>
      <c r="E74" s="47"/>
      <c r="F74" s="47"/>
      <c r="G74" s="47"/>
      <c r="H74" s="47"/>
      <c r="I74" s="292">
        <f>K74/J74*100</f>
        <v>202996.19999999998</v>
      </c>
      <c r="J74" s="293">
        <v>185</v>
      </c>
      <c r="K74" s="294">
        <f>VLOOKUP(A74,'MANO DE OBRA'!A8:D99,4,FALSE)</f>
        <v>375542.97</v>
      </c>
      <c r="L74" s="50"/>
      <c r="M74" s="295">
        <v>32</v>
      </c>
      <c r="N74" s="395">
        <f>K74/M74</f>
        <v>11735.717812499999</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32</v>
      </c>
      <c r="N75" s="395">
        <f>K75/M75</f>
        <v>3333.9451129502495</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127"/>
    </row>
    <row r="80" spans="1:15" ht="15.75" thickBot="1">
      <c r="B80" s="831" t="s">
        <v>953</v>
      </c>
      <c r="C80" s="832"/>
      <c r="D80" s="832"/>
      <c r="E80" s="832"/>
      <c r="F80" s="832"/>
      <c r="G80" s="832"/>
      <c r="H80" s="832"/>
      <c r="I80" s="832"/>
      <c r="J80" s="832"/>
      <c r="K80" s="832"/>
      <c r="L80" s="832"/>
      <c r="M80" s="833"/>
      <c r="N80" s="460">
        <f>SUM(N74:N79)</f>
        <v>15069.662925450248</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71446.318772576633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14289.263754515327</v>
      </c>
      <c r="M87" s="860"/>
      <c r="N87" s="51"/>
    </row>
    <row r="88" spans="1:14">
      <c r="B88" s="89" t="s">
        <v>973</v>
      </c>
      <c r="C88" s="90"/>
      <c r="D88" s="90"/>
      <c r="E88" s="90"/>
      <c r="F88" s="90"/>
      <c r="G88" s="90"/>
      <c r="H88" s="90"/>
      <c r="I88" s="87"/>
      <c r="J88" s="88"/>
      <c r="K88" s="304">
        <v>0.05</v>
      </c>
      <c r="L88" s="859">
        <f>N82*K88</f>
        <v>3572.3159386288316</v>
      </c>
      <c r="M88" s="860"/>
      <c r="N88" s="51"/>
    </row>
    <row r="89" spans="1:14" ht="15.75" thickBot="1">
      <c r="B89" s="91" t="s">
        <v>974</v>
      </c>
      <c r="C89" s="92"/>
      <c r="D89" s="92"/>
      <c r="E89" s="92"/>
      <c r="F89" s="92"/>
      <c r="G89" s="92"/>
      <c r="H89" s="92"/>
      <c r="I89" s="93"/>
      <c r="J89" s="94"/>
      <c r="K89" s="305">
        <v>0.05</v>
      </c>
      <c r="L89" s="861">
        <f>N82*K89</f>
        <v>3572.3159386288316</v>
      </c>
      <c r="M89" s="862"/>
      <c r="N89" s="51"/>
    </row>
    <row r="90" spans="1:14" ht="15.75" thickBot="1">
      <c r="B90" s="825" t="s">
        <v>953</v>
      </c>
      <c r="C90" s="826"/>
      <c r="D90" s="826"/>
      <c r="E90" s="826"/>
      <c r="F90" s="826"/>
      <c r="G90" s="826"/>
      <c r="H90" s="826"/>
      <c r="I90" s="826"/>
      <c r="J90" s="826"/>
      <c r="K90" s="826"/>
      <c r="L90" s="826"/>
      <c r="M90" s="827"/>
      <c r="N90" s="52">
        <f>L87+L88+L89</f>
        <v>21433.89563177299</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92880.214404349623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1602</v>
      </c>
      <c r="C31" s="81" t="s">
        <v>2087</v>
      </c>
      <c r="D31" s="82"/>
      <c r="E31" s="82"/>
      <c r="F31" s="82"/>
      <c r="G31" s="82"/>
      <c r="H31" s="82"/>
      <c r="I31" s="82"/>
      <c r="J31" s="83"/>
      <c r="K31" s="308"/>
      <c r="L31" s="306" t="s">
        <v>387</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160</v>
      </c>
      <c r="B36" s="838" t="str">
        <f>VLOOKUP(A36,EQUIPOS!A6:D154,3,FALSE)</f>
        <v>COMPACTADOR MANUAL VIBRATORIO (RANA) con motor de 6 HP</v>
      </c>
      <c r="C36" s="839"/>
      <c r="D36" s="839"/>
      <c r="E36" s="839"/>
      <c r="F36" s="839"/>
      <c r="G36" s="839"/>
      <c r="H36" s="840"/>
      <c r="I36" s="267"/>
      <c r="J36" s="268"/>
      <c r="K36" s="269">
        <f>VLOOKUP(A36,EQUIPOS!A6:D163,4,FALSE)</f>
        <v>7970.312057262644</v>
      </c>
      <c r="L36" s="270"/>
      <c r="M36" s="271">
        <v>2</v>
      </c>
      <c r="N36" s="272">
        <f>K36/M36</f>
        <v>3985.156028631322</v>
      </c>
    </row>
    <row r="37" spans="1:14">
      <c r="A37" s="113" t="s">
        <v>303</v>
      </c>
      <c r="B37" s="838" t="str">
        <f>VLOOKUP(A37,EQUIPOS!A7:D154,3,FALSE)</f>
        <v>Retrocargador, pala de 1,1 m3 de capacidad, profundidad de excavación de 4.400 mm y una altura de 5.680 mm</v>
      </c>
      <c r="C37" s="839"/>
      <c r="D37" s="839"/>
      <c r="E37" s="839"/>
      <c r="F37" s="839"/>
      <c r="G37" s="839"/>
      <c r="H37" s="840"/>
      <c r="I37" s="267"/>
      <c r="J37" s="268"/>
      <c r="K37" s="269">
        <f>VLOOKUP(A37,EQUIPOS!A7:D164,4,FALSE)</f>
        <v>119989.96680335197</v>
      </c>
      <c r="L37" s="270"/>
      <c r="M37" s="271">
        <v>10</v>
      </c>
      <c r="N37" s="272">
        <f>K37/M37</f>
        <v>11998.996680335196</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267"/>
      <c r="J39" s="268"/>
      <c r="K39" s="269"/>
      <c r="L39" s="270"/>
      <c r="M39" s="271"/>
      <c r="N39" s="272"/>
    </row>
    <row r="40" spans="1:14">
      <c r="B40" s="838"/>
      <c r="C40" s="839"/>
      <c r="D40" s="839"/>
      <c r="E40" s="839"/>
      <c r="F40" s="839"/>
      <c r="G40" s="839"/>
      <c r="H40" s="840"/>
      <c r="I40" s="267"/>
      <c r="J40" s="268"/>
      <c r="K40" s="269"/>
      <c r="L40" s="270"/>
      <c r="M40" s="271"/>
      <c r="N40" s="272"/>
    </row>
    <row r="41" spans="1:14">
      <c r="B41" s="838"/>
      <c r="C41" s="839"/>
      <c r="D41" s="839"/>
      <c r="E41" s="839"/>
      <c r="F41" s="839"/>
      <c r="G41" s="839"/>
      <c r="H41" s="840"/>
      <c r="I41" s="267"/>
      <c r="J41" s="268"/>
      <c r="K41" s="269"/>
      <c r="L41" s="270"/>
      <c r="M41" s="271"/>
      <c r="N41" s="272"/>
    </row>
    <row r="42" spans="1:14">
      <c r="B42" s="838"/>
      <c r="C42" s="839"/>
      <c r="D42" s="839"/>
      <c r="E42" s="839"/>
      <c r="F42" s="839"/>
      <c r="G42" s="839"/>
      <c r="H42" s="840"/>
      <c r="I42" s="267"/>
      <c r="J42" s="268"/>
      <c r="K42" s="269"/>
      <c r="L42" s="270"/>
      <c r="M42" s="271"/>
      <c r="N42" s="272"/>
    </row>
    <row r="43" spans="1:14">
      <c r="B43" s="838"/>
      <c r="C43" s="839"/>
      <c r="D43" s="839"/>
      <c r="E43" s="839"/>
      <c r="F43" s="839"/>
      <c r="G43" s="839"/>
      <c r="H43" s="840"/>
      <c r="I43" s="267"/>
      <c r="J43" s="268"/>
      <c r="K43" s="269"/>
      <c r="L43" s="270"/>
      <c r="M43" s="271"/>
      <c r="N43" s="272"/>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0.05</v>
      </c>
      <c r="N46" s="344">
        <f>N80*M46</f>
        <v>301.39325850900497</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16285.545967475522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B53" s="43"/>
      <c r="C53" s="281"/>
      <c r="D53" s="281"/>
      <c r="E53" s="281"/>
      <c r="F53" s="281"/>
      <c r="G53" s="281"/>
      <c r="H53" s="281"/>
      <c r="I53" s="268"/>
      <c r="J53" s="224"/>
      <c r="K53" s="282"/>
      <c r="L53" s="267"/>
      <c r="M53" s="402"/>
      <c r="N53" s="272"/>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B63" s="46"/>
      <c r="C63" s="317"/>
      <c r="D63" s="317"/>
      <c r="E63" s="317"/>
      <c r="F63" s="317"/>
      <c r="G63" s="31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15</v>
      </c>
      <c r="B74" s="49" t="str">
        <f>VLOOKUP(A74,'MANO DE OBRA'!A8:D68,3,FALSE)</f>
        <v>Obrero (6)</v>
      </c>
      <c r="C74" s="47"/>
      <c r="D74" s="47"/>
      <c r="E74" s="47"/>
      <c r="F74" s="47"/>
      <c r="G74" s="47"/>
      <c r="H74" s="47"/>
      <c r="I74" s="292">
        <f>K74/J74*100</f>
        <v>202996.19999999998</v>
      </c>
      <c r="J74" s="293">
        <v>185</v>
      </c>
      <c r="K74" s="294">
        <f>VLOOKUP(A74,'MANO DE OBRA'!A8:D99,4,FALSE)</f>
        <v>375542.97</v>
      </c>
      <c r="L74" s="50"/>
      <c r="M74" s="295">
        <v>80</v>
      </c>
      <c r="N74" s="395">
        <f>K74/M74</f>
        <v>4694.2871249999998</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6027.8651701800991</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22313.411137655621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4462.6822275311242</v>
      </c>
      <c r="M87" s="860"/>
      <c r="N87" s="51"/>
    </row>
    <row r="88" spans="1:14">
      <c r="B88" s="89" t="s">
        <v>973</v>
      </c>
      <c r="C88" s="90"/>
      <c r="D88" s="90"/>
      <c r="E88" s="90"/>
      <c r="F88" s="90"/>
      <c r="G88" s="90"/>
      <c r="H88" s="90"/>
      <c r="I88" s="87"/>
      <c r="J88" s="88"/>
      <c r="K88" s="304">
        <v>0.05</v>
      </c>
      <c r="L88" s="859">
        <f>N82*K88</f>
        <v>1115.6705568827811</v>
      </c>
      <c r="M88" s="860"/>
      <c r="N88" s="51"/>
    </row>
    <row r="89" spans="1:14" ht="15.75" thickBot="1">
      <c r="B89" s="91" t="s">
        <v>974</v>
      </c>
      <c r="C89" s="92"/>
      <c r="D89" s="92"/>
      <c r="E89" s="92"/>
      <c r="F89" s="92"/>
      <c r="G89" s="92"/>
      <c r="H89" s="92"/>
      <c r="I89" s="93"/>
      <c r="J89" s="94"/>
      <c r="K89" s="305">
        <v>0.05</v>
      </c>
      <c r="L89" s="861">
        <f>N82*K89</f>
        <v>1115.6705568827811</v>
      </c>
      <c r="M89" s="862"/>
      <c r="N89" s="51"/>
    </row>
    <row r="90" spans="1:14" ht="15.75" thickBot="1">
      <c r="B90" s="825" t="s">
        <v>953</v>
      </c>
      <c r="C90" s="826"/>
      <c r="D90" s="826"/>
      <c r="E90" s="826"/>
      <c r="F90" s="826"/>
      <c r="G90" s="826"/>
      <c r="H90" s="826"/>
      <c r="I90" s="826"/>
      <c r="J90" s="826"/>
      <c r="K90" s="826"/>
      <c r="L90" s="826"/>
      <c r="M90" s="827"/>
      <c r="N90" s="52">
        <f>L87+L88+L89</f>
        <v>6694.0233412966863</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29007.434478952309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1090</v>
      </c>
      <c r="C31" s="81" t="s">
        <v>2038</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1603</v>
      </c>
      <c r="B36" s="838" t="str">
        <f>VLOOKUP(A36,EQUIPOS!A6:D154,3,FALSE)</f>
        <v>Derretidora de asfalto (crafco o similar)</v>
      </c>
      <c r="C36" s="839"/>
      <c r="D36" s="839"/>
      <c r="E36" s="839"/>
      <c r="F36" s="839"/>
      <c r="G36" s="839"/>
      <c r="H36" s="840"/>
      <c r="I36" s="267"/>
      <c r="J36" s="268"/>
      <c r="K36" s="269">
        <f>VLOOKUP(A36,EQUIPOS!A6:D163,4,FALSE)</f>
        <v>2098.6124966720481</v>
      </c>
      <c r="L36" s="270"/>
      <c r="M36" s="271">
        <v>60</v>
      </c>
      <c r="N36" s="272">
        <f>K36/M36</f>
        <v>34.976874944534138</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65316.419169101624</v>
      </c>
      <c r="L37" s="270"/>
      <c r="M37" s="271">
        <v>60</v>
      </c>
      <c r="N37" s="272">
        <f>K37/M37</f>
        <v>1088.6069861516937</v>
      </c>
    </row>
    <row r="38" spans="1:14">
      <c r="A38" t="s">
        <v>138</v>
      </c>
      <c r="B38" s="838" t="str">
        <f>VLOOKUP(A38,EQUIPOS!A8:D154,3,FALSE)</f>
        <v>Camioneta D-300</v>
      </c>
      <c r="C38" s="839"/>
      <c r="D38" s="839"/>
      <c r="E38" s="839"/>
      <c r="F38" s="839"/>
      <c r="G38" s="839"/>
      <c r="H38" s="840"/>
      <c r="I38" s="267"/>
      <c r="J38" s="268"/>
      <c r="K38" s="269">
        <f>VLOOKUP(A38,EQUIPOS!A8:D165,4,FALSE)</f>
        <v>54113.378317647788</v>
      </c>
      <c r="L38" s="270"/>
      <c r="M38" s="271">
        <v>60</v>
      </c>
      <c r="N38" s="272">
        <f>K38/M38</f>
        <v>901.88963862746311</v>
      </c>
    </row>
    <row r="39" spans="1:14">
      <c r="B39" s="838"/>
      <c r="C39" s="839"/>
      <c r="D39" s="839"/>
      <c r="E39" s="839"/>
      <c r="F39" s="839"/>
      <c r="G39" s="839"/>
      <c r="H39" s="840"/>
      <c r="I39" s="267"/>
      <c r="J39" s="268"/>
      <c r="K39" s="269"/>
      <c r="L39" s="270"/>
      <c r="M39" s="271"/>
      <c r="N39" s="272"/>
    </row>
    <row r="40" spans="1:14">
      <c r="B40" s="838"/>
      <c r="C40" s="839"/>
      <c r="D40" s="839"/>
      <c r="E40" s="839"/>
      <c r="F40" s="839"/>
      <c r="G40" s="839"/>
      <c r="H40" s="840"/>
      <c r="I40" s="267"/>
      <c r="J40" s="268"/>
      <c r="K40" s="269"/>
      <c r="L40" s="270"/>
      <c r="M40" s="271"/>
      <c r="N40" s="272"/>
    </row>
    <row r="41" spans="1:14">
      <c r="B41" s="838"/>
      <c r="C41" s="839"/>
      <c r="D41" s="839"/>
      <c r="E41" s="839"/>
      <c r="F41" s="839"/>
      <c r="G41" s="839"/>
      <c r="H41" s="840"/>
      <c r="I41" s="267"/>
      <c r="J41" s="268"/>
      <c r="K41" s="269"/>
      <c r="L41" s="270"/>
      <c r="M41" s="271"/>
      <c r="N41" s="272"/>
    </row>
    <row r="42" spans="1:14">
      <c r="B42" s="838"/>
      <c r="C42" s="839"/>
      <c r="D42" s="839"/>
      <c r="E42" s="839"/>
      <c r="F42" s="839"/>
      <c r="G42" s="839"/>
      <c r="H42" s="840"/>
      <c r="I42" s="267"/>
      <c r="J42" s="268"/>
      <c r="K42" s="269"/>
      <c r="L42" s="270"/>
      <c r="M42" s="271"/>
      <c r="N42" s="272"/>
    </row>
    <row r="43" spans="1:14">
      <c r="B43" s="838"/>
      <c r="C43" s="839"/>
      <c r="D43" s="839"/>
      <c r="E43" s="839"/>
      <c r="F43" s="839"/>
      <c r="G43" s="839"/>
      <c r="H43" s="840"/>
      <c r="I43" s="267"/>
      <c r="J43" s="268"/>
      <c r="K43" s="269"/>
      <c r="L43" s="270"/>
      <c r="M43" s="271"/>
      <c r="N43" s="272"/>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0.05</v>
      </c>
      <c r="N46" s="344">
        <f>N80*M46</f>
        <v>24.152836834834165</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2049.6263365585251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860</v>
      </c>
      <c r="B53" s="43" t="str">
        <f>VLOOKUP(A53,MATERIALES!A5:D373,3,FALSE)</f>
        <v>Emulsión CRR-2</v>
      </c>
      <c r="C53" s="281"/>
      <c r="D53" s="281"/>
      <c r="E53" s="281"/>
      <c r="F53" s="281"/>
      <c r="G53" s="281"/>
      <c r="H53" s="281"/>
      <c r="I53" s="268"/>
      <c r="J53" s="224" t="str">
        <f>VLOOKUP(A53,MATERIALES!A7:D645,2,FALSE)</f>
        <v>lt</v>
      </c>
      <c r="K53" s="282">
        <v>0.12</v>
      </c>
      <c r="L53" s="267"/>
      <c r="M53" s="402">
        <f>VLOOKUP(A53,MATERIALES!A5:D396,4,FALSE)</f>
        <v>2105.3369603556844</v>
      </c>
      <c r="N53" s="272">
        <f>K53*M53</f>
        <v>252.64043524268212</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252.64043524268212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B63" s="46"/>
      <c r="C63" s="317"/>
      <c r="D63" s="317"/>
      <c r="E63" s="317"/>
      <c r="F63" s="317"/>
      <c r="G63" s="31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7</v>
      </c>
      <c r="B74" s="49" t="str">
        <f>VLOOKUP(A74,'MANO DE OBRA'!A8:D68,3,FALSE)</f>
        <v>Obrero (2)</v>
      </c>
      <c r="C74" s="47"/>
      <c r="D74" s="47"/>
      <c r="E74" s="47"/>
      <c r="F74" s="47"/>
      <c r="G74" s="47"/>
      <c r="H74" s="47"/>
      <c r="I74" s="292">
        <f>K74/J74*100</f>
        <v>67665.399999999994</v>
      </c>
      <c r="J74" s="293">
        <v>185</v>
      </c>
      <c r="K74" s="294">
        <f>VLOOKUP(A74,'MANO DE OBRA'!A8:D99,4,FALSE)</f>
        <v>125180.98999999999</v>
      </c>
      <c r="L74" s="50"/>
      <c r="M74" s="295">
        <v>480</v>
      </c>
      <c r="N74" s="395">
        <f>K74/M74</f>
        <v>260.79372916666665</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480</v>
      </c>
      <c r="N75" s="395">
        <f>K75/M75</f>
        <v>222.26300753001664</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483.05673669668329</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2785.3235084978905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557.06470169957811</v>
      </c>
      <c r="M87" s="860"/>
      <c r="N87" s="51"/>
    </row>
    <row r="88" spans="1:14">
      <c r="B88" s="89" t="s">
        <v>973</v>
      </c>
      <c r="C88" s="90"/>
      <c r="D88" s="90"/>
      <c r="E88" s="90"/>
      <c r="F88" s="90"/>
      <c r="G88" s="90"/>
      <c r="H88" s="90"/>
      <c r="I88" s="87"/>
      <c r="J88" s="88"/>
      <c r="K88" s="304">
        <v>0.05</v>
      </c>
      <c r="L88" s="859">
        <f>N82*K88</f>
        <v>139.26617542489453</v>
      </c>
      <c r="M88" s="860"/>
      <c r="N88" s="51"/>
    </row>
    <row r="89" spans="1:14" ht="15.75" thickBot="1">
      <c r="B89" s="91" t="s">
        <v>974</v>
      </c>
      <c r="C89" s="92"/>
      <c r="D89" s="92"/>
      <c r="E89" s="92"/>
      <c r="F89" s="92"/>
      <c r="G89" s="92"/>
      <c r="H89" s="92"/>
      <c r="I89" s="93"/>
      <c r="J89" s="94"/>
      <c r="K89" s="305">
        <v>0.05</v>
      </c>
      <c r="L89" s="861">
        <f>N82*K89</f>
        <v>139.26617542489453</v>
      </c>
      <c r="M89" s="862"/>
      <c r="N89" s="51"/>
    </row>
    <row r="90" spans="1:14" ht="15.75" thickBot="1">
      <c r="B90" s="825" t="s">
        <v>953</v>
      </c>
      <c r="C90" s="826"/>
      <c r="D90" s="826"/>
      <c r="E90" s="826"/>
      <c r="F90" s="826"/>
      <c r="G90" s="826"/>
      <c r="H90" s="826"/>
      <c r="I90" s="826"/>
      <c r="J90" s="826"/>
      <c r="K90" s="826"/>
      <c r="L90" s="826"/>
      <c r="M90" s="827"/>
      <c r="N90" s="52">
        <f>L87+L88+L89</f>
        <v>835.59705254936716</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3620.9205610472577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1091</v>
      </c>
      <c r="C31" s="81" t="s">
        <v>1605</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1603</v>
      </c>
      <c r="B36" s="838" t="str">
        <f>VLOOKUP(A36,EQUIPOS!A6:D154,3,FALSE)</f>
        <v>Derretidora de asfalto (crafco o similar)</v>
      </c>
      <c r="C36" s="839"/>
      <c r="D36" s="839"/>
      <c r="E36" s="839"/>
      <c r="F36" s="839"/>
      <c r="G36" s="839"/>
      <c r="H36" s="840"/>
      <c r="I36" s="267"/>
      <c r="J36" s="268"/>
      <c r="K36" s="269">
        <f>VLOOKUP(A36,EQUIPOS!A6:D163,4,FALSE)</f>
        <v>2098.6124966720481</v>
      </c>
      <c r="L36" s="270"/>
      <c r="M36" s="271">
        <v>60</v>
      </c>
      <c r="N36" s="272">
        <f t="shared" ref="N36:N39" si="0">K36/M36</f>
        <v>34.976874944534138</v>
      </c>
    </row>
    <row r="37" spans="1:14">
      <c r="A37" s="113" t="s">
        <v>324</v>
      </c>
      <c r="B37" s="838" t="str">
        <f>VLOOKUP(A37,EQUIPOS!A7:D154,3,FALSE)</f>
        <v xml:space="preserve">Ruteadora </v>
      </c>
      <c r="C37" s="839"/>
      <c r="D37" s="839"/>
      <c r="E37" s="839"/>
      <c r="F37" s="839"/>
      <c r="G37" s="839"/>
      <c r="H37" s="840"/>
      <c r="I37" s="267"/>
      <c r="J37" s="268"/>
      <c r="K37" s="269">
        <f>VLOOKUP(A37,EQUIPOS!A7:D164,4,FALSE)</f>
        <v>3551.9088383958538</v>
      </c>
      <c r="L37" s="270"/>
      <c r="M37" s="271">
        <v>60</v>
      </c>
      <c r="N37" s="272">
        <f t="shared" si="0"/>
        <v>59.198480639930899</v>
      </c>
    </row>
    <row r="38" spans="1:14">
      <c r="A38" t="s">
        <v>176</v>
      </c>
      <c r="B38" s="838" t="str">
        <f>VLOOKUP(A38,EQUIPOS!A8:D154,3,FALSE)</f>
        <v xml:space="preserve">Compresor (barrido y soplado)
</v>
      </c>
      <c r="C38" s="839"/>
      <c r="D38" s="839"/>
      <c r="E38" s="839"/>
      <c r="F38" s="839"/>
      <c r="G38" s="839"/>
      <c r="H38" s="840"/>
      <c r="I38" s="267"/>
      <c r="J38" s="268"/>
      <c r="K38" s="269">
        <f>VLOOKUP(A38,EQUIPOS!A8:D165,4,FALSE)</f>
        <v>65316.419169101624</v>
      </c>
      <c r="L38" s="270"/>
      <c r="M38" s="271">
        <v>60</v>
      </c>
      <c r="N38" s="272">
        <f t="shared" si="0"/>
        <v>1088.6069861516937</v>
      </c>
    </row>
    <row r="39" spans="1:14">
      <c r="A39" t="s">
        <v>138</v>
      </c>
      <c r="B39" s="838" t="str">
        <f>VLOOKUP(A39,EQUIPOS!A9:D154,3,FALSE)</f>
        <v>Camioneta D-300</v>
      </c>
      <c r="C39" s="839"/>
      <c r="D39" s="839"/>
      <c r="E39" s="839"/>
      <c r="F39" s="839"/>
      <c r="G39" s="839"/>
      <c r="H39" s="840"/>
      <c r="I39" s="267"/>
      <c r="J39" s="268"/>
      <c r="K39" s="269">
        <f>VLOOKUP(A39,EQUIPOS!A9:D166,4,FALSE)</f>
        <v>54113.378317647788</v>
      </c>
      <c r="L39" s="270"/>
      <c r="M39" s="271">
        <v>60</v>
      </c>
      <c r="N39" s="272">
        <f t="shared" si="0"/>
        <v>901.88963862746311</v>
      </c>
    </row>
    <row r="40" spans="1:14">
      <c r="B40" s="838"/>
      <c r="C40" s="839"/>
      <c r="D40" s="839"/>
      <c r="E40" s="839"/>
      <c r="F40" s="839"/>
      <c r="G40" s="839"/>
      <c r="H40" s="840"/>
      <c r="I40" s="267"/>
      <c r="J40" s="268"/>
      <c r="K40" s="269"/>
      <c r="L40" s="270"/>
      <c r="M40" s="271"/>
      <c r="N40" s="272"/>
    </row>
    <row r="41" spans="1:14">
      <c r="B41" s="838"/>
      <c r="C41" s="839"/>
      <c r="D41" s="839"/>
      <c r="E41" s="839"/>
      <c r="F41" s="839"/>
      <c r="G41" s="839"/>
      <c r="H41" s="840"/>
      <c r="I41" s="267"/>
      <c r="J41" s="268"/>
      <c r="K41" s="269"/>
      <c r="L41" s="270"/>
      <c r="M41" s="271"/>
      <c r="N41" s="272"/>
    </row>
    <row r="42" spans="1:14">
      <c r="B42" s="838"/>
      <c r="C42" s="839"/>
      <c r="D42" s="839"/>
      <c r="E42" s="839"/>
      <c r="F42" s="839"/>
      <c r="G42" s="839"/>
      <c r="H42" s="840"/>
      <c r="I42" s="267"/>
      <c r="J42" s="268"/>
      <c r="K42" s="269"/>
      <c r="L42" s="270"/>
      <c r="M42" s="271"/>
      <c r="N42" s="272"/>
    </row>
    <row r="43" spans="1:14">
      <c r="B43" s="838"/>
      <c r="C43" s="839"/>
      <c r="D43" s="839"/>
      <c r="E43" s="839"/>
      <c r="F43" s="839"/>
      <c r="G43" s="839"/>
      <c r="H43" s="840"/>
      <c r="I43" s="267"/>
      <c r="J43" s="268"/>
      <c r="K43" s="269"/>
      <c r="L43" s="270"/>
      <c r="M43" s="271"/>
      <c r="N43" s="272"/>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0.05</v>
      </c>
      <c r="N46" s="344">
        <f>N84*M46</f>
        <v>24.152836834834165</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2108.824817198456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799</v>
      </c>
      <c r="B53" s="43" t="str">
        <f>VLOOKUP(A53,MATERIALES!A5:D373,3,FALSE)</f>
        <v>Arena de Trituración</v>
      </c>
      <c r="C53" s="281"/>
      <c r="D53" s="281"/>
      <c r="E53" s="281"/>
      <c r="F53" s="281"/>
      <c r="G53" s="281"/>
      <c r="H53" s="281"/>
      <c r="I53" s="268"/>
      <c r="J53" s="224" t="str">
        <f>VLOOKUP(A53,MATERIALES!A7:D645,2,FALSE)</f>
        <v>m3</v>
      </c>
      <c r="K53" s="282">
        <v>7.0000000000000001E-3</v>
      </c>
      <c r="L53" s="267"/>
      <c r="M53" s="402">
        <f>VLOOKUP(A53,MATERIALES!A5:D396,4,FALSE)</f>
        <v>57612.046408713308</v>
      </c>
      <c r="N53" s="272">
        <f t="shared" ref="N53:N54" si="1">K53*M53</f>
        <v>403.28432486099314</v>
      </c>
    </row>
    <row r="54" spans="1:14">
      <c r="A54" s="116" t="s">
        <v>860</v>
      </c>
      <c r="B54" s="43" t="str">
        <f>VLOOKUP(A54,MATERIALES!A6:D373,3,FALSE)</f>
        <v>Emulsión CRR-2</v>
      </c>
      <c r="C54" s="281"/>
      <c r="D54" s="281"/>
      <c r="E54" s="281"/>
      <c r="F54" s="281"/>
      <c r="G54" s="281"/>
      <c r="H54" s="281"/>
      <c r="I54" s="268"/>
      <c r="J54" s="224" t="str">
        <f>VLOOKUP(A54,MATERIALES!A8:D646,2,FALSE)</f>
        <v>lt</v>
      </c>
      <c r="K54" s="282">
        <v>0.12</v>
      </c>
      <c r="L54" s="267"/>
      <c r="M54" s="402">
        <f>VLOOKUP(A54,MATERIALES!A6:D397,4,FALSE)</f>
        <v>2105.3369603556844</v>
      </c>
      <c r="N54" s="272">
        <f t="shared" si="1"/>
        <v>252.64043524268212</v>
      </c>
    </row>
    <row r="55" spans="1:14">
      <c r="A55" s="116"/>
      <c r="B55" s="43"/>
      <c r="C55" s="281"/>
      <c r="D55" s="281"/>
      <c r="E55" s="281"/>
      <c r="F55" s="281"/>
      <c r="G55" s="281"/>
      <c r="H55" s="281"/>
      <c r="I55" s="268"/>
      <c r="J55" s="224"/>
      <c r="K55" s="282"/>
      <c r="L55" s="267"/>
      <c r="M55" s="402"/>
      <c r="N55" s="272"/>
    </row>
    <row r="56" spans="1:14">
      <c r="A56" s="116"/>
      <c r="B56" s="43"/>
      <c r="C56" s="281"/>
      <c r="D56" s="281"/>
      <c r="E56" s="281"/>
      <c r="F56" s="281"/>
      <c r="G56" s="281"/>
      <c r="H56" s="281"/>
      <c r="I56" s="268"/>
      <c r="J56" s="224"/>
      <c r="K56" s="282"/>
      <c r="L56" s="267"/>
      <c r="M56" s="402"/>
      <c r="N56" s="272"/>
    </row>
    <row r="57" spans="1:14">
      <c r="A57" s="116"/>
      <c r="B57" s="43"/>
      <c r="C57" s="281"/>
      <c r="D57" s="281"/>
      <c r="E57" s="281"/>
      <c r="F57" s="281"/>
      <c r="G57" s="281"/>
      <c r="H57" s="281"/>
      <c r="I57" s="268"/>
      <c r="J57" s="224"/>
      <c r="K57" s="282"/>
      <c r="L57" s="267"/>
      <c r="M57" s="402"/>
      <c r="N57" s="272"/>
    </row>
    <row r="58" spans="1:14">
      <c r="A58" s="116"/>
      <c r="B58" s="43"/>
      <c r="C58" s="281"/>
      <c r="D58" s="281"/>
      <c r="E58" s="281"/>
      <c r="F58" s="281"/>
      <c r="G58" s="281"/>
      <c r="H58" s="281"/>
      <c r="I58" s="268"/>
      <c r="J58" s="224"/>
      <c r="K58" s="282"/>
      <c r="L58" s="267"/>
      <c r="M58" s="402"/>
      <c r="N58" s="272"/>
    </row>
    <row r="59" spans="1:14">
      <c r="B59" s="43"/>
      <c r="C59" s="281"/>
      <c r="D59" s="281"/>
      <c r="E59" s="281"/>
      <c r="F59" s="281"/>
      <c r="G59" s="281"/>
      <c r="H59" s="281"/>
      <c r="I59" s="268"/>
      <c r="J59" s="224"/>
      <c r="K59" s="282"/>
      <c r="L59" s="267"/>
      <c r="M59" s="283"/>
      <c r="N59" s="284"/>
    </row>
    <row r="60" spans="1:14">
      <c r="B60" s="43"/>
      <c r="C60" s="281"/>
      <c r="D60" s="281"/>
      <c r="E60" s="281"/>
      <c r="F60" s="281"/>
      <c r="G60" s="281"/>
      <c r="H60" s="281"/>
      <c r="I60" s="268"/>
      <c r="J60" s="224"/>
      <c r="K60" s="282"/>
      <c r="L60" s="267"/>
      <c r="M60" s="283"/>
      <c r="N60" s="284"/>
    </row>
    <row r="61" spans="1:14" ht="15.75" thickBot="1">
      <c r="B61" s="820"/>
      <c r="C61" s="821"/>
      <c r="D61" s="821"/>
      <c r="E61" s="821"/>
      <c r="F61" s="821"/>
      <c r="G61" s="821"/>
      <c r="H61" s="821"/>
      <c r="I61" s="822"/>
      <c r="J61" s="42"/>
      <c r="K61" s="44"/>
      <c r="L61" s="823"/>
      <c r="M61" s="824"/>
      <c r="N61" s="45"/>
    </row>
    <row r="62" spans="1:14" ht="15.75" thickBot="1">
      <c r="B62" s="825" t="s">
        <v>953</v>
      </c>
      <c r="C62" s="826"/>
      <c r="D62" s="826"/>
      <c r="E62" s="826"/>
      <c r="F62" s="826"/>
      <c r="G62" s="826"/>
      <c r="H62" s="826"/>
      <c r="I62" s="826"/>
      <c r="J62" s="826"/>
      <c r="K62" s="826"/>
      <c r="L62" s="826"/>
      <c r="M62" s="827"/>
      <c r="N62" s="394">
        <f>SUM(N53:N61)</f>
        <v>655.92476010367523</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3" t="s">
        <v>957</v>
      </c>
      <c r="C66" s="314"/>
      <c r="D66" s="314"/>
      <c r="E66" s="314"/>
      <c r="F66" s="314"/>
      <c r="G66" s="314"/>
      <c r="H66" s="73" t="s">
        <v>945</v>
      </c>
      <c r="I66" s="74" t="s">
        <v>958</v>
      </c>
      <c r="J66" s="75" t="s">
        <v>959</v>
      </c>
      <c r="K66" s="73" t="s">
        <v>960</v>
      </c>
      <c r="L66" s="828" t="s">
        <v>961</v>
      </c>
      <c r="M66" s="801"/>
      <c r="N66" s="76" t="s">
        <v>951</v>
      </c>
    </row>
    <row r="67" spans="1:15">
      <c r="A67" t="s">
        <v>1227</v>
      </c>
      <c r="B67" s="46" t="str">
        <f>VLOOKUP(A67,TRANSPORTE!A5:D117,3,FALSE)</f>
        <v>Transporte de Arena</v>
      </c>
      <c r="C67" s="317"/>
      <c r="D67" s="317"/>
      <c r="E67" s="317"/>
      <c r="F67" s="317"/>
      <c r="G67" s="317"/>
      <c r="H67" s="311" t="s">
        <v>339</v>
      </c>
      <c r="I67" s="413">
        <v>7.0000000000000001E-3</v>
      </c>
      <c r="J67" s="286">
        <v>1</v>
      </c>
      <c r="K67" s="413">
        <f>I67*J67</f>
        <v>7.0000000000000001E-3</v>
      </c>
      <c r="L67" s="829">
        <f>VLOOKUP(A67,TRANSPORTE!A6:D120,4,FALSE)</f>
        <v>743.61014192746063</v>
      </c>
      <c r="M67" s="830"/>
      <c r="N67" s="287">
        <f>L67*K67</f>
        <v>5.2052709934922241</v>
      </c>
    </row>
    <row r="68" spans="1:15">
      <c r="B68" s="46"/>
      <c r="C68" s="47"/>
      <c r="D68" s="47"/>
      <c r="E68" s="47"/>
      <c r="F68" s="47"/>
      <c r="G68" s="47"/>
      <c r="H68" s="311"/>
      <c r="I68" s="279"/>
      <c r="J68" s="286"/>
      <c r="K68" s="279"/>
      <c r="L68" s="829"/>
      <c r="M68" s="830"/>
      <c r="N68" s="287"/>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c r="B71" s="46"/>
      <c r="C71" s="47"/>
      <c r="D71" s="47"/>
      <c r="E71" s="47"/>
      <c r="F71" s="47"/>
      <c r="G71" s="47"/>
      <c r="H71" s="288"/>
      <c r="I71" s="279"/>
      <c r="J71" s="279"/>
      <c r="K71" s="279"/>
      <c r="L71" s="289"/>
      <c r="M71" s="290"/>
      <c r="N71" s="291"/>
    </row>
    <row r="72" spans="1:15" ht="15.75" thickBot="1">
      <c r="B72" s="447"/>
      <c r="C72" s="448"/>
      <c r="D72" s="448"/>
      <c r="E72" s="448"/>
      <c r="F72" s="448"/>
      <c r="G72" s="448"/>
      <c r="H72" s="48"/>
      <c r="I72" s="126"/>
      <c r="J72" s="126"/>
      <c r="K72" s="126"/>
      <c r="L72" s="814"/>
      <c r="M72" s="815"/>
      <c r="N72" s="127"/>
    </row>
    <row r="73" spans="1:15" ht="15.75" thickBot="1">
      <c r="B73" s="831" t="s">
        <v>953</v>
      </c>
      <c r="C73" s="832"/>
      <c r="D73" s="832"/>
      <c r="E73" s="832"/>
      <c r="F73" s="832"/>
      <c r="G73" s="832"/>
      <c r="H73" s="832"/>
      <c r="I73" s="832"/>
      <c r="J73" s="832"/>
      <c r="K73" s="832"/>
      <c r="L73" s="832"/>
      <c r="M73" s="833"/>
      <c r="N73" s="104">
        <f>N67+N68+N69+N70+N71</f>
        <v>5.2052709934922241</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51" t="s">
        <v>963</v>
      </c>
      <c r="C77" s="852"/>
      <c r="D77" s="852"/>
      <c r="E77" s="852"/>
      <c r="F77" s="852"/>
      <c r="G77" s="852"/>
      <c r="H77" s="852"/>
      <c r="I77" s="73" t="s">
        <v>964</v>
      </c>
      <c r="J77" s="75" t="s">
        <v>1410</v>
      </c>
      <c r="K77" s="74" t="s">
        <v>966</v>
      </c>
      <c r="L77" s="853" t="s">
        <v>950</v>
      </c>
      <c r="M77" s="854"/>
      <c r="N77" s="98" t="s">
        <v>951</v>
      </c>
    </row>
    <row r="78" spans="1:15">
      <c r="A78" t="s">
        <v>7</v>
      </c>
      <c r="B78" s="49" t="str">
        <f>VLOOKUP(A78,'MANO DE OBRA'!A8:D68,3,FALSE)</f>
        <v>Obrero (2)</v>
      </c>
      <c r="C78" s="47"/>
      <c r="D78" s="47"/>
      <c r="E78" s="47"/>
      <c r="F78" s="47"/>
      <c r="G78" s="47"/>
      <c r="H78" s="47"/>
      <c r="I78" s="292">
        <f>K78/J78*100</f>
        <v>67665.399999999994</v>
      </c>
      <c r="J78" s="293">
        <v>185</v>
      </c>
      <c r="K78" s="294">
        <f>VLOOKUP(A78,'MANO DE OBRA'!A8:D99,4,FALSE)</f>
        <v>125180.98999999999</v>
      </c>
      <c r="L78" s="50"/>
      <c r="M78" s="295">
        <v>480</v>
      </c>
      <c r="N78" s="395">
        <f>K78/M78</f>
        <v>260.79372916666665</v>
      </c>
      <c r="O78" s="106"/>
    </row>
    <row r="79" spans="1:15">
      <c r="A79" t="s">
        <v>30</v>
      </c>
      <c r="B79" s="49" t="str">
        <f>VLOOKUP(A79,'MANO DE OBRA'!A8:D69,3,FALSE)</f>
        <v>Oficial</v>
      </c>
      <c r="C79" s="47"/>
      <c r="D79" s="47"/>
      <c r="E79" s="47"/>
      <c r="F79" s="47"/>
      <c r="G79" s="47"/>
      <c r="H79" s="47"/>
      <c r="I79" s="292">
        <f>K79/J79*100</f>
        <v>57668.23979157189</v>
      </c>
      <c r="J79" s="293">
        <v>185</v>
      </c>
      <c r="K79" s="294">
        <f>VLOOKUP(A79,'MANO DE OBRA'!A8:D100,4,FALSE)</f>
        <v>106686.24361440798</v>
      </c>
      <c r="L79" s="50"/>
      <c r="M79" s="299">
        <v>480</v>
      </c>
      <c r="N79" s="395">
        <f>K79/M79</f>
        <v>222.26300753001664</v>
      </c>
    </row>
    <row r="80" spans="1:15">
      <c r="B80" s="49"/>
      <c r="C80" s="47"/>
      <c r="D80" s="47"/>
      <c r="E80" s="47"/>
      <c r="F80" s="47"/>
      <c r="G80" s="47"/>
      <c r="H80" s="47"/>
      <c r="I80" s="292"/>
      <c r="J80" s="293"/>
      <c r="K80" s="294"/>
      <c r="L80" s="50"/>
      <c r="M80" s="300"/>
      <c r="N80" s="395"/>
    </row>
    <row r="81" spans="1:14">
      <c r="B81" s="49"/>
      <c r="C81" s="47"/>
      <c r="D81" s="47"/>
      <c r="E81" s="47"/>
      <c r="F81" s="47"/>
      <c r="G81" s="47"/>
      <c r="H81" s="47"/>
      <c r="I81" s="279"/>
      <c r="J81" s="297"/>
      <c r="K81" s="298"/>
      <c r="L81" s="318"/>
      <c r="M81" s="300"/>
      <c r="N81" s="296"/>
    </row>
    <row r="82" spans="1:14">
      <c r="B82" s="49"/>
      <c r="C82" s="47"/>
      <c r="D82" s="47"/>
      <c r="E82" s="47"/>
      <c r="F82" s="47"/>
      <c r="G82" s="47"/>
      <c r="H82" s="47"/>
      <c r="I82" s="279"/>
      <c r="J82" s="297"/>
      <c r="K82" s="298"/>
      <c r="L82" s="318"/>
      <c r="M82" s="300"/>
      <c r="N82" s="296"/>
    </row>
    <row r="83" spans="1:14" ht="15.75" thickBot="1">
      <c r="B83" s="812"/>
      <c r="C83" s="813"/>
      <c r="D83" s="813"/>
      <c r="E83" s="813"/>
      <c r="F83" s="813"/>
      <c r="G83" s="813"/>
      <c r="H83" s="813"/>
      <c r="I83" s="126"/>
      <c r="J83" s="126"/>
      <c r="K83" s="126"/>
      <c r="L83" s="913"/>
      <c r="M83" s="913"/>
      <c r="N83" s="45"/>
    </row>
    <row r="84" spans="1:14" ht="15.75" thickBot="1">
      <c r="B84" s="831" t="s">
        <v>953</v>
      </c>
      <c r="C84" s="832"/>
      <c r="D84" s="832"/>
      <c r="E84" s="832"/>
      <c r="F84" s="832"/>
      <c r="G84" s="832"/>
      <c r="H84" s="832"/>
      <c r="I84" s="832"/>
      <c r="J84" s="832"/>
      <c r="K84" s="832"/>
      <c r="L84" s="832"/>
      <c r="M84" s="833"/>
      <c r="N84" s="301">
        <f>SUM(N78:N83)</f>
        <v>483.05673669668329</v>
      </c>
    </row>
    <row r="85" spans="1:14" ht="15.75" thickBot="1">
      <c r="B85" s="33"/>
      <c r="C85" s="34"/>
      <c r="D85" s="34"/>
      <c r="E85" s="34"/>
      <c r="F85" s="34"/>
      <c r="G85" s="34"/>
      <c r="H85" s="34"/>
      <c r="I85" s="34"/>
      <c r="J85" s="34"/>
      <c r="K85" s="34"/>
      <c r="L85" s="34"/>
      <c r="M85" s="34"/>
      <c r="N85" s="35"/>
    </row>
    <row r="86" spans="1:14" ht="15.75" thickBot="1">
      <c r="B86" s="825" t="s">
        <v>967</v>
      </c>
      <c r="C86" s="826"/>
      <c r="D86" s="826"/>
      <c r="E86" s="826"/>
      <c r="F86" s="826"/>
      <c r="G86" s="826"/>
      <c r="H86" s="826"/>
      <c r="I86" s="826"/>
      <c r="J86" s="826"/>
      <c r="K86" s="826"/>
      <c r="L86" s="826"/>
      <c r="M86" s="827"/>
      <c r="N86" s="99">
        <f>N48+N62+N73+N84</f>
        <v>3253.0115849923068</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16" t="s">
        <v>969</v>
      </c>
      <c r="C90" s="817"/>
      <c r="D90" s="817"/>
      <c r="E90" s="817"/>
      <c r="F90" s="817"/>
      <c r="G90" s="817"/>
      <c r="H90" s="817"/>
      <c r="I90" s="314"/>
      <c r="J90" s="334"/>
      <c r="K90" s="302" t="s">
        <v>970</v>
      </c>
      <c r="L90" s="855" t="s">
        <v>971</v>
      </c>
      <c r="M90" s="856"/>
      <c r="N90" s="303"/>
    </row>
    <row r="91" spans="1:14">
      <c r="B91" s="857" t="s">
        <v>972</v>
      </c>
      <c r="C91" s="858"/>
      <c r="D91" s="858"/>
      <c r="E91" s="858"/>
      <c r="F91" s="858"/>
      <c r="G91" s="858"/>
      <c r="H91" s="858"/>
      <c r="I91" s="87"/>
      <c r="J91" s="88"/>
      <c r="K91" s="304">
        <v>0.2</v>
      </c>
      <c r="L91" s="859">
        <f>N86*K91</f>
        <v>650.60231699846145</v>
      </c>
      <c r="M91" s="860"/>
      <c r="N91" s="51"/>
    </row>
    <row r="92" spans="1:14">
      <c r="B92" s="89" t="s">
        <v>973</v>
      </c>
      <c r="C92" s="90"/>
      <c r="D92" s="90"/>
      <c r="E92" s="90"/>
      <c r="F92" s="90"/>
      <c r="G92" s="90"/>
      <c r="H92" s="90"/>
      <c r="I92" s="87"/>
      <c r="J92" s="88"/>
      <c r="K92" s="304">
        <v>0.05</v>
      </c>
      <c r="L92" s="859">
        <f>N86*K92</f>
        <v>162.65057924961536</v>
      </c>
      <c r="M92" s="860"/>
      <c r="N92" s="51"/>
    </row>
    <row r="93" spans="1:14" ht="15.75" thickBot="1">
      <c r="B93" s="91" t="s">
        <v>974</v>
      </c>
      <c r="C93" s="92"/>
      <c r="D93" s="92"/>
      <c r="E93" s="92"/>
      <c r="F93" s="92"/>
      <c r="G93" s="92"/>
      <c r="H93" s="92"/>
      <c r="I93" s="93"/>
      <c r="J93" s="94"/>
      <c r="K93" s="305">
        <v>0.05</v>
      </c>
      <c r="L93" s="861">
        <f>N86*K93</f>
        <v>162.65057924961536</v>
      </c>
      <c r="M93" s="862"/>
      <c r="N93" s="51"/>
    </row>
    <row r="94" spans="1:14" ht="15.75" thickBot="1">
      <c r="B94" s="825" t="s">
        <v>953</v>
      </c>
      <c r="C94" s="826"/>
      <c r="D94" s="826"/>
      <c r="E94" s="826"/>
      <c r="F94" s="826"/>
      <c r="G94" s="826"/>
      <c r="H94" s="826"/>
      <c r="I94" s="826"/>
      <c r="J94" s="826"/>
      <c r="K94" s="826"/>
      <c r="L94" s="826"/>
      <c r="M94" s="827"/>
      <c r="N94" s="52">
        <f>L91+L92+L93</f>
        <v>975.90347549769217</v>
      </c>
    </row>
    <row r="95" spans="1:14" ht="15.75" thickBot="1">
      <c r="B95" s="33"/>
      <c r="C95" s="34"/>
      <c r="D95" s="34"/>
      <c r="E95" s="34"/>
      <c r="F95" s="34"/>
      <c r="G95" s="34"/>
      <c r="H95" s="34"/>
      <c r="I95" s="34"/>
      <c r="J95" s="34"/>
      <c r="K95" s="34"/>
      <c r="L95" s="34"/>
      <c r="M95" s="34"/>
      <c r="N95" s="35"/>
    </row>
    <row r="96" spans="1:14" ht="15.75" thickBot="1">
      <c r="A96" t="s">
        <v>2016</v>
      </c>
      <c r="B96" s="825" t="s">
        <v>975</v>
      </c>
      <c r="C96" s="826"/>
      <c r="D96" s="826"/>
      <c r="E96" s="826"/>
      <c r="F96" s="826"/>
      <c r="G96" s="826"/>
      <c r="H96" s="826"/>
      <c r="I96" s="826"/>
      <c r="J96" s="826"/>
      <c r="K96" s="826"/>
      <c r="L96" s="826"/>
      <c r="M96" s="827"/>
      <c r="N96" s="188">
        <f>N86+N94</f>
        <v>4228.9150604899987</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7" t="s">
        <v>2216</v>
      </c>
      <c r="C106" s="228"/>
      <c r="D106" s="228"/>
      <c r="E106" s="228"/>
      <c r="F106" s="228"/>
      <c r="G106" s="228"/>
      <c r="H106" s="228"/>
      <c r="I106" s="228"/>
      <c r="J106" s="228"/>
      <c r="K106" s="228"/>
      <c r="L106" s="228"/>
      <c r="M106" s="228"/>
      <c r="N106" s="229"/>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c r="B109" s="230"/>
      <c r="C109" s="231"/>
      <c r="D109" s="231"/>
      <c r="E109" s="231"/>
      <c r="F109" s="231"/>
      <c r="G109" s="231"/>
      <c r="H109" s="231"/>
      <c r="I109" s="231"/>
      <c r="J109" s="231"/>
      <c r="K109" s="231"/>
      <c r="L109" s="231"/>
      <c r="M109" s="231"/>
      <c r="N109" s="232"/>
    </row>
    <row r="110" spans="2:14" ht="15.75" thickBot="1">
      <c r="B110" s="233"/>
      <c r="C110" s="234"/>
      <c r="D110" s="234"/>
      <c r="E110" s="234"/>
      <c r="F110" s="234"/>
      <c r="G110" s="234"/>
      <c r="H110" s="234"/>
      <c r="I110" s="234"/>
      <c r="J110" s="234"/>
      <c r="K110" s="234"/>
      <c r="L110" s="234"/>
      <c r="M110" s="234"/>
      <c r="N110" s="235"/>
    </row>
    <row r="111" spans="2:14">
      <c r="B111" s="236"/>
      <c r="C111" s="237"/>
      <c r="D111" s="237"/>
      <c r="E111" s="237"/>
      <c r="F111" s="237"/>
      <c r="G111" s="237"/>
      <c r="H111" s="237"/>
      <c r="I111" s="237"/>
      <c r="J111" s="237"/>
      <c r="K111" s="237"/>
      <c r="L111" s="237"/>
      <c r="M111" s="237"/>
      <c r="N111" s="238"/>
    </row>
    <row r="112" spans="2:14">
      <c r="B112" s="222" t="s">
        <v>2217</v>
      </c>
      <c r="C112" s="31"/>
      <c r="D112" s="31"/>
      <c r="E112" s="31"/>
      <c r="F112" s="31"/>
      <c r="G112" s="31"/>
      <c r="H112" s="31"/>
      <c r="I112" s="31"/>
      <c r="J112" s="31"/>
      <c r="K112" s="31"/>
      <c r="L112" s="31"/>
      <c r="M112" s="31"/>
      <c r="N112" s="32"/>
    </row>
    <row r="113" spans="2:14" ht="15" customHeight="1">
      <c r="B113" s="863" t="s">
        <v>2218</v>
      </c>
      <c r="C113" s="864"/>
      <c r="D113" s="864"/>
      <c r="E113" s="864"/>
      <c r="F113" s="864"/>
      <c r="G113" s="864"/>
      <c r="H113" s="864"/>
      <c r="I113" s="864"/>
      <c r="J113" s="864"/>
      <c r="K113" s="864"/>
      <c r="L113" s="864"/>
      <c r="M113" s="864"/>
      <c r="N113" s="865"/>
    </row>
    <row r="114" spans="2:14" ht="15" customHeight="1">
      <c r="B114" s="863"/>
      <c r="C114" s="864"/>
      <c r="D114" s="864"/>
      <c r="E114" s="864"/>
      <c r="F114" s="864"/>
      <c r="G114" s="864"/>
      <c r="H114" s="864"/>
      <c r="I114" s="864"/>
      <c r="J114" s="864"/>
      <c r="K114" s="864"/>
      <c r="L114" s="864"/>
      <c r="M114" s="864"/>
      <c r="N114" s="865"/>
    </row>
    <row r="115" spans="2:14" ht="30" customHeight="1">
      <c r="B115" s="866" t="s">
        <v>2219</v>
      </c>
      <c r="C115" s="867"/>
      <c r="D115" s="867"/>
      <c r="E115" s="867"/>
      <c r="F115" s="867"/>
      <c r="G115" s="867"/>
      <c r="H115" s="867"/>
      <c r="I115" s="867"/>
      <c r="J115" s="867"/>
      <c r="K115" s="867"/>
      <c r="L115" s="867"/>
      <c r="M115" s="867"/>
      <c r="N115" s="868"/>
    </row>
    <row r="116" spans="2:14">
      <c r="B116" s="866"/>
      <c r="C116" s="867"/>
      <c r="D116" s="867"/>
      <c r="E116" s="867"/>
      <c r="F116" s="867"/>
      <c r="G116" s="867"/>
      <c r="H116" s="867"/>
      <c r="I116" s="867"/>
      <c r="J116" s="867"/>
      <c r="K116" s="867"/>
      <c r="L116" s="867"/>
      <c r="M116" s="867"/>
      <c r="N116" s="868"/>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331"/>
      <c r="C119" s="332"/>
      <c r="D119" s="332"/>
      <c r="E119" s="332"/>
      <c r="F119" s="332"/>
      <c r="G119" s="332"/>
      <c r="H119" s="332"/>
      <c r="I119" s="332"/>
      <c r="J119" s="332"/>
      <c r="K119" s="332"/>
      <c r="L119" s="332"/>
      <c r="M119" s="332"/>
      <c r="N119" s="333"/>
    </row>
    <row r="120" spans="2:14">
      <c r="B120" s="222"/>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02"/>
      <c r="K126" s="802"/>
      <c r="L126" s="802"/>
      <c r="M126" s="802"/>
      <c r="N126" s="803"/>
    </row>
    <row r="127" spans="2:14" ht="15.75" thickBot="1">
      <c r="B127" s="261" t="s">
        <v>2221</v>
      </c>
      <c r="C127" s="393"/>
      <c r="D127" s="393"/>
      <c r="E127" s="57"/>
      <c r="F127" s="57"/>
      <c r="G127" s="57"/>
      <c r="H127" s="57"/>
      <c r="I127" s="57"/>
      <c r="J127" s="804"/>
      <c r="K127" s="804"/>
      <c r="L127" s="804"/>
      <c r="M127" s="804"/>
      <c r="N127" s="805"/>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1092</v>
      </c>
      <c r="C31" s="81" t="s">
        <v>2039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112</v>
      </c>
      <c r="B36" s="838" t="str">
        <f>VLOOKUP(A36,EQUIPOS!A6:D154,3,FALSE)</f>
        <v xml:space="preserve">Aspersor manual
</v>
      </c>
      <c r="C36" s="839"/>
      <c r="D36" s="839"/>
      <c r="E36" s="839"/>
      <c r="F36" s="839"/>
      <c r="G36" s="839"/>
      <c r="H36" s="840"/>
      <c r="I36" s="267"/>
      <c r="J36" s="268"/>
      <c r="K36" s="269">
        <f>VLOOKUP(A36,EQUIPOS!A6:D163,4,FALSE)</f>
        <v>2733.1382638241744</v>
      </c>
      <c r="L36" s="270"/>
      <c r="M36" s="271">
        <v>6.25</v>
      </c>
      <c r="N36" s="272">
        <f t="shared" ref="N36:N41" si="0">K36/M36</f>
        <v>437.30212221186792</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65316.419169101624</v>
      </c>
      <c r="L37" s="270"/>
      <c r="M37" s="271">
        <v>50</v>
      </c>
      <c r="N37" s="272">
        <f t="shared" si="0"/>
        <v>1306.3283833820324</v>
      </c>
    </row>
    <row r="38" spans="1:14">
      <c r="A38" t="s">
        <v>184</v>
      </c>
      <c r="B38" s="838" t="str">
        <f>VLOOKUP(A38,EQUIPOS!A8:D154,3,FALSE)</f>
        <v>Cortadora de pavimento, Máxima profundidad de corte: 160 mm. Capacidad de disco: desde 12´´ hasta 18´´ de diámetro. Peso operacional: 135 kg, 13.5 hp de potencia</v>
      </c>
      <c r="C38" s="839"/>
      <c r="D38" s="839"/>
      <c r="E38" s="839"/>
      <c r="F38" s="839"/>
      <c r="G38" s="839"/>
      <c r="H38" s="840"/>
      <c r="I38" s="267"/>
      <c r="J38" s="268"/>
      <c r="K38" s="269">
        <f>VLOOKUP(A38,EQUIPOS!A8:D165,4,FALSE)</f>
        <v>21578.320620593608</v>
      </c>
      <c r="L38" s="270"/>
      <c r="M38" s="271">
        <v>3.75</v>
      </c>
      <c r="N38" s="272">
        <f t="shared" si="0"/>
        <v>5754.2188321582953</v>
      </c>
    </row>
    <row r="39" spans="1:14">
      <c r="A39" t="s">
        <v>228</v>
      </c>
      <c r="B39" s="838" t="str">
        <f>VLOOKUP(A39,EQUIPOS!A9:D154,3,FALSE)</f>
        <v xml:space="preserve">Formaleta metálica (concreto hidráulico)
</v>
      </c>
      <c r="C39" s="839"/>
      <c r="D39" s="839"/>
      <c r="E39" s="839"/>
      <c r="F39" s="839"/>
      <c r="G39" s="839"/>
      <c r="H39" s="840"/>
      <c r="I39" s="267"/>
      <c r="J39" s="268"/>
      <c r="K39" s="269">
        <f>VLOOKUP(A39,EQUIPOS!A9:D166,4,FALSE)</f>
        <v>2801.7245530469518</v>
      </c>
      <c r="L39" s="270"/>
      <c r="M39" s="271">
        <v>6.25</v>
      </c>
      <c r="N39" s="272">
        <f t="shared" si="0"/>
        <v>448.27592848751226</v>
      </c>
    </row>
    <row r="40" spans="1:14">
      <c r="A40" t="s">
        <v>301</v>
      </c>
      <c r="B40" s="838" t="str">
        <f>VLOOKUP(A40,EQUIPOS!A10:D154,3,FALSE)</f>
        <v>Regla vibratoria, de longitud de 3 a 5 m, motor de 3600 rpm, potencia 6 HP</v>
      </c>
      <c r="C40" s="839"/>
      <c r="D40" s="839"/>
      <c r="E40" s="839"/>
      <c r="F40" s="839"/>
      <c r="G40" s="839"/>
      <c r="H40" s="840"/>
      <c r="I40" s="267"/>
      <c r="J40" s="268"/>
      <c r="K40" s="269">
        <f>VLOOKUP(A40,EQUIPOS!A10:D167,4,FALSE)</f>
        <v>5435.9610075799255</v>
      </c>
      <c r="L40" s="270"/>
      <c r="M40" s="271">
        <v>6.25</v>
      </c>
      <c r="N40" s="272">
        <f t="shared" si="0"/>
        <v>869.75376121278805</v>
      </c>
    </row>
    <row r="41" spans="1:14">
      <c r="A41" t="s">
        <v>363</v>
      </c>
      <c r="B41" s="838" t="str">
        <f>VLOOKUP(A41,EQUIPOS!A11:D155,3,FALSE)</f>
        <v>Vibrador de concreto, Motor de 3 hp a 18.000 rpm Mangueras de 4 mt</v>
      </c>
      <c r="C41" s="839"/>
      <c r="D41" s="839"/>
      <c r="E41" s="839"/>
      <c r="F41" s="839"/>
      <c r="G41" s="839"/>
      <c r="H41" s="840"/>
      <c r="I41" s="267"/>
      <c r="J41" s="268"/>
      <c r="K41" s="269">
        <f>VLOOKUP(A41,EQUIPOS!A11:D168,4,FALSE)</f>
        <v>7538.4703313080518</v>
      </c>
      <c r="L41" s="270"/>
      <c r="M41" s="271">
        <v>6.25</v>
      </c>
      <c r="N41" s="272">
        <f t="shared" si="0"/>
        <v>1206.1552530092883</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N83*M46</f>
        <v>1089.639417228816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11111.6736976906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s="144" t="s">
        <v>382</v>
      </c>
      <c r="B53" s="43" t="str">
        <f>VLOOKUP(A53,MATERIALES!A5:D373,3,FALSE)</f>
        <v>Barras de transferencia de carga (1'')</v>
      </c>
      <c r="C53" s="281"/>
      <c r="D53" s="281"/>
      <c r="E53" s="281"/>
      <c r="F53" s="281"/>
      <c r="G53" s="281"/>
      <c r="H53" s="281"/>
      <c r="I53" s="268"/>
      <c r="J53" s="224" t="str">
        <f>VLOOKUP(A53,MATERIALES!A7:D645,2,FALSE)</f>
        <v>kg</v>
      </c>
      <c r="K53" s="407">
        <v>6.1342592592592586</v>
      </c>
      <c r="L53" s="267"/>
      <c r="M53" s="402">
        <f>VLOOKUP(A53,MATERIALES!A5:D396,4,FALSE)</f>
        <v>3392.1145759750007</v>
      </c>
      <c r="N53" s="272">
        <f>K53*M53</f>
        <v>20808.11024614294</v>
      </c>
    </row>
    <row r="54" spans="1:14">
      <c r="A54" s="144" t="s">
        <v>384</v>
      </c>
      <c r="B54" s="43" t="str">
        <f>VLOOKUP(A54,MATERIALES!A6:D373,3,FALSE)</f>
        <v>Barras de unión de 1/2´´</v>
      </c>
      <c r="C54" s="281"/>
      <c r="D54" s="281"/>
      <c r="E54" s="281"/>
      <c r="F54" s="281"/>
      <c r="G54" s="281"/>
      <c r="H54" s="281"/>
      <c r="I54" s="268"/>
      <c r="J54" s="224" t="str">
        <f>VLOOKUP(A54,MATERIALES!A8:D646,2,FALSE)</f>
        <v>kg</v>
      </c>
      <c r="K54" s="282">
        <v>0.37037037037037041</v>
      </c>
      <c r="L54" s="267"/>
      <c r="M54" s="402">
        <f>VLOOKUP(A54,MATERIALES!A6:D397,4,FALSE)</f>
        <v>3748.1229009609797</v>
      </c>
      <c r="N54" s="272">
        <f>K54*M54</f>
        <v>1388.1936670225853</v>
      </c>
    </row>
    <row r="55" spans="1:14">
      <c r="A55" s="144" t="s">
        <v>417</v>
      </c>
      <c r="B55" s="43" t="str">
        <f>VLOOKUP(A55,MATERIALES!A6:D373,3,FALSE)</f>
        <v>Cintilla De Poliuretano (Sikarod) (Pavimentos De Concreto Hidráulico)</v>
      </c>
      <c r="C55" s="281"/>
      <c r="D55" s="281"/>
      <c r="E55" s="281"/>
      <c r="F55" s="281"/>
      <c r="G55" s="281"/>
      <c r="H55" s="281"/>
      <c r="I55" s="268"/>
      <c r="J55" s="224" t="str">
        <f>VLOOKUP(A55,MATERIALES!A9:D647,2,FALSE)</f>
        <v>m</v>
      </c>
      <c r="K55" s="282">
        <v>1.1111111111111112</v>
      </c>
      <c r="L55" s="267"/>
      <c r="M55" s="402">
        <f>VLOOKUP(A55,MATERIALES!A6:D398,4,FALSE)</f>
        <v>760.55666159713837</v>
      </c>
      <c r="N55" s="272">
        <f>K55*M55</f>
        <v>845.06295733015384</v>
      </c>
    </row>
    <row r="56" spans="1:14">
      <c r="A56" s="144" t="s">
        <v>646</v>
      </c>
      <c r="B56" s="43" t="str">
        <f>VLOOKUP(A56,MATERIALES!A6:D373,3,FALSE)</f>
        <v>Sello de silicona o sellador autonivelante</v>
      </c>
      <c r="C56" s="281"/>
      <c r="D56" s="281"/>
      <c r="E56" s="281"/>
      <c r="F56" s="281"/>
      <c r="G56" s="281"/>
      <c r="H56" s="281"/>
      <c r="I56" s="268"/>
      <c r="J56" s="224" t="str">
        <f>VLOOKUP(A56,MATERIALES!A10:D648,2,FALSE)</f>
        <v>m</v>
      </c>
      <c r="K56" s="282">
        <v>1.1111111111111112</v>
      </c>
      <c r="L56" s="267"/>
      <c r="M56" s="402">
        <f>VLOOKUP(A56,MATERIALES!A6:D399,4,FALSE)</f>
        <v>4090.2012099032336</v>
      </c>
      <c r="N56" s="272">
        <f>K56*M56</f>
        <v>4544.6680110035932</v>
      </c>
    </row>
    <row r="57" spans="1:14">
      <c r="A57" s="144" t="s">
        <v>778</v>
      </c>
      <c r="B57" s="820" t="str">
        <f>VLOOKUP(A57,MATERIALES!A7:D373,3,FALSE)</f>
        <v>Antisol blanco (presentación 20 kg)</v>
      </c>
      <c r="C57" s="821" t="e">
        <f>VLOOKUP(B57,MATERIALES!B7:E373,3,FALSE)</f>
        <v>#N/A</v>
      </c>
      <c r="D57" s="821" t="e">
        <f>VLOOKUP(C57,MATERIALES!C7:F373,3,FALSE)</f>
        <v>#N/A</v>
      </c>
      <c r="E57" s="821" t="e">
        <f>VLOOKUP(D57,MATERIALES!D7:G373,3,FALSE)</f>
        <v>#N/A</v>
      </c>
      <c r="F57" s="821" t="e">
        <f>VLOOKUP(E57,MATERIALES!E7:H373,3,FALSE)</f>
        <v>#N/A</v>
      </c>
      <c r="G57" s="821" t="e">
        <f>VLOOKUP(F57,MATERIALES!F7:I373,3,FALSE)</f>
        <v>#N/A</v>
      </c>
      <c r="H57" s="821" t="e">
        <f>VLOOKUP(G57,MATERIALES!G7:J373,3,FALSE)</f>
        <v>#N/A</v>
      </c>
      <c r="I57" s="821" t="e">
        <f>VLOOKUP(H57,MATERIALES!H7:K373,3,FALSE)</f>
        <v>#N/A</v>
      </c>
      <c r="J57" s="311" t="str">
        <f>VLOOKUP(A57,MATERIALES!A11:D649,2,FALSE)</f>
        <v>kg</v>
      </c>
      <c r="K57" s="44">
        <v>1.1200000000000001</v>
      </c>
      <c r="L57" s="829">
        <f>VLOOKUP(A57,MATERIALES!A4:D373,4,FALSE)</f>
        <v>4907.0018966419138</v>
      </c>
      <c r="M57" s="830"/>
      <c r="N57" s="272">
        <f>K57*L57</f>
        <v>5495.8421242389441</v>
      </c>
    </row>
    <row r="58" spans="1:14">
      <c r="A58" s="144" t="s">
        <v>838</v>
      </c>
      <c r="B58" s="316" t="str">
        <f>VLOOKUP(A58,MATERIALES!A8:D373,3,FALSE)</f>
        <v>Concreto hidráulico para pavimento MR-43</v>
      </c>
      <c r="C58" s="317"/>
      <c r="D58" s="317"/>
      <c r="E58" s="317"/>
      <c r="F58" s="317"/>
      <c r="G58" s="317"/>
      <c r="H58" s="317"/>
      <c r="I58" s="317"/>
      <c r="J58" s="311" t="str">
        <f>VLOOKUP(A58,MATERIALES!A11:D650,2,FALSE)</f>
        <v>m3</v>
      </c>
      <c r="K58" s="44">
        <v>1.01</v>
      </c>
      <c r="L58" s="318"/>
      <c r="M58" s="414">
        <f>VLOOKUP(A58,MATERIALES!A8:D401,4,FALSE)</f>
        <v>377549.28254185786</v>
      </c>
      <c r="N58" s="272">
        <f>K58*M58</f>
        <v>381324.77536727645</v>
      </c>
    </row>
    <row r="59" spans="1:14">
      <c r="B59" s="316"/>
      <c r="C59" s="317"/>
      <c r="D59" s="317"/>
      <c r="E59" s="317"/>
      <c r="F59" s="317"/>
      <c r="G59" s="317"/>
      <c r="H59" s="317"/>
      <c r="I59" s="317"/>
      <c r="J59" s="44"/>
      <c r="K59" s="44"/>
      <c r="L59" s="318"/>
      <c r="M59" s="319"/>
      <c r="N59" s="45"/>
    </row>
    <row r="60" spans="1:14" ht="15.75" thickBot="1">
      <c r="B60" s="309"/>
      <c r="C60" s="310"/>
      <c r="D60" s="310"/>
      <c r="E60" s="310"/>
      <c r="F60" s="310"/>
      <c r="G60" s="310"/>
      <c r="H60" s="310"/>
      <c r="I60" s="310"/>
      <c r="J60" s="126"/>
      <c r="K60" s="126"/>
      <c r="L60" s="325"/>
      <c r="M60" s="324"/>
      <c r="N60" s="127"/>
    </row>
    <row r="61" spans="1:14" ht="15.75" thickBot="1">
      <c r="B61" s="825" t="s">
        <v>953</v>
      </c>
      <c r="C61" s="826"/>
      <c r="D61" s="826"/>
      <c r="E61" s="826"/>
      <c r="F61" s="826"/>
      <c r="G61" s="826"/>
      <c r="H61" s="826"/>
      <c r="I61" s="826"/>
      <c r="J61" s="826"/>
      <c r="K61" s="826"/>
      <c r="L61" s="826"/>
      <c r="M61" s="827"/>
      <c r="N61" s="394">
        <f>SUM(N53:N60)</f>
        <v>414406.65237301466</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8" t="s">
        <v>961</v>
      </c>
      <c r="M65" s="801"/>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829">
        <f>VLOOKUP(A66,TRANSPORTE!A5:D117,4,FALSE)</f>
        <v>743.61014192746063</v>
      </c>
      <c r="M66" s="830"/>
      <c r="N66" s="287">
        <f>K66*L66</f>
        <v>751.0462433467352</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814"/>
      <c r="M71" s="815"/>
      <c r="N71" s="127"/>
    </row>
    <row r="72" spans="1:15" ht="15.75" thickBot="1">
      <c r="B72" s="831" t="s">
        <v>953</v>
      </c>
      <c r="C72" s="832"/>
      <c r="D72" s="832"/>
      <c r="E72" s="832"/>
      <c r="F72" s="832"/>
      <c r="G72" s="832"/>
      <c r="H72" s="832"/>
      <c r="I72" s="832"/>
      <c r="J72" s="832"/>
      <c r="K72" s="832"/>
      <c r="L72" s="832"/>
      <c r="M72" s="833"/>
      <c r="N72" s="104">
        <f>N66+N67+N68+N69+N70</f>
        <v>751.0462433467352</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1" t="s">
        <v>963</v>
      </c>
      <c r="C76" s="852"/>
      <c r="D76" s="852"/>
      <c r="E76" s="852"/>
      <c r="F76" s="852"/>
      <c r="G76" s="852"/>
      <c r="H76" s="852"/>
      <c r="I76" s="73" t="s">
        <v>964</v>
      </c>
      <c r="J76" s="75" t="s">
        <v>1410</v>
      </c>
      <c r="K76" s="74" t="s">
        <v>966</v>
      </c>
      <c r="L76" s="853" t="s">
        <v>950</v>
      </c>
      <c r="M76" s="854"/>
      <c r="N76" s="98" t="s">
        <v>951</v>
      </c>
    </row>
    <row r="77" spans="1:15">
      <c r="A77" s="145" t="s">
        <v>17</v>
      </c>
      <c r="B77" s="49" t="str">
        <f>VLOOKUP(A77,'MANO DE OBRA'!A8:D68,3,FALSE)</f>
        <v>Obrero (7)</v>
      </c>
      <c r="C77" s="47"/>
      <c r="D77" s="47"/>
      <c r="E77" s="47"/>
      <c r="F77" s="47"/>
      <c r="G77" s="47"/>
      <c r="H77" s="47"/>
      <c r="I77" s="292">
        <f>K77/J77*100</f>
        <v>236828.89999999997</v>
      </c>
      <c r="J77" s="293">
        <v>185</v>
      </c>
      <c r="K77" s="294">
        <f>VLOOKUP(A77,'MANO DE OBRA'!A8:D99,4,FALSE)</f>
        <v>438133.46499999997</v>
      </c>
      <c r="L77" s="50"/>
      <c r="M77" s="295">
        <v>50</v>
      </c>
      <c r="N77" s="395">
        <f>K77/M77</f>
        <v>8762.6692999999996</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2"/>
      <c r="C82" s="813"/>
      <c r="D82" s="813"/>
      <c r="E82" s="813"/>
      <c r="F82" s="813"/>
      <c r="G82" s="813"/>
      <c r="H82" s="813"/>
      <c r="I82" s="126"/>
      <c r="J82" s="126"/>
      <c r="K82" s="126"/>
      <c r="L82" s="913"/>
      <c r="M82" s="913"/>
      <c r="N82" s="127"/>
    </row>
    <row r="83" spans="1:14" ht="15.75" thickBot="1">
      <c r="B83" s="831" t="s">
        <v>953</v>
      </c>
      <c r="C83" s="832"/>
      <c r="D83" s="832"/>
      <c r="E83" s="832"/>
      <c r="F83" s="832"/>
      <c r="G83" s="832"/>
      <c r="H83" s="832"/>
      <c r="I83" s="832"/>
      <c r="J83" s="832"/>
      <c r="K83" s="832"/>
      <c r="L83" s="832"/>
      <c r="M83" s="833"/>
      <c r="N83" s="460">
        <f>SUM(N77:N82)</f>
        <v>10896.394172288159</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N48+N61+N72+N83</f>
        <v>437165.7664863402</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6" t="s">
        <v>969</v>
      </c>
      <c r="C89" s="817"/>
      <c r="D89" s="817"/>
      <c r="E89" s="817"/>
      <c r="F89" s="817"/>
      <c r="G89" s="817"/>
      <c r="H89" s="817"/>
      <c r="I89" s="314"/>
      <c r="J89" s="334"/>
      <c r="K89" s="302" t="s">
        <v>970</v>
      </c>
      <c r="L89" s="855" t="s">
        <v>971</v>
      </c>
      <c r="M89" s="856"/>
      <c r="N89" s="303"/>
    </row>
    <row r="90" spans="1:14">
      <c r="B90" s="857" t="s">
        <v>972</v>
      </c>
      <c r="C90" s="858"/>
      <c r="D90" s="858"/>
      <c r="E90" s="858"/>
      <c r="F90" s="858"/>
      <c r="G90" s="858"/>
      <c r="H90" s="858"/>
      <c r="I90" s="87"/>
      <c r="J90" s="88"/>
      <c r="K90" s="304">
        <v>0.2</v>
      </c>
      <c r="L90" s="859">
        <f>N85*K90</f>
        <v>87433.153297268043</v>
      </c>
      <c r="M90" s="860"/>
      <c r="N90" s="51"/>
    </row>
    <row r="91" spans="1:14">
      <c r="B91" s="89" t="s">
        <v>973</v>
      </c>
      <c r="C91" s="90"/>
      <c r="D91" s="90"/>
      <c r="E91" s="90"/>
      <c r="F91" s="90"/>
      <c r="G91" s="90"/>
      <c r="H91" s="90"/>
      <c r="I91" s="87"/>
      <c r="J91" s="88"/>
      <c r="K91" s="304">
        <v>0.05</v>
      </c>
      <c r="L91" s="859">
        <f>N85*K91</f>
        <v>21858.288324317011</v>
      </c>
      <c r="M91" s="860"/>
      <c r="N91" s="51"/>
    </row>
    <row r="92" spans="1:14" ht="15.75" thickBot="1">
      <c r="B92" s="91" t="s">
        <v>974</v>
      </c>
      <c r="C92" s="92"/>
      <c r="D92" s="92"/>
      <c r="E92" s="92"/>
      <c r="F92" s="92"/>
      <c r="G92" s="92"/>
      <c r="H92" s="92"/>
      <c r="I92" s="93"/>
      <c r="J92" s="94"/>
      <c r="K92" s="305">
        <v>0.05</v>
      </c>
      <c r="L92" s="861">
        <f>N85*K92</f>
        <v>21858.288324317011</v>
      </c>
      <c r="M92" s="862"/>
      <c r="N92" s="51"/>
    </row>
    <row r="93" spans="1:14" ht="15.75" thickBot="1">
      <c r="B93" s="825" t="s">
        <v>953</v>
      </c>
      <c r="C93" s="826"/>
      <c r="D93" s="826"/>
      <c r="E93" s="826"/>
      <c r="F93" s="826"/>
      <c r="G93" s="826"/>
      <c r="H93" s="826"/>
      <c r="I93" s="826"/>
      <c r="J93" s="826"/>
      <c r="K93" s="826"/>
      <c r="L93" s="826"/>
      <c r="M93" s="827"/>
      <c r="N93" s="52">
        <f>L90+L91+L92</f>
        <v>131149.72994590207</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8">
        <f>N85+N93</f>
        <v>568315.49643224222</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3" t="s">
        <v>2218</v>
      </c>
      <c r="C112" s="864"/>
      <c r="D112" s="864"/>
      <c r="E112" s="864"/>
      <c r="F112" s="864"/>
      <c r="G112" s="864"/>
      <c r="H112" s="864"/>
      <c r="I112" s="864"/>
      <c r="J112" s="864"/>
      <c r="K112" s="864"/>
      <c r="L112" s="864"/>
      <c r="M112" s="864"/>
      <c r="N112" s="865"/>
    </row>
    <row r="113" spans="2:14" ht="15" customHeight="1">
      <c r="B113" s="863"/>
      <c r="C113" s="864"/>
      <c r="D113" s="864"/>
      <c r="E113" s="864"/>
      <c r="F113" s="864"/>
      <c r="G113" s="864"/>
      <c r="H113" s="864"/>
      <c r="I113" s="864"/>
      <c r="J113" s="864"/>
      <c r="K113" s="864"/>
      <c r="L113" s="864"/>
      <c r="M113" s="864"/>
      <c r="N113" s="865"/>
    </row>
    <row r="114" spans="2:14" ht="30" customHeight="1">
      <c r="B114" s="866" t="s">
        <v>2219</v>
      </c>
      <c r="C114" s="867"/>
      <c r="D114" s="867"/>
      <c r="E114" s="867"/>
      <c r="F114" s="867"/>
      <c r="G114" s="867"/>
      <c r="H114" s="867"/>
      <c r="I114" s="867"/>
      <c r="J114" s="867"/>
      <c r="K114" s="867"/>
      <c r="L114" s="867"/>
      <c r="M114" s="867"/>
      <c r="N114" s="868"/>
    </row>
    <row r="115" spans="2:14">
      <c r="B115" s="866"/>
      <c r="C115" s="867"/>
      <c r="D115" s="867"/>
      <c r="E115" s="867"/>
      <c r="F115" s="867"/>
      <c r="G115" s="867"/>
      <c r="H115" s="867"/>
      <c r="I115" s="867"/>
      <c r="J115" s="867"/>
      <c r="K115" s="867"/>
      <c r="L115" s="867"/>
      <c r="M115" s="867"/>
      <c r="N115" s="868"/>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2"/>
      <c r="K125" s="802"/>
      <c r="L125" s="802"/>
      <c r="M125" s="802"/>
      <c r="N125" s="803"/>
    </row>
    <row r="126" spans="2:14" ht="15.75" customHeight="1" thickBot="1">
      <c r="B126" s="261" t="s">
        <v>2221</v>
      </c>
      <c r="C126" s="393"/>
      <c r="D126" s="393"/>
      <c r="E126" s="57"/>
      <c r="F126" s="57"/>
      <c r="G126" s="57"/>
      <c r="H126" s="57"/>
      <c r="I126" s="57"/>
      <c r="J126" s="804"/>
      <c r="K126" s="804"/>
      <c r="L126" s="804"/>
      <c r="M126" s="804"/>
      <c r="N126" s="805"/>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1624</v>
      </c>
      <c r="C31" s="81" t="s">
        <v>1623</v>
      </c>
      <c r="D31" s="82"/>
      <c r="E31" s="82"/>
      <c r="F31" s="82"/>
      <c r="G31" s="82"/>
      <c r="H31" s="82"/>
      <c r="I31" s="82"/>
      <c r="J31" s="83"/>
      <c r="K31" s="308"/>
      <c r="L31" s="306" t="s">
        <v>387</v>
      </c>
      <c r="M31" s="203"/>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112</v>
      </c>
      <c r="B36" s="838" t="str">
        <f>VLOOKUP(A36,EQUIPOS!A6:D154,3,FALSE)</f>
        <v xml:space="preserve">Aspersor manual
</v>
      </c>
      <c r="C36" s="839"/>
      <c r="D36" s="839"/>
      <c r="E36" s="839"/>
      <c r="F36" s="839"/>
      <c r="G36" s="839"/>
      <c r="H36" s="840"/>
      <c r="I36" s="267"/>
      <c r="J36" s="268"/>
      <c r="K36" s="269">
        <f>VLOOKUP(A36,EQUIPOS!A6:D163,4,FALSE)</f>
        <v>2733.1382638241744</v>
      </c>
      <c r="L36" s="270"/>
      <c r="M36" s="271">
        <v>6.25</v>
      </c>
      <c r="N36" s="272">
        <f t="shared" ref="N36:N41" si="0">K36/M36</f>
        <v>437.30212221186792</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65316.419169101624</v>
      </c>
      <c r="L37" s="270"/>
      <c r="M37" s="271">
        <v>50</v>
      </c>
      <c r="N37" s="272">
        <f t="shared" si="0"/>
        <v>1306.3283833820324</v>
      </c>
    </row>
    <row r="38" spans="1:14">
      <c r="A38" t="s">
        <v>184</v>
      </c>
      <c r="B38" s="838" t="str">
        <f>VLOOKUP(A38,EQUIPOS!A8:D154,3,FALSE)</f>
        <v>Cortadora de pavimento, Máxima profundidad de corte: 160 mm. Capacidad de disco: desde 12´´ hasta 18´´ de diámetro. Peso operacional: 135 kg, 13.5 hp de potencia</v>
      </c>
      <c r="C38" s="839"/>
      <c r="D38" s="839"/>
      <c r="E38" s="839"/>
      <c r="F38" s="839"/>
      <c r="G38" s="839"/>
      <c r="H38" s="840"/>
      <c r="I38" s="267"/>
      <c r="J38" s="268"/>
      <c r="K38" s="269">
        <f>VLOOKUP(A38,EQUIPOS!A8:D165,4,FALSE)</f>
        <v>21578.320620593608</v>
      </c>
      <c r="L38" s="270"/>
      <c r="M38" s="271">
        <v>3.75</v>
      </c>
      <c r="N38" s="272">
        <f t="shared" si="0"/>
        <v>5754.2188321582953</v>
      </c>
    </row>
    <row r="39" spans="1:14">
      <c r="A39" t="s">
        <v>228</v>
      </c>
      <c r="B39" s="838" t="str">
        <f>VLOOKUP(A39,EQUIPOS!A9:D154,3,FALSE)</f>
        <v xml:space="preserve">Formaleta metálica (concreto hidráulico)
</v>
      </c>
      <c r="C39" s="839"/>
      <c r="D39" s="839"/>
      <c r="E39" s="839"/>
      <c r="F39" s="839"/>
      <c r="G39" s="839"/>
      <c r="H39" s="840"/>
      <c r="I39" s="267"/>
      <c r="J39" s="268"/>
      <c r="K39" s="269">
        <f>VLOOKUP(A39,EQUIPOS!A9:D166,4,FALSE)</f>
        <v>2801.7245530469518</v>
      </c>
      <c r="L39" s="270"/>
      <c r="M39" s="271">
        <v>6.25</v>
      </c>
      <c r="N39" s="272">
        <f t="shared" si="0"/>
        <v>448.27592848751226</v>
      </c>
    </row>
    <row r="40" spans="1:14">
      <c r="A40" t="s">
        <v>301</v>
      </c>
      <c r="B40" s="838" t="str">
        <f>VLOOKUP(A40,EQUIPOS!A10:D154,3,FALSE)</f>
        <v>Regla vibratoria, de longitud de 3 a 5 m, motor de 3600 rpm, potencia 6 HP</v>
      </c>
      <c r="C40" s="839"/>
      <c r="D40" s="839"/>
      <c r="E40" s="839"/>
      <c r="F40" s="839"/>
      <c r="G40" s="839"/>
      <c r="H40" s="840"/>
      <c r="I40" s="267"/>
      <c r="J40" s="268"/>
      <c r="K40" s="269">
        <f>VLOOKUP(A40,EQUIPOS!A10:D167,4,FALSE)</f>
        <v>5435.9610075799255</v>
      </c>
      <c r="L40" s="270"/>
      <c r="M40" s="271">
        <v>6.25</v>
      </c>
      <c r="N40" s="272">
        <f t="shared" si="0"/>
        <v>869.75376121278805</v>
      </c>
    </row>
    <row r="41" spans="1:14">
      <c r="A41" t="s">
        <v>363</v>
      </c>
      <c r="B41" s="838" t="str">
        <f>VLOOKUP(A41,EQUIPOS!A11:D155,3,FALSE)</f>
        <v>Vibrador de concreto, Motor de 3 hp a 18.000 rpm Mangueras de 4 mt</v>
      </c>
      <c r="C41" s="839"/>
      <c r="D41" s="839"/>
      <c r="E41" s="839"/>
      <c r="F41" s="839"/>
      <c r="G41" s="839"/>
      <c r="H41" s="840"/>
      <c r="I41" s="267"/>
      <c r="J41" s="268"/>
      <c r="K41" s="269">
        <f>VLOOKUP(A41,EQUIPOS!A11:D168,4,FALSE)</f>
        <v>7538.4703313080518</v>
      </c>
      <c r="L41" s="270"/>
      <c r="M41" s="271">
        <v>6.25</v>
      </c>
      <c r="N41" s="272">
        <f t="shared" si="0"/>
        <v>1206.1552530092883</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N83*M46</f>
        <v>1089.639417228816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11111.6736976906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s="144" t="s">
        <v>382</v>
      </c>
      <c r="B53" s="43" t="str">
        <f>VLOOKUP(A53,MATERIALES!A5:D373,3,FALSE)</f>
        <v>Barras de transferencia de carga (1'')</v>
      </c>
      <c r="C53" s="281"/>
      <c r="D53" s="281"/>
      <c r="E53" s="281"/>
      <c r="F53" s="281"/>
      <c r="G53" s="281"/>
      <c r="H53" s="281"/>
      <c r="I53" s="268"/>
      <c r="J53" s="224" t="s">
        <v>377</v>
      </c>
      <c r="K53" s="282">
        <v>6.1342592592592586</v>
      </c>
      <c r="L53" s="267"/>
      <c r="M53" s="402">
        <f>VLOOKUP(A53,MATERIALES!A5:D396,4,FALSE)</f>
        <v>3392.1145759750007</v>
      </c>
      <c r="N53" s="272">
        <f>K53*M53</f>
        <v>20808.11024614294</v>
      </c>
    </row>
    <row r="54" spans="1:14">
      <c r="A54" s="144" t="s">
        <v>751</v>
      </c>
      <c r="B54" s="43" t="str">
        <f>VLOOKUP(A54,MATERIALES!A6:D373,3,FALSE)</f>
        <v>Aditivo Acelerante de Fraguado</v>
      </c>
      <c r="C54" s="281"/>
      <c r="D54" s="281"/>
      <c r="E54" s="281"/>
      <c r="F54" s="281"/>
      <c r="G54" s="281"/>
      <c r="H54" s="281"/>
      <c r="I54" s="268"/>
      <c r="J54" s="224" t="s">
        <v>377</v>
      </c>
      <c r="K54" s="282">
        <v>1.1200000000000001</v>
      </c>
      <c r="L54" s="267"/>
      <c r="M54" s="402">
        <f>VLOOKUP(A54,MATERIALES!A6:D397,4,FALSE)</f>
        <v>9162.6120240632881</v>
      </c>
      <c r="N54" s="272">
        <f>K54*M54</f>
        <v>10262.125466950883</v>
      </c>
    </row>
    <row r="55" spans="1:14">
      <c r="A55" s="144" t="s">
        <v>384</v>
      </c>
      <c r="B55" s="43" t="str">
        <f>VLOOKUP(A55,MATERIALES!A6:D373,3,FALSE)</f>
        <v>Barras de unión de 1/2´´</v>
      </c>
      <c r="C55" s="281"/>
      <c r="D55" s="281"/>
      <c r="E55" s="281"/>
      <c r="F55" s="281"/>
      <c r="G55" s="281"/>
      <c r="H55" s="281"/>
      <c r="I55" s="268"/>
      <c r="J55" s="224" t="s">
        <v>377</v>
      </c>
      <c r="K55" s="282">
        <v>0.37037037037037041</v>
      </c>
      <c r="L55" s="267"/>
      <c r="M55" s="402">
        <f>VLOOKUP(A55,MATERIALES!A6:D398,4,FALSE)</f>
        <v>3748.1229009609797</v>
      </c>
      <c r="N55" s="272">
        <f>K55*M55</f>
        <v>1388.1936670225853</v>
      </c>
    </row>
    <row r="56" spans="1:14">
      <c r="A56" s="144" t="s">
        <v>417</v>
      </c>
      <c r="B56" s="43" t="str">
        <f>VLOOKUP(A56,MATERIALES!A6:D373,3,FALSE)</f>
        <v>Cintilla De Poliuretano (Sikarod) (Pavimentos De Concreto Hidráulico)</v>
      </c>
      <c r="C56" s="281"/>
      <c r="D56" s="281"/>
      <c r="E56" s="281"/>
      <c r="F56" s="281"/>
      <c r="G56" s="281"/>
      <c r="H56" s="281"/>
      <c r="I56" s="268"/>
      <c r="J56" s="224" t="s">
        <v>144</v>
      </c>
      <c r="K56" s="282">
        <v>1.1111111111111112</v>
      </c>
      <c r="L56" s="267"/>
      <c r="M56" s="402">
        <f>VLOOKUP(A56,MATERIALES!A6:D399,4,FALSE)</f>
        <v>760.55666159713837</v>
      </c>
      <c r="N56" s="272">
        <f>K56*M56</f>
        <v>845.06295733015384</v>
      </c>
    </row>
    <row r="57" spans="1:14">
      <c r="A57" s="144" t="s">
        <v>646</v>
      </c>
      <c r="B57" s="820" t="str">
        <f>VLOOKUP(A57,MATERIALES!A7:D373,3,FALSE)</f>
        <v>Sello de silicona o sellador autonivelante</v>
      </c>
      <c r="C57" s="821" t="e">
        <f>VLOOKUP(B57,MATERIALES!B7:E373,3,FALSE)</f>
        <v>#N/A</v>
      </c>
      <c r="D57" s="821" t="e">
        <f>VLOOKUP(C57,MATERIALES!C7:F373,3,FALSE)</f>
        <v>#N/A</v>
      </c>
      <c r="E57" s="821" t="e">
        <f>VLOOKUP(D57,MATERIALES!D7:G373,3,FALSE)</f>
        <v>#N/A</v>
      </c>
      <c r="F57" s="821" t="e">
        <f>VLOOKUP(E57,MATERIALES!E7:H373,3,FALSE)</f>
        <v>#N/A</v>
      </c>
      <c r="G57" s="821" t="e">
        <f>VLOOKUP(F57,MATERIALES!F7:I373,3,FALSE)</f>
        <v>#N/A</v>
      </c>
      <c r="H57" s="821" t="e">
        <f>VLOOKUP(G57,MATERIALES!G7:J373,3,FALSE)</f>
        <v>#N/A</v>
      </c>
      <c r="I57" s="821" t="e">
        <f>VLOOKUP(H57,MATERIALES!H7:K373,3,FALSE)</f>
        <v>#N/A</v>
      </c>
      <c r="J57" s="311" t="s">
        <v>144</v>
      </c>
      <c r="K57" s="44">
        <v>1.1111111111111112</v>
      </c>
      <c r="L57" s="829">
        <f>VLOOKUP(A57,MATERIALES!A4:D373,4,FALSE)</f>
        <v>4090.2012099032336</v>
      </c>
      <c r="M57" s="830"/>
      <c r="N57" s="272">
        <f>K57*L57</f>
        <v>4544.6680110035932</v>
      </c>
    </row>
    <row r="58" spans="1:14">
      <c r="A58" s="144" t="s">
        <v>778</v>
      </c>
      <c r="B58" s="316" t="str">
        <f>VLOOKUP(A58,MATERIALES!A8:D373,3,FALSE)</f>
        <v>Antisol blanco (presentación 20 kg)</v>
      </c>
      <c r="C58" s="317"/>
      <c r="D58" s="317"/>
      <c r="E58" s="317"/>
      <c r="F58" s="317"/>
      <c r="G58" s="317"/>
      <c r="H58" s="317"/>
      <c r="I58" s="317"/>
      <c r="J58" s="311" t="s">
        <v>377</v>
      </c>
      <c r="K58" s="44">
        <v>1.1200000000000001</v>
      </c>
      <c r="L58" s="415"/>
      <c r="M58" s="414">
        <f>VLOOKUP(A58,MATERIALES!A8:D401,4,FALSE)</f>
        <v>4907.0018966419138</v>
      </c>
      <c r="N58" s="272">
        <f>K58*M58</f>
        <v>5495.8421242389441</v>
      </c>
    </row>
    <row r="59" spans="1:14">
      <c r="A59" t="s">
        <v>838</v>
      </c>
      <c r="B59" s="316" t="str">
        <f>VLOOKUP(A59,MATERIALES!A9:D373,3,FALSE)</f>
        <v>Concreto hidráulico para pavimento MR-43</v>
      </c>
      <c r="C59" s="317"/>
      <c r="D59" s="317"/>
      <c r="E59" s="317"/>
      <c r="F59" s="317"/>
      <c r="G59" s="317"/>
      <c r="H59" s="317"/>
      <c r="I59" s="317"/>
      <c r="J59" s="311" t="s">
        <v>387</v>
      </c>
      <c r="K59" s="44">
        <v>1.01</v>
      </c>
      <c r="L59" s="415"/>
      <c r="M59" s="414">
        <f>VLOOKUP(A59,MATERIALES!A9:D402,4,FALSE)</f>
        <v>377549.28254185786</v>
      </c>
      <c r="N59" s="272">
        <f>K59*M59</f>
        <v>381324.77536727645</v>
      </c>
    </row>
    <row r="60" spans="1:14" ht="15.75" thickBot="1">
      <c r="B60" s="309"/>
      <c r="C60" s="310"/>
      <c r="D60" s="310"/>
      <c r="E60" s="310"/>
      <c r="F60" s="310"/>
      <c r="G60" s="310"/>
      <c r="H60" s="310"/>
      <c r="I60" s="310"/>
      <c r="J60" s="126"/>
      <c r="K60" s="126"/>
      <c r="L60" s="325"/>
      <c r="M60" s="324"/>
      <c r="N60" s="127"/>
    </row>
    <row r="61" spans="1:14" ht="15.75" thickBot="1">
      <c r="B61" s="825" t="s">
        <v>953</v>
      </c>
      <c r="C61" s="826"/>
      <c r="D61" s="826"/>
      <c r="E61" s="826"/>
      <c r="F61" s="826"/>
      <c r="G61" s="826"/>
      <c r="H61" s="826"/>
      <c r="I61" s="826"/>
      <c r="J61" s="826"/>
      <c r="K61" s="826"/>
      <c r="L61" s="826"/>
      <c r="M61" s="827"/>
      <c r="N61" s="394">
        <f>SUM(N53:N60)</f>
        <v>424668.77783996554</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8" t="s">
        <v>961</v>
      </c>
      <c r="M65" s="801"/>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829">
        <f>VLOOKUP(A66,TRANSPORTE!A5:D117,4,FALSE)</f>
        <v>743.61014192746063</v>
      </c>
      <c r="M66" s="830"/>
      <c r="N66" s="287">
        <f>K66*L66</f>
        <v>751.0462433467352</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814"/>
      <c r="M71" s="815"/>
      <c r="N71" s="127"/>
    </row>
    <row r="72" spans="1:15" ht="15.75" thickBot="1">
      <c r="B72" s="831" t="s">
        <v>953</v>
      </c>
      <c r="C72" s="832"/>
      <c r="D72" s="832"/>
      <c r="E72" s="832"/>
      <c r="F72" s="832"/>
      <c r="G72" s="832"/>
      <c r="H72" s="832"/>
      <c r="I72" s="832"/>
      <c r="J72" s="832"/>
      <c r="K72" s="832"/>
      <c r="L72" s="832"/>
      <c r="M72" s="833"/>
      <c r="N72" s="104">
        <f>N66+N67+N68+N69+N70</f>
        <v>751.0462433467352</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1" t="s">
        <v>963</v>
      </c>
      <c r="C76" s="852"/>
      <c r="D76" s="852"/>
      <c r="E76" s="852"/>
      <c r="F76" s="852"/>
      <c r="G76" s="852"/>
      <c r="H76" s="852"/>
      <c r="I76" s="73" t="s">
        <v>964</v>
      </c>
      <c r="J76" s="75" t="s">
        <v>1410</v>
      </c>
      <c r="K76" s="74" t="s">
        <v>966</v>
      </c>
      <c r="L76" s="853" t="s">
        <v>950</v>
      </c>
      <c r="M76" s="854"/>
      <c r="N76" s="98" t="s">
        <v>951</v>
      </c>
    </row>
    <row r="77" spans="1:15">
      <c r="A77" s="145" t="s">
        <v>17</v>
      </c>
      <c r="B77" s="49" t="str">
        <f>VLOOKUP(A77,'MANO DE OBRA'!A8:D68,3,FALSE)</f>
        <v>Obrero (7)</v>
      </c>
      <c r="C77" s="47"/>
      <c r="D77" s="47"/>
      <c r="E77" s="47"/>
      <c r="F77" s="47"/>
      <c r="G77" s="47"/>
      <c r="H77" s="47"/>
      <c r="I77" s="292">
        <f>K77/J77*100</f>
        <v>236828.89999999997</v>
      </c>
      <c r="J77" s="293">
        <v>185</v>
      </c>
      <c r="K77" s="294">
        <f>VLOOKUP(A77,'MANO DE OBRA'!A8:D99,4,FALSE)</f>
        <v>438133.46499999997</v>
      </c>
      <c r="L77" s="50"/>
      <c r="M77" s="295">
        <v>50</v>
      </c>
      <c r="N77" s="395">
        <f>K77/M77</f>
        <v>8762.6692999999996</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2"/>
      <c r="C82" s="813"/>
      <c r="D82" s="813"/>
      <c r="E82" s="813"/>
      <c r="F82" s="813"/>
      <c r="G82" s="813"/>
      <c r="H82" s="813"/>
      <c r="I82" s="126"/>
      <c r="J82" s="126"/>
      <c r="K82" s="126"/>
      <c r="L82" s="913"/>
      <c r="M82" s="913"/>
      <c r="N82" s="45"/>
    </row>
    <row r="83" spans="1:14" ht="15.75" thickBot="1">
      <c r="B83" s="831" t="s">
        <v>953</v>
      </c>
      <c r="C83" s="832"/>
      <c r="D83" s="832"/>
      <c r="E83" s="832"/>
      <c r="F83" s="832"/>
      <c r="G83" s="832"/>
      <c r="H83" s="832"/>
      <c r="I83" s="832"/>
      <c r="J83" s="832"/>
      <c r="K83" s="832"/>
      <c r="L83" s="832"/>
      <c r="M83" s="833"/>
      <c r="N83" s="301">
        <f>SUM(N77:N82)</f>
        <v>10896.394172288159</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N48+N61+N72+N83</f>
        <v>447427.89195329108</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6" t="s">
        <v>969</v>
      </c>
      <c r="C89" s="817"/>
      <c r="D89" s="817"/>
      <c r="E89" s="817"/>
      <c r="F89" s="817"/>
      <c r="G89" s="817"/>
      <c r="H89" s="817"/>
      <c r="I89" s="314"/>
      <c r="J89" s="334"/>
      <c r="K89" s="302" t="s">
        <v>970</v>
      </c>
      <c r="L89" s="855" t="s">
        <v>971</v>
      </c>
      <c r="M89" s="856"/>
      <c r="N89" s="303"/>
    </row>
    <row r="90" spans="1:14">
      <c r="B90" s="857" t="s">
        <v>972</v>
      </c>
      <c r="C90" s="858"/>
      <c r="D90" s="858"/>
      <c r="E90" s="858"/>
      <c r="F90" s="858"/>
      <c r="G90" s="858"/>
      <c r="H90" s="858"/>
      <c r="I90" s="87"/>
      <c r="J90" s="88"/>
      <c r="K90" s="304">
        <v>0.2</v>
      </c>
      <c r="L90" s="859">
        <f>N85*K90</f>
        <v>89485.578390658222</v>
      </c>
      <c r="M90" s="860"/>
      <c r="N90" s="51"/>
    </row>
    <row r="91" spans="1:14">
      <c r="B91" s="89" t="s">
        <v>973</v>
      </c>
      <c r="C91" s="90"/>
      <c r="D91" s="90"/>
      <c r="E91" s="90"/>
      <c r="F91" s="90"/>
      <c r="G91" s="90"/>
      <c r="H91" s="90"/>
      <c r="I91" s="87"/>
      <c r="J91" s="88"/>
      <c r="K91" s="304">
        <v>0.05</v>
      </c>
      <c r="L91" s="859">
        <f>N85*K91</f>
        <v>22371.394597664555</v>
      </c>
      <c r="M91" s="860"/>
      <c r="N91" s="51"/>
    </row>
    <row r="92" spans="1:14" ht="15.75" thickBot="1">
      <c r="B92" s="91" t="s">
        <v>974</v>
      </c>
      <c r="C92" s="92"/>
      <c r="D92" s="92"/>
      <c r="E92" s="92"/>
      <c r="F92" s="92"/>
      <c r="G92" s="92"/>
      <c r="H92" s="92"/>
      <c r="I92" s="93"/>
      <c r="J92" s="94"/>
      <c r="K92" s="305">
        <v>0.05</v>
      </c>
      <c r="L92" s="861">
        <f>N85*K92</f>
        <v>22371.394597664555</v>
      </c>
      <c r="M92" s="862"/>
      <c r="N92" s="51"/>
    </row>
    <row r="93" spans="1:14" ht="15.75" thickBot="1">
      <c r="B93" s="825" t="s">
        <v>953</v>
      </c>
      <c r="C93" s="826"/>
      <c r="D93" s="826"/>
      <c r="E93" s="826"/>
      <c r="F93" s="826"/>
      <c r="G93" s="826"/>
      <c r="H93" s="826"/>
      <c r="I93" s="826"/>
      <c r="J93" s="826"/>
      <c r="K93" s="826"/>
      <c r="L93" s="826"/>
      <c r="M93" s="827"/>
      <c r="N93" s="52">
        <f>L90+L91+L92</f>
        <v>134228.36758598735</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8">
        <f>N85+N93</f>
        <v>581656.25953927846</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3" t="s">
        <v>2218</v>
      </c>
      <c r="C112" s="864"/>
      <c r="D112" s="864"/>
      <c r="E112" s="864"/>
      <c r="F112" s="864"/>
      <c r="G112" s="864"/>
      <c r="H112" s="864"/>
      <c r="I112" s="864"/>
      <c r="J112" s="864"/>
      <c r="K112" s="864"/>
      <c r="L112" s="864"/>
      <c r="M112" s="864"/>
      <c r="N112" s="865"/>
    </row>
    <row r="113" spans="2:14" ht="15" customHeight="1">
      <c r="B113" s="863"/>
      <c r="C113" s="864"/>
      <c r="D113" s="864"/>
      <c r="E113" s="864"/>
      <c r="F113" s="864"/>
      <c r="G113" s="864"/>
      <c r="H113" s="864"/>
      <c r="I113" s="864"/>
      <c r="J113" s="864"/>
      <c r="K113" s="864"/>
      <c r="L113" s="864"/>
      <c r="M113" s="864"/>
      <c r="N113" s="865"/>
    </row>
    <row r="114" spans="2:14" ht="30" customHeight="1">
      <c r="B114" s="866" t="s">
        <v>2219</v>
      </c>
      <c r="C114" s="867"/>
      <c r="D114" s="867"/>
      <c r="E114" s="867"/>
      <c r="F114" s="867"/>
      <c r="G114" s="867"/>
      <c r="H114" s="867"/>
      <c r="I114" s="867"/>
      <c r="J114" s="867"/>
      <c r="K114" s="867"/>
      <c r="L114" s="867"/>
      <c r="M114" s="867"/>
      <c r="N114" s="868"/>
    </row>
    <row r="115" spans="2:14">
      <c r="B115" s="866"/>
      <c r="C115" s="867"/>
      <c r="D115" s="867"/>
      <c r="E115" s="867"/>
      <c r="F115" s="867"/>
      <c r="G115" s="867"/>
      <c r="H115" s="867"/>
      <c r="I115" s="867"/>
      <c r="J115" s="867"/>
      <c r="K115" s="867"/>
      <c r="L115" s="867"/>
      <c r="M115" s="867"/>
      <c r="N115" s="868"/>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2"/>
      <c r="K125" s="802"/>
      <c r="L125" s="802"/>
      <c r="M125" s="802"/>
      <c r="N125" s="803"/>
    </row>
    <row r="126" spans="2:14" ht="15.75" customHeight="1" thickBot="1">
      <c r="B126" s="261" t="s">
        <v>2221</v>
      </c>
      <c r="C126" s="393"/>
      <c r="D126" s="393"/>
      <c r="E126" s="57"/>
      <c r="F126" s="57"/>
      <c r="G126" s="57"/>
      <c r="H126" s="57"/>
      <c r="I126" s="57"/>
      <c r="J126" s="804"/>
      <c r="K126" s="804"/>
      <c r="L126" s="804"/>
      <c r="M126" s="804"/>
      <c r="N126" s="805"/>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29.25" customHeight="1" thickBot="1">
      <c r="A31" s="157" t="s">
        <v>1845</v>
      </c>
      <c r="B31" s="80" t="s">
        <v>1093</v>
      </c>
      <c r="C31" s="965" t="s">
        <v>1625</v>
      </c>
      <c r="D31" s="966"/>
      <c r="E31" s="966"/>
      <c r="F31" s="966"/>
      <c r="G31" s="966"/>
      <c r="H31" s="966"/>
      <c r="I31" s="966"/>
      <c r="J31" s="966"/>
      <c r="K31" s="468"/>
      <c r="L31" s="306" t="s">
        <v>377</v>
      </c>
      <c r="M31" s="203"/>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39"/>
      <c r="F40" s="839"/>
      <c r="G40" s="839"/>
      <c r="H40" s="840"/>
      <c r="I40" s="36"/>
      <c r="J40" s="37"/>
      <c r="K40" s="269"/>
      <c r="L40" s="276"/>
      <c r="M40" s="277"/>
      <c r="N40" s="272"/>
    </row>
    <row r="41" spans="1:14">
      <c r="B41" s="320"/>
      <c r="C41" s="321"/>
      <c r="D41" s="321"/>
      <c r="E41" s="321"/>
      <c r="F41" s="323"/>
      <c r="G41" s="323"/>
      <c r="H41" s="125"/>
      <c r="I41" s="36"/>
      <c r="J41" s="37"/>
      <c r="K41" s="274"/>
      <c r="L41" s="276"/>
      <c r="M41" s="277"/>
      <c r="N41" s="278"/>
    </row>
    <row r="42" spans="1:14">
      <c r="B42" s="845"/>
      <c r="C42" s="846"/>
      <c r="D42" s="846"/>
      <c r="E42" s="38"/>
      <c r="F42" s="39"/>
      <c r="G42" s="39"/>
      <c r="H42" s="40"/>
      <c r="I42" s="36"/>
      <c r="J42" s="37"/>
      <c r="K42" s="279"/>
      <c r="L42" s="276"/>
      <c r="M42" s="401"/>
      <c r="N42" s="344"/>
    </row>
    <row r="43" spans="1:14" ht="15.75" thickBot="1">
      <c r="B43" s="838"/>
      <c r="C43" s="839"/>
      <c r="D43" s="839"/>
      <c r="E43" s="839"/>
      <c r="F43" s="839"/>
      <c r="G43" s="839"/>
      <c r="H43" s="840"/>
      <c r="I43" s="847"/>
      <c r="J43" s="848"/>
      <c r="K43" s="41"/>
      <c r="L43" s="849"/>
      <c r="M43" s="850"/>
      <c r="N43" s="105"/>
    </row>
    <row r="44" spans="1:14" ht="15.75" thickBot="1">
      <c r="B44" s="825" t="s">
        <v>953</v>
      </c>
      <c r="C44" s="826"/>
      <c r="D44" s="826"/>
      <c r="E44" s="826"/>
      <c r="F44" s="826"/>
      <c r="G44" s="826"/>
      <c r="H44" s="826"/>
      <c r="I44" s="826"/>
      <c r="J44" s="826"/>
      <c r="K44" s="826"/>
      <c r="L44" s="826"/>
      <c r="M44" s="827"/>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6" t="s">
        <v>944</v>
      </c>
      <c r="C48" s="817"/>
      <c r="D48" s="817"/>
      <c r="E48" s="817"/>
      <c r="F48" s="817"/>
      <c r="G48" s="817"/>
      <c r="H48" s="817"/>
      <c r="I48" s="818"/>
      <c r="J48" s="315" t="s">
        <v>945</v>
      </c>
      <c r="K48" s="85" t="s">
        <v>946</v>
      </c>
      <c r="L48" s="819" t="s">
        <v>955</v>
      </c>
      <c r="M48" s="818"/>
      <c r="N48" s="86" t="s">
        <v>951</v>
      </c>
    </row>
    <row r="49" spans="1:14">
      <c r="A49" t="s">
        <v>824</v>
      </c>
      <c r="B49" s="43" t="str">
        <f>VLOOKUP(A49,MATERIALES!A4:D373,3,FALSE)</f>
        <v>Cemento Porthland Norma ASTM C150 Tipo _______</v>
      </c>
      <c r="C49" s="281"/>
      <c r="D49" s="281"/>
      <c r="E49" s="281"/>
      <c r="F49" s="281"/>
      <c r="G49" s="281"/>
      <c r="H49" s="281"/>
      <c r="I49" s="268"/>
      <c r="J49" s="416" t="str">
        <f>VLOOKUP(A49,MATERIALES!A5:D641,2,FALSE)</f>
        <v>kg</v>
      </c>
      <c r="K49" s="282">
        <v>1</v>
      </c>
      <c r="L49" s="267"/>
      <c r="M49" s="402">
        <f>VLOOKUP(A49,MATERIALES!A5:D396,4,FALSE)</f>
        <v>486.36250815940207</v>
      </c>
      <c r="N49" s="272">
        <f>K49*M49</f>
        <v>486.36250815940207</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SUM(N49:N53)</f>
        <v>486.36250815940207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311"/>
      <c r="I60" s="279"/>
      <c r="J60" s="286"/>
      <c r="K60" s="279"/>
      <c r="L60" s="829"/>
      <c r="M60" s="83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N44+N54+N65+N76</f>
        <v>486.36250815940207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97.272501631880417</v>
      </c>
      <c r="M83" s="860"/>
      <c r="N83" s="51"/>
    </row>
    <row r="84" spans="1:14">
      <c r="B84" s="89" t="s">
        <v>973</v>
      </c>
      <c r="C84" s="90"/>
      <c r="D84" s="90"/>
      <c r="E84" s="90"/>
      <c r="F84" s="90"/>
      <c r="G84" s="90"/>
      <c r="H84" s="90"/>
      <c r="I84" s="87"/>
      <c r="J84" s="88"/>
      <c r="K84" s="304">
        <v>0.05</v>
      </c>
      <c r="L84" s="859">
        <f>N78*K84</f>
        <v>24.318125407970104</v>
      </c>
      <c r="M84" s="860"/>
      <c r="N84" s="51"/>
    </row>
    <row r="85" spans="1:14" ht="15.75" thickBot="1">
      <c r="B85" s="91" t="s">
        <v>974</v>
      </c>
      <c r="C85" s="92"/>
      <c r="D85" s="92"/>
      <c r="E85" s="92"/>
      <c r="F85" s="92"/>
      <c r="G85" s="92"/>
      <c r="H85" s="92"/>
      <c r="I85" s="93"/>
      <c r="J85" s="94"/>
      <c r="K85" s="305">
        <v>0.05</v>
      </c>
      <c r="L85" s="861">
        <f>N78*K85</f>
        <v>24.318125407970104</v>
      </c>
      <c r="M85" s="862"/>
      <c r="N85" s="51"/>
    </row>
    <row r="86" spans="1:14" ht="15.75" thickBot="1">
      <c r="B86" s="825" t="s">
        <v>953</v>
      </c>
      <c r="C86" s="826"/>
      <c r="D86" s="826"/>
      <c r="E86" s="826"/>
      <c r="F86" s="826"/>
      <c r="G86" s="826"/>
      <c r="H86" s="826"/>
      <c r="I86" s="826"/>
      <c r="J86" s="826"/>
      <c r="K86" s="826"/>
      <c r="L86" s="826"/>
      <c r="M86" s="827"/>
      <c r="N86" s="52">
        <f>L83+L84+L85</f>
        <v>145.90875244782063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632.27126060722276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29.2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2"/>
      <c r="K118" s="802"/>
      <c r="L118" s="802"/>
      <c r="M118" s="802"/>
      <c r="N118" s="803"/>
    </row>
    <row r="119" spans="2:14" ht="15.75" customHeight="1" thickBot="1">
      <c r="B119" s="261" t="s">
        <v>2221</v>
      </c>
      <c r="C119" s="393"/>
      <c r="D119" s="393"/>
      <c r="E119" s="57"/>
      <c r="F119" s="57"/>
      <c r="G119" s="57"/>
      <c r="H119" s="57"/>
      <c r="I119" s="57"/>
      <c r="J119" s="804"/>
      <c r="K119" s="804"/>
      <c r="L119" s="804"/>
      <c r="M119" s="804"/>
      <c r="N119" s="805"/>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29.25" customHeight="1" thickBot="1">
      <c r="A31" t="s">
        <v>1845</v>
      </c>
      <c r="B31" s="80" t="s">
        <v>1626</v>
      </c>
      <c r="C31" s="965" t="s">
        <v>2040</v>
      </c>
      <c r="D31" s="966"/>
      <c r="E31" s="966"/>
      <c r="F31" s="966"/>
      <c r="G31" s="966"/>
      <c r="H31" s="966"/>
      <c r="I31" s="966"/>
      <c r="J31" s="966"/>
      <c r="K31" s="46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39"/>
      <c r="F40" s="839"/>
      <c r="G40" s="839"/>
      <c r="H40" s="840"/>
      <c r="I40" s="36"/>
      <c r="J40" s="37"/>
      <c r="K40" s="269"/>
      <c r="L40" s="276"/>
      <c r="M40" s="277"/>
      <c r="N40" s="272"/>
    </row>
    <row r="41" spans="1:14">
      <c r="B41" s="320"/>
      <c r="C41" s="321"/>
      <c r="D41" s="321"/>
      <c r="E41" s="321"/>
      <c r="F41" s="323"/>
      <c r="G41" s="323"/>
      <c r="H41" s="125"/>
      <c r="I41" s="36"/>
      <c r="J41" s="37"/>
      <c r="K41" s="274"/>
      <c r="L41" s="276"/>
      <c r="M41" s="277"/>
      <c r="N41" s="278"/>
    </row>
    <row r="42" spans="1:14">
      <c r="B42" s="845"/>
      <c r="C42" s="846"/>
      <c r="D42" s="846"/>
      <c r="E42" s="38"/>
      <c r="F42" s="39"/>
      <c r="G42" s="39"/>
      <c r="H42" s="40"/>
      <c r="I42" s="36"/>
      <c r="J42" s="37"/>
      <c r="K42" s="279"/>
      <c r="L42" s="276"/>
      <c r="M42" s="401"/>
      <c r="N42" s="344"/>
    </row>
    <row r="43" spans="1:14" ht="15.75" thickBot="1">
      <c r="B43" s="838"/>
      <c r="C43" s="839"/>
      <c r="D43" s="839"/>
      <c r="E43" s="839"/>
      <c r="F43" s="839"/>
      <c r="G43" s="839"/>
      <c r="H43" s="840"/>
      <c r="I43" s="847"/>
      <c r="J43" s="848"/>
      <c r="K43" s="41"/>
      <c r="L43" s="849"/>
      <c r="M43" s="850"/>
      <c r="N43" s="105"/>
    </row>
    <row r="44" spans="1:14" ht="15.75" thickBot="1">
      <c r="B44" s="825" t="s">
        <v>953</v>
      </c>
      <c r="C44" s="826"/>
      <c r="D44" s="826"/>
      <c r="E44" s="826"/>
      <c r="F44" s="826"/>
      <c r="G44" s="826"/>
      <c r="H44" s="826"/>
      <c r="I44" s="826"/>
      <c r="J44" s="826"/>
      <c r="K44" s="826"/>
      <c r="L44" s="826"/>
      <c r="M44" s="827"/>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6" t="s">
        <v>944</v>
      </c>
      <c r="C48" s="817"/>
      <c r="D48" s="817"/>
      <c r="E48" s="817"/>
      <c r="F48" s="817"/>
      <c r="G48" s="817"/>
      <c r="H48" s="817"/>
      <c r="I48" s="818"/>
      <c r="J48" s="315" t="s">
        <v>945</v>
      </c>
      <c r="K48" s="85" t="s">
        <v>946</v>
      </c>
      <c r="L48" s="819" t="s">
        <v>955</v>
      </c>
      <c r="M48" s="818"/>
      <c r="N48" s="86" t="s">
        <v>951</v>
      </c>
    </row>
    <row r="49" spans="1:14">
      <c r="A49" t="s">
        <v>826</v>
      </c>
      <c r="B49" s="43" t="str">
        <f>VLOOKUP(A49,MATERIALES!A4:D373,3,FALSE)</f>
        <v>Cemento Hidráulico adicionado, Norma ASTM C595 Tipo _______</v>
      </c>
      <c r="C49" s="281"/>
      <c r="D49" s="281"/>
      <c r="E49" s="281"/>
      <c r="F49" s="281"/>
      <c r="G49" s="281"/>
      <c r="H49" s="281"/>
      <c r="I49" s="268"/>
      <c r="J49" s="416" t="str">
        <f>VLOOKUP(A49,MATERIALES!A5:D641,2,FALSE)</f>
        <v>kg</v>
      </c>
      <c r="K49" s="282">
        <v>1</v>
      </c>
      <c r="L49" s="267"/>
      <c r="M49" s="402">
        <f>VLOOKUP(A49,MATERIALES!A5:D396,4,FALSE)</f>
        <v>559.07179233836655</v>
      </c>
      <c r="N49" s="272">
        <f>K49*M49</f>
        <v>559.07179233836655</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SUM(N49:N53)</f>
        <v>559.07179233836655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311"/>
      <c r="I60" s="279"/>
      <c r="J60" s="286"/>
      <c r="K60" s="279"/>
      <c r="L60" s="829"/>
      <c r="M60" s="83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N44+N54+N65+N76</f>
        <v>559.07179233836655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111.81435846767332</v>
      </c>
      <c r="M83" s="860"/>
      <c r="N83" s="51"/>
    </row>
    <row r="84" spans="1:14">
      <c r="B84" s="89" t="s">
        <v>973</v>
      </c>
      <c r="C84" s="90"/>
      <c r="D84" s="90"/>
      <c r="E84" s="90"/>
      <c r="F84" s="90"/>
      <c r="G84" s="90"/>
      <c r="H84" s="90"/>
      <c r="I84" s="87"/>
      <c r="J84" s="88"/>
      <c r="K84" s="304">
        <v>0.05</v>
      </c>
      <c r="L84" s="859">
        <f>N78*K84</f>
        <v>27.953589616918329</v>
      </c>
      <c r="M84" s="860"/>
      <c r="N84" s="51"/>
    </row>
    <row r="85" spans="1:14" ht="15.75" thickBot="1">
      <c r="B85" s="91" t="s">
        <v>974</v>
      </c>
      <c r="C85" s="92"/>
      <c r="D85" s="92"/>
      <c r="E85" s="92"/>
      <c r="F85" s="92"/>
      <c r="G85" s="92"/>
      <c r="H85" s="92"/>
      <c r="I85" s="93"/>
      <c r="J85" s="94"/>
      <c r="K85" s="305">
        <v>0.05</v>
      </c>
      <c r="L85" s="861">
        <f>N78*K85</f>
        <v>27.953589616918329</v>
      </c>
      <c r="M85" s="862"/>
      <c r="N85" s="51"/>
    </row>
    <row r="86" spans="1:14" ht="15.75" thickBot="1">
      <c r="B86" s="825" t="s">
        <v>953</v>
      </c>
      <c r="C86" s="826"/>
      <c r="D86" s="826"/>
      <c r="E86" s="826"/>
      <c r="F86" s="826"/>
      <c r="G86" s="826"/>
      <c r="H86" s="826"/>
      <c r="I86" s="826"/>
      <c r="J86" s="826"/>
      <c r="K86" s="826"/>
      <c r="L86" s="826"/>
      <c r="M86" s="827"/>
      <c r="N86" s="52">
        <f>L83+L84+L85</f>
        <v>167.72153770150996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726.79333003987654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41.25" customHeight="1" thickBot="1">
      <c r="A31" t="s">
        <v>1845</v>
      </c>
      <c r="B31" s="80" t="s">
        <v>1627</v>
      </c>
      <c r="C31" s="965" t="s">
        <v>2041</v>
      </c>
      <c r="D31" s="966"/>
      <c r="E31" s="966"/>
      <c r="F31" s="966"/>
      <c r="G31" s="966"/>
      <c r="H31" s="966"/>
      <c r="I31" s="966"/>
      <c r="J31" s="966"/>
      <c r="K31" s="468"/>
      <c r="L31" s="306" t="s">
        <v>377</v>
      </c>
      <c r="M31" s="203"/>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39"/>
      <c r="F40" s="839"/>
      <c r="G40" s="839"/>
      <c r="H40" s="840"/>
      <c r="I40" s="36"/>
      <c r="J40" s="37"/>
      <c r="K40" s="269"/>
      <c r="L40" s="276"/>
      <c r="M40" s="277"/>
      <c r="N40" s="272"/>
    </row>
    <row r="41" spans="1:14">
      <c r="B41" s="320"/>
      <c r="C41" s="321"/>
      <c r="D41" s="321"/>
      <c r="E41" s="321"/>
      <c r="F41" s="323"/>
      <c r="G41" s="323"/>
      <c r="H41" s="125"/>
      <c r="I41" s="36"/>
      <c r="J41" s="37"/>
      <c r="K41" s="274"/>
      <c r="L41" s="276"/>
      <c r="M41" s="277"/>
      <c r="N41" s="278"/>
    </row>
    <row r="42" spans="1:14">
      <c r="B42" s="845"/>
      <c r="C42" s="846"/>
      <c r="D42" s="846"/>
      <c r="E42" s="38"/>
      <c r="F42" s="39"/>
      <c r="G42" s="39"/>
      <c r="H42" s="40"/>
      <c r="I42" s="36"/>
      <c r="J42" s="37"/>
      <c r="K42" s="279"/>
      <c r="L42" s="276"/>
      <c r="M42" s="401"/>
      <c r="N42" s="344"/>
    </row>
    <row r="43" spans="1:14" ht="15.75" thickBot="1">
      <c r="B43" s="838"/>
      <c r="C43" s="839"/>
      <c r="D43" s="839"/>
      <c r="E43" s="839"/>
      <c r="F43" s="839"/>
      <c r="G43" s="839"/>
      <c r="H43" s="840"/>
      <c r="I43" s="847"/>
      <c r="J43" s="848"/>
      <c r="K43" s="41"/>
      <c r="L43" s="849"/>
      <c r="M43" s="850"/>
      <c r="N43" s="105"/>
    </row>
    <row r="44" spans="1:14" ht="15.75" thickBot="1">
      <c r="B44" s="825" t="s">
        <v>953</v>
      </c>
      <c r="C44" s="826"/>
      <c r="D44" s="826"/>
      <c r="E44" s="826"/>
      <c r="F44" s="826"/>
      <c r="G44" s="826"/>
      <c r="H44" s="826"/>
      <c r="I44" s="826"/>
      <c r="J44" s="826"/>
      <c r="K44" s="826"/>
      <c r="L44" s="826"/>
      <c r="M44" s="827"/>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6" t="s">
        <v>944</v>
      </c>
      <c r="C48" s="817"/>
      <c r="D48" s="817"/>
      <c r="E48" s="817"/>
      <c r="F48" s="817"/>
      <c r="G48" s="817"/>
      <c r="H48" s="817"/>
      <c r="I48" s="818"/>
      <c r="J48" s="315" t="s">
        <v>945</v>
      </c>
      <c r="K48" s="85" t="s">
        <v>946</v>
      </c>
      <c r="L48" s="819" t="s">
        <v>955</v>
      </c>
      <c r="M48" s="818"/>
      <c r="N48" s="86" t="s">
        <v>951</v>
      </c>
    </row>
    <row r="49" spans="1:14">
      <c r="A49" t="s">
        <v>804</v>
      </c>
      <c r="B49" s="43" t="str">
        <f>VLOOKUP(A49,MATERIALES!A4:D373,3,FALSE)</f>
        <v>Cemento gris</v>
      </c>
      <c r="C49" s="281"/>
      <c r="D49" s="281"/>
      <c r="E49" s="281"/>
      <c r="F49" s="281"/>
      <c r="G49" s="281"/>
      <c r="H49" s="281"/>
      <c r="I49" s="268"/>
      <c r="J49" s="416" t="str">
        <f>VLOOKUP(A49,MATERIALES!A5:D641,2,FALSE)</f>
        <v>kg</v>
      </c>
      <c r="K49" s="282">
        <v>1</v>
      </c>
      <c r="L49" s="267"/>
      <c r="M49" s="402">
        <f>VLOOKUP(A49,MATERIALES!A5:D396,4,FALSE)</f>
        <v>578.79817869373426</v>
      </c>
      <c r="N49" s="272">
        <f>K49*M49</f>
        <v>578.79817869373426</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SUM(N49:N53)</f>
        <v>578.79817869373426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311"/>
      <c r="I60" s="279"/>
      <c r="J60" s="286"/>
      <c r="K60" s="279"/>
      <c r="L60" s="829"/>
      <c r="M60" s="83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N44+N54+N65+N76</f>
        <v>578.79817869373426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115.75963573874685</v>
      </c>
      <c r="M83" s="860"/>
      <c r="N83" s="51"/>
    </row>
    <row r="84" spans="1:14">
      <c r="B84" s="89" t="s">
        <v>973</v>
      </c>
      <c r="C84" s="90"/>
      <c r="D84" s="90"/>
      <c r="E84" s="90"/>
      <c r="F84" s="90"/>
      <c r="G84" s="90"/>
      <c r="H84" s="90"/>
      <c r="I84" s="87"/>
      <c r="J84" s="88"/>
      <c r="K84" s="304">
        <v>0.05</v>
      </c>
      <c r="L84" s="859">
        <f>N78*K84</f>
        <v>28.939908934686713</v>
      </c>
      <c r="M84" s="860"/>
      <c r="N84" s="51"/>
    </row>
    <row r="85" spans="1:14" ht="15.75" thickBot="1">
      <c r="B85" s="91" t="s">
        <v>974</v>
      </c>
      <c r="C85" s="92"/>
      <c r="D85" s="92"/>
      <c r="E85" s="92"/>
      <c r="F85" s="92"/>
      <c r="G85" s="92"/>
      <c r="H85" s="92"/>
      <c r="I85" s="93"/>
      <c r="J85" s="94"/>
      <c r="K85" s="305">
        <v>0.05</v>
      </c>
      <c r="L85" s="861">
        <f>N78*K85</f>
        <v>28.939908934686713</v>
      </c>
      <c r="M85" s="862"/>
      <c r="N85" s="51"/>
    </row>
    <row r="86" spans="1:14" ht="15.75" thickBot="1">
      <c r="B86" s="825" t="s">
        <v>953</v>
      </c>
      <c r="C86" s="826"/>
      <c r="D86" s="826"/>
      <c r="E86" s="826"/>
      <c r="F86" s="826"/>
      <c r="G86" s="826"/>
      <c r="H86" s="826"/>
      <c r="I86" s="826"/>
      <c r="J86" s="826"/>
      <c r="K86" s="826"/>
      <c r="L86" s="826"/>
      <c r="M86" s="827"/>
      <c r="N86" s="52">
        <f>L83+L84+L85</f>
        <v>173.63945360812028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752.43763230185459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1628</v>
      </c>
      <c r="C31" s="81" t="s">
        <v>1629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112</v>
      </c>
      <c r="B36" s="838" t="str">
        <f>VLOOKUP(A36,EQUIPOS!A6:D154,3,FALSE)</f>
        <v xml:space="preserve">Aspersor manual
</v>
      </c>
      <c r="C36" s="839"/>
      <c r="D36" s="839"/>
      <c r="E36" s="839"/>
      <c r="F36" s="839"/>
      <c r="G36" s="839"/>
      <c r="H36" s="840"/>
      <c r="I36" s="267"/>
      <c r="J36" s="268"/>
      <c r="K36" s="269">
        <f>VLOOKUP(A36,EQUIPOS!A6:D163,4,FALSE)</f>
        <v>2733.1382638241744</v>
      </c>
      <c r="L36" s="270"/>
      <c r="M36" s="271">
        <v>30</v>
      </c>
      <c r="N36" s="272">
        <f>K36/M36</f>
        <v>91.104608794139139</v>
      </c>
    </row>
    <row r="37" spans="1:14">
      <c r="A37" t="s">
        <v>363</v>
      </c>
      <c r="B37" s="838" t="str">
        <f>VLOOKUP(A37,EQUIPOS!A7:D154,3,FALSE)</f>
        <v>Vibrador de concreto, Motor de 3 hp a 18.000 rpm Mangueras de 4 mt</v>
      </c>
      <c r="C37" s="839"/>
      <c r="D37" s="839"/>
      <c r="E37" s="839"/>
      <c r="F37" s="839"/>
      <c r="G37" s="839"/>
      <c r="H37" s="840"/>
      <c r="I37" s="267"/>
      <c r="J37" s="268"/>
      <c r="K37" s="269">
        <f>VLOOKUP(A37,EQUIPOS!A7:D164,4,FALSE)</f>
        <v>7538.4703313080518</v>
      </c>
      <c r="L37" s="270"/>
      <c r="M37" s="271">
        <v>30</v>
      </c>
      <c r="N37" s="272">
        <f>K37/M37</f>
        <v>251.28234437693507</v>
      </c>
    </row>
    <row r="38" spans="1:14">
      <c r="A38" t="s">
        <v>228</v>
      </c>
      <c r="B38" s="838" t="str">
        <f>VLOOKUP(A38,EQUIPOS!A8:D154,3,FALSE)</f>
        <v xml:space="preserve">Formaleta metálica (concreto hidráulico)
</v>
      </c>
      <c r="C38" s="839"/>
      <c r="D38" s="839"/>
      <c r="E38" s="839"/>
      <c r="F38" s="839"/>
      <c r="G38" s="839"/>
      <c r="H38" s="840"/>
      <c r="I38" s="841"/>
      <c r="J38" s="822"/>
      <c r="K38" s="269">
        <f>VLOOKUP(A38,EQUIPOS!A8:D165,4,FALSE)</f>
        <v>2801.7245530469518</v>
      </c>
      <c r="L38" s="842">
        <v>0.33329999999999999</v>
      </c>
      <c r="M38" s="843"/>
      <c r="N38" s="272">
        <f>K38/L38</f>
        <v>8406.0142605669116</v>
      </c>
    </row>
    <row r="39" spans="1:14">
      <c r="B39" s="838"/>
      <c r="C39" s="839"/>
      <c r="D39" s="839"/>
      <c r="E39" s="839"/>
      <c r="F39" s="839"/>
      <c r="G39" s="839"/>
      <c r="H39" s="840"/>
      <c r="I39" s="36"/>
      <c r="J39" s="37"/>
      <c r="K39" s="269"/>
      <c r="L39" s="276"/>
      <c r="M39" s="277"/>
      <c r="N39" s="272"/>
    </row>
    <row r="40" spans="1:14">
      <c r="B40" s="320"/>
      <c r="C40" s="321"/>
      <c r="D40" s="321"/>
      <c r="E40" s="323"/>
      <c r="F40" s="323"/>
      <c r="G40" s="323"/>
      <c r="H40" s="125"/>
      <c r="I40" s="36"/>
      <c r="J40" s="37"/>
      <c r="K40" s="274"/>
      <c r="L40" s="276"/>
      <c r="M40" s="277"/>
      <c r="N40" s="278"/>
    </row>
    <row r="41" spans="1:14">
      <c r="B41" s="845" t="s">
        <v>952</v>
      </c>
      <c r="C41" s="846"/>
      <c r="D41" s="846"/>
      <c r="E41" s="38"/>
      <c r="F41" s="39"/>
      <c r="G41" s="39"/>
      <c r="H41" s="40"/>
      <c r="I41" s="36"/>
      <c r="J41" s="37"/>
      <c r="K41" s="279"/>
      <c r="L41" s="276"/>
      <c r="M41" s="401">
        <v>0.1</v>
      </c>
      <c r="N41" s="344">
        <f>N72*M41</f>
        <v>253.08758483933667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9001.4887985773221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838</v>
      </c>
      <c r="B48" s="43" t="str">
        <f>VLOOKUP(A48,MATERIALES!A5:D373,3,FALSE)</f>
        <v>Concreto hidráulico para pavimento MR-43</v>
      </c>
      <c r="C48" s="281"/>
      <c r="D48" s="281"/>
      <c r="E48" s="281"/>
      <c r="F48" s="281"/>
      <c r="G48" s="281"/>
      <c r="H48" s="281"/>
      <c r="I48" s="268"/>
      <c r="J48" s="224" t="str">
        <f>VLOOKUP(A48,MATERIALES!A4:D640,2,FALSE)</f>
        <v>m3</v>
      </c>
      <c r="K48" s="282">
        <v>1.01</v>
      </c>
      <c r="L48" s="267"/>
      <c r="M48" s="402">
        <f>VLOOKUP(A48,MATERIALES!A5:D396,4,FALSE)</f>
        <v>377549.28254185786</v>
      </c>
      <c r="N48" s="272">
        <f>K48*M48</f>
        <v>381324.77536727645</v>
      </c>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ht="15.75" thickBot="1">
      <c r="B51" s="820"/>
      <c r="C51" s="821"/>
      <c r="D51" s="821"/>
      <c r="E51" s="821"/>
      <c r="F51" s="821"/>
      <c r="G51" s="821"/>
      <c r="H51" s="821"/>
      <c r="I51" s="822"/>
      <c r="J51" s="42"/>
      <c r="K51" s="44"/>
      <c r="L51" s="823"/>
      <c r="M51" s="824"/>
      <c r="N51" s="45"/>
    </row>
    <row r="52" spans="1:14" ht="15.75" thickBot="1">
      <c r="B52" s="825" t="s">
        <v>953</v>
      </c>
      <c r="C52" s="826"/>
      <c r="D52" s="826"/>
      <c r="E52" s="826"/>
      <c r="F52" s="826"/>
      <c r="G52" s="826"/>
      <c r="H52" s="826"/>
      <c r="I52" s="826"/>
      <c r="J52" s="826"/>
      <c r="K52" s="826"/>
      <c r="L52" s="826"/>
      <c r="M52" s="827"/>
      <c r="N52" s="394">
        <f>SUM(N48:N51)</f>
        <v>381324.77536727645</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3" t="s">
        <v>957</v>
      </c>
      <c r="C56" s="314"/>
      <c r="D56" s="314"/>
      <c r="E56" s="314"/>
      <c r="F56" s="314"/>
      <c r="G56" s="314"/>
      <c r="H56" s="73" t="s">
        <v>945</v>
      </c>
      <c r="I56" s="74" t="s">
        <v>958</v>
      </c>
      <c r="J56" s="75" t="s">
        <v>959</v>
      </c>
      <c r="K56" s="73" t="s">
        <v>960</v>
      </c>
      <c r="L56" s="828" t="s">
        <v>961</v>
      </c>
      <c r="M56" s="801"/>
      <c r="N56" s="76" t="s">
        <v>951</v>
      </c>
    </row>
    <row r="57" spans="1:14">
      <c r="A57" t="s">
        <v>1390</v>
      </c>
      <c r="B57" s="46" t="str">
        <f>VLOOKUP(A57,TRANSPORTE!A5:D117,3,FALSE)</f>
        <v xml:space="preserve">Transporte de Concreto </v>
      </c>
      <c r="C57" s="317"/>
      <c r="D57" s="317"/>
      <c r="E57" s="317"/>
      <c r="F57" s="317"/>
      <c r="G57" s="317"/>
      <c r="H57" s="311" t="s">
        <v>1468</v>
      </c>
      <c r="I57" s="279">
        <v>1.01</v>
      </c>
      <c r="J57" s="286">
        <v>1</v>
      </c>
      <c r="K57" s="279">
        <f>I57*J57</f>
        <v>1.01</v>
      </c>
      <c r="L57" s="829">
        <f>VLOOKUP(A57,TRANSPORTE!A5:D117,4,FALSE)</f>
        <v>743.61014192746063</v>
      </c>
      <c r="M57" s="830"/>
      <c r="N57" s="287">
        <f>K57*L57</f>
        <v>751.0462433467352</v>
      </c>
    </row>
    <row r="58" spans="1:14">
      <c r="B58" s="46"/>
      <c r="C58" s="47"/>
      <c r="D58" s="47"/>
      <c r="E58" s="47"/>
      <c r="F58" s="47"/>
      <c r="G58" s="47"/>
      <c r="H58" s="288"/>
      <c r="I58" s="279"/>
      <c r="J58" s="279"/>
      <c r="K58" s="279"/>
      <c r="L58" s="289"/>
      <c r="M58" s="290"/>
      <c r="N58" s="291"/>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814"/>
      <c r="M61" s="815"/>
      <c r="N61" s="127"/>
    </row>
    <row r="62" spans="1:14" ht="15.75" thickBot="1">
      <c r="B62" s="831" t="s">
        <v>953</v>
      </c>
      <c r="C62" s="832"/>
      <c r="D62" s="832"/>
      <c r="E62" s="832"/>
      <c r="F62" s="832"/>
      <c r="G62" s="832"/>
      <c r="H62" s="832"/>
      <c r="I62" s="832"/>
      <c r="J62" s="832"/>
      <c r="K62" s="832"/>
      <c r="L62" s="832"/>
      <c r="M62" s="833"/>
      <c r="N62" s="104">
        <f>SUM(N57:N61)</f>
        <v>751.0462433467352</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1" t="s">
        <v>963</v>
      </c>
      <c r="C66" s="852"/>
      <c r="D66" s="852"/>
      <c r="E66" s="852"/>
      <c r="F66" s="852"/>
      <c r="G66" s="852"/>
      <c r="H66" s="852"/>
      <c r="I66" s="73" t="s">
        <v>964</v>
      </c>
      <c r="J66" s="75" t="s">
        <v>1410</v>
      </c>
      <c r="K66" s="74" t="s">
        <v>966</v>
      </c>
      <c r="L66" s="853" t="s">
        <v>950</v>
      </c>
      <c r="M66" s="854"/>
      <c r="N66" s="98" t="s">
        <v>951</v>
      </c>
    </row>
    <row r="67" spans="1:15">
      <c r="A67" t="s">
        <v>19</v>
      </c>
      <c r="B67" s="49" t="str">
        <f>VLOOKUP(A67,'MANO DE OBRA'!A8:D68,3,FALSE)</f>
        <v>Obrero (8)</v>
      </c>
      <c r="C67" s="47"/>
      <c r="D67" s="47"/>
      <c r="E67" s="47"/>
      <c r="F67" s="47"/>
      <c r="G67" s="47"/>
      <c r="H67" s="47"/>
      <c r="I67" s="292">
        <f>K67/J67*100</f>
        <v>270661.59999999998</v>
      </c>
      <c r="J67" s="293">
        <v>185</v>
      </c>
      <c r="K67" s="294">
        <f>VLOOKUP(A67,'MANO DE OBRA'!A8:D99,4,FALSE)</f>
        <v>500723.95999999996</v>
      </c>
      <c r="L67" s="50"/>
      <c r="M67" s="295">
        <v>240</v>
      </c>
      <c r="N67" s="395">
        <f>K67/M67</f>
        <v>2086.3498333333332</v>
      </c>
      <c r="O67" s="106"/>
    </row>
    <row r="68" spans="1:15">
      <c r="A68"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299">
        <v>240</v>
      </c>
      <c r="N68" s="395">
        <f>K68/M68</f>
        <v>444.52601506003327</v>
      </c>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12"/>
      <c r="C71" s="813"/>
      <c r="D71" s="813"/>
      <c r="E71" s="813"/>
      <c r="F71" s="813"/>
      <c r="G71" s="813"/>
      <c r="H71" s="813"/>
      <c r="I71" s="126"/>
      <c r="J71" s="126"/>
      <c r="K71" s="126"/>
      <c r="L71" s="913"/>
      <c r="M71" s="913"/>
      <c r="N71" s="45"/>
    </row>
    <row r="72" spans="1:15" ht="15.75" thickBot="1">
      <c r="B72" s="831" t="s">
        <v>953</v>
      </c>
      <c r="C72" s="832"/>
      <c r="D72" s="832"/>
      <c r="E72" s="832"/>
      <c r="F72" s="832"/>
      <c r="G72" s="832"/>
      <c r="H72" s="832"/>
      <c r="I72" s="832"/>
      <c r="J72" s="832"/>
      <c r="K72" s="832"/>
      <c r="L72" s="832"/>
      <c r="M72" s="833"/>
      <c r="N72" s="301">
        <f>SUM(N67:N71)</f>
        <v>2530.8758483933666</v>
      </c>
    </row>
    <row r="73" spans="1:15" ht="15.75" thickBot="1">
      <c r="B73" s="33"/>
      <c r="C73" s="34"/>
      <c r="D73" s="34"/>
      <c r="E73" s="34"/>
      <c r="F73" s="34"/>
      <c r="G73" s="34"/>
      <c r="H73" s="34"/>
      <c r="I73" s="34"/>
      <c r="J73" s="34"/>
      <c r="K73" s="34"/>
      <c r="L73" s="34"/>
      <c r="M73" s="34"/>
      <c r="N73" s="35"/>
    </row>
    <row r="74" spans="1:15" ht="15.75" thickBot="1">
      <c r="B74" s="825" t="s">
        <v>967</v>
      </c>
      <c r="C74" s="826"/>
      <c r="D74" s="826"/>
      <c r="E74" s="826"/>
      <c r="F74" s="826"/>
      <c r="G74" s="826"/>
      <c r="H74" s="826"/>
      <c r="I74" s="826"/>
      <c r="J74" s="826"/>
      <c r="K74" s="826"/>
      <c r="L74" s="826"/>
      <c r="M74" s="827"/>
      <c r="N74" s="99">
        <f>N43+N52+N62+N72</f>
        <v>393608.18625759392</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6" t="s">
        <v>969</v>
      </c>
      <c r="C78" s="817"/>
      <c r="D78" s="817"/>
      <c r="E78" s="817"/>
      <c r="F78" s="817"/>
      <c r="G78" s="817"/>
      <c r="H78" s="817"/>
      <c r="I78" s="314"/>
      <c r="J78" s="334"/>
      <c r="K78" s="302" t="s">
        <v>970</v>
      </c>
      <c r="L78" s="855" t="s">
        <v>971</v>
      </c>
      <c r="M78" s="856"/>
      <c r="N78" s="303"/>
    </row>
    <row r="79" spans="1:15">
      <c r="B79" s="857" t="s">
        <v>972</v>
      </c>
      <c r="C79" s="858"/>
      <c r="D79" s="858"/>
      <c r="E79" s="858"/>
      <c r="F79" s="858"/>
      <c r="G79" s="858"/>
      <c r="H79" s="858"/>
      <c r="I79" s="87"/>
      <c r="J79" s="88"/>
      <c r="K79" s="304">
        <v>0.2</v>
      </c>
      <c r="L79" s="859">
        <f>N74*K79</f>
        <v>78721.637251518783</v>
      </c>
      <c r="M79" s="860"/>
      <c r="N79" s="51"/>
    </row>
    <row r="80" spans="1:15">
      <c r="B80" s="89" t="s">
        <v>973</v>
      </c>
      <c r="C80" s="90"/>
      <c r="D80" s="90"/>
      <c r="E80" s="90"/>
      <c r="F80" s="90"/>
      <c r="G80" s="90"/>
      <c r="H80" s="90"/>
      <c r="I80" s="87"/>
      <c r="J80" s="88"/>
      <c r="K80" s="304">
        <v>0.05</v>
      </c>
      <c r="L80" s="859">
        <f>N74*K80</f>
        <v>19680.409312879696</v>
      </c>
      <c r="M80" s="860"/>
      <c r="N80" s="51"/>
    </row>
    <row r="81" spans="1:14" ht="15.75" thickBot="1">
      <c r="B81" s="91" t="s">
        <v>974</v>
      </c>
      <c r="C81" s="92"/>
      <c r="D81" s="92"/>
      <c r="E81" s="92"/>
      <c r="F81" s="92"/>
      <c r="G81" s="92"/>
      <c r="H81" s="92"/>
      <c r="I81" s="93"/>
      <c r="J81" s="94"/>
      <c r="K81" s="305">
        <v>0.05</v>
      </c>
      <c r="L81" s="861">
        <f>N74*K81</f>
        <v>19680.409312879696</v>
      </c>
      <c r="M81" s="862"/>
      <c r="N81" s="51"/>
    </row>
    <row r="82" spans="1:14" ht="15.75" thickBot="1">
      <c r="B82" s="825" t="s">
        <v>953</v>
      </c>
      <c r="C82" s="826"/>
      <c r="D82" s="826"/>
      <c r="E82" s="826"/>
      <c r="F82" s="826"/>
      <c r="G82" s="826"/>
      <c r="H82" s="826"/>
      <c r="I82" s="826"/>
      <c r="J82" s="826"/>
      <c r="K82" s="826"/>
      <c r="L82" s="826"/>
      <c r="M82" s="827"/>
      <c r="N82" s="52">
        <f>L79+L80+L81</f>
        <v>118082.45587727817</v>
      </c>
    </row>
    <row r="83" spans="1:14" ht="15.75" thickBot="1">
      <c r="B83" s="33"/>
      <c r="C83" s="34"/>
      <c r="D83" s="34"/>
      <c r="E83" s="34"/>
      <c r="F83" s="34"/>
      <c r="G83" s="34"/>
      <c r="H83" s="34"/>
      <c r="I83" s="34"/>
      <c r="J83" s="34"/>
      <c r="K83" s="34"/>
      <c r="L83" s="34"/>
      <c r="M83" s="34"/>
      <c r="N83" s="35"/>
    </row>
    <row r="84" spans="1:14" ht="15.75" thickBot="1">
      <c r="A84" t="s">
        <v>2016</v>
      </c>
      <c r="B84" s="825" t="s">
        <v>975</v>
      </c>
      <c r="C84" s="826"/>
      <c r="D84" s="826"/>
      <c r="E84" s="826"/>
      <c r="F84" s="826"/>
      <c r="G84" s="826"/>
      <c r="H84" s="826"/>
      <c r="I84" s="826"/>
      <c r="J84" s="826"/>
      <c r="K84" s="826"/>
      <c r="L84" s="826"/>
      <c r="M84" s="827"/>
      <c r="N84" s="188">
        <f>N74+N82</f>
        <v>511690.64213487209</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7" t="s">
        <v>2218</v>
      </c>
      <c r="C101" s="968"/>
      <c r="D101" s="968"/>
      <c r="E101" s="968"/>
      <c r="F101" s="968"/>
      <c r="G101" s="968"/>
      <c r="H101" s="968"/>
      <c r="I101" s="968"/>
      <c r="J101" s="968"/>
      <c r="K101" s="968"/>
      <c r="L101" s="968"/>
      <c r="M101" s="968"/>
      <c r="N101" s="969"/>
    </row>
    <row r="102" spans="2:14" ht="15" customHeight="1">
      <c r="B102" s="967"/>
      <c r="C102" s="968"/>
      <c r="D102" s="968"/>
      <c r="E102" s="968"/>
      <c r="F102" s="968"/>
      <c r="G102" s="968"/>
      <c r="H102" s="968"/>
      <c r="I102" s="968"/>
      <c r="J102" s="968"/>
      <c r="K102" s="968"/>
      <c r="L102" s="968"/>
      <c r="M102" s="968"/>
      <c r="N102" s="969"/>
    </row>
    <row r="103" spans="2:14" ht="30" customHeight="1">
      <c r="B103" s="970" t="s">
        <v>2219</v>
      </c>
      <c r="C103" s="971"/>
      <c r="D103" s="971"/>
      <c r="E103" s="971"/>
      <c r="F103" s="971"/>
      <c r="G103" s="971"/>
      <c r="H103" s="971"/>
      <c r="I103" s="971"/>
      <c r="J103" s="971"/>
      <c r="K103" s="971"/>
      <c r="L103" s="971"/>
      <c r="M103" s="971"/>
      <c r="N103" s="972"/>
    </row>
    <row r="104" spans="2:14">
      <c r="B104" s="970"/>
      <c r="C104" s="971"/>
      <c r="D104" s="971"/>
      <c r="E104" s="971"/>
      <c r="F104" s="971"/>
      <c r="G104" s="971"/>
      <c r="H104" s="971"/>
      <c r="I104" s="971"/>
      <c r="J104" s="971"/>
      <c r="K104" s="971"/>
      <c r="L104" s="971"/>
      <c r="M104" s="971"/>
      <c r="N104" s="972"/>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3"/>
      <c r="K114" s="973"/>
      <c r="L114" s="973"/>
      <c r="M114" s="973"/>
      <c r="N114" s="974"/>
    </row>
    <row r="115" spans="2:14" ht="15.75" thickBot="1">
      <c r="B115" s="419" t="s">
        <v>2221</v>
      </c>
      <c r="C115" s="420"/>
      <c r="D115" s="420"/>
      <c r="E115" s="259"/>
      <c r="F115" s="259"/>
      <c r="G115" s="259"/>
      <c r="H115" s="259"/>
      <c r="I115" s="259"/>
      <c r="J115" s="975"/>
      <c r="K115" s="975"/>
      <c r="L115" s="975"/>
      <c r="M115" s="975"/>
      <c r="N115" s="976"/>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1094</v>
      </c>
      <c r="C31" s="81" t="s">
        <v>1630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160</v>
      </c>
      <c r="B36" s="838" t="str">
        <f>VLOOKUP(A36,EQUIPOS!A6:D154,3,FALSE)</f>
        <v>COMPACTADOR MANUAL VIBRATORIO (RANA) con motor de 6 HP</v>
      </c>
      <c r="C36" s="839"/>
      <c r="D36" s="839"/>
      <c r="E36" s="839"/>
      <c r="F36" s="839"/>
      <c r="G36" s="839"/>
      <c r="H36" s="840"/>
      <c r="I36" s="267"/>
      <c r="J36" s="268"/>
      <c r="K36" s="269">
        <f>VLOOKUP(A36,EQUIPOS!A6:D163,4,FALSE)</f>
        <v>7970.312057262644</v>
      </c>
      <c r="L36" s="270"/>
      <c r="M36" s="271">
        <v>37.5</v>
      </c>
      <c r="N36" s="272">
        <f>K36/M36</f>
        <v>212.54165486033716</v>
      </c>
    </row>
    <row r="37" spans="1:14">
      <c r="B37" s="838"/>
      <c r="C37" s="839"/>
      <c r="D37" s="839"/>
      <c r="E37" s="844"/>
      <c r="F37" s="839"/>
      <c r="G37" s="839"/>
      <c r="H37" s="840"/>
      <c r="I37" s="36"/>
      <c r="J37" s="37"/>
      <c r="K37" s="274"/>
      <c r="L37" s="276"/>
      <c r="M37" s="277"/>
      <c r="N37" s="278"/>
    </row>
    <row r="38" spans="1:14">
      <c r="B38" s="845" t="s">
        <v>952</v>
      </c>
      <c r="C38" s="846"/>
      <c r="D38" s="846"/>
      <c r="E38" s="38"/>
      <c r="F38" s="39"/>
      <c r="G38" s="39"/>
      <c r="H38" s="40"/>
      <c r="I38" s="36"/>
      <c r="J38" s="37"/>
      <c r="K38" s="279"/>
      <c r="L38" s="276"/>
      <c r="M38" s="469">
        <v>0.1</v>
      </c>
      <c r="N38" s="344">
        <f>N72*M38</f>
        <v>1214.8204072288161</v>
      </c>
    </row>
    <row r="39" spans="1:14" ht="15.75" thickBot="1">
      <c r="B39" s="838"/>
      <c r="C39" s="839"/>
      <c r="D39" s="839"/>
      <c r="E39" s="839"/>
      <c r="F39" s="839"/>
      <c r="G39" s="839"/>
      <c r="H39" s="840"/>
      <c r="I39" s="847"/>
      <c r="J39" s="848"/>
      <c r="K39" s="41"/>
      <c r="L39" s="849"/>
      <c r="M39" s="850"/>
      <c r="N39" s="105"/>
    </row>
    <row r="40" spans="1:14" ht="15.75" thickBot="1">
      <c r="B40" s="825" t="s">
        <v>953</v>
      </c>
      <c r="C40" s="826"/>
      <c r="D40" s="826"/>
      <c r="E40" s="826"/>
      <c r="F40" s="826"/>
      <c r="G40" s="826"/>
      <c r="H40" s="826"/>
      <c r="I40" s="826"/>
      <c r="J40" s="826"/>
      <c r="K40" s="826"/>
      <c r="L40" s="826"/>
      <c r="M40" s="827"/>
      <c r="N40" s="394">
        <f>SUM(N36:N39)</f>
        <v>1427.3620620891531</v>
      </c>
    </row>
    <row r="41" spans="1:14">
      <c r="B41" s="280"/>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16" t="s">
        <v>944</v>
      </c>
      <c r="C44" s="817"/>
      <c r="D44" s="817"/>
      <c r="E44" s="817"/>
      <c r="F44" s="817"/>
      <c r="G44" s="817"/>
      <c r="H44" s="817"/>
      <c r="I44" s="818"/>
      <c r="J44" s="315" t="s">
        <v>945</v>
      </c>
      <c r="K44" s="85" t="s">
        <v>946</v>
      </c>
      <c r="L44" s="819" t="s">
        <v>955</v>
      </c>
      <c r="M44" s="818"/>
      <c r="N44" s="86" t="s">
        <v>951</v>
      </c>
    </row>
    <row r="45" spans="1:14">
      <c r="A45" s="144" t="s">
        <v>755</v>
      </c>
      <c r="B45" s="43" t="str">
        <f>VLOOKUP(A45,MATERIALES!A5:D373,3,FALSE)</f>
        <v>Adoquín e=8cm</v>
      </c>
      <c r="C45" s="281"/>
      <c r="D45" s="281"/>
      <c r="E45" s="281"/>
      <c r="F45" s="281"/>
      <c r="G45" s="281"/>
      <c r="H45" s="281"/>
      <c r="I45" s="268"/>
      <c r="J45" s="224" t="str">
        <f>VLOOKUP(A45,MATERIALES!A1:D637,2,FALSE)</f>
        <v>m2</v>
      </c>
      <c r="K45" s="282">
        <v>1.03</v>
      </c>
      <c r="L45" s="267"/>
      <c r="M45" s="402">
        <f>VLOOKUP(A45,MATERIALES!A5:D396,4,FALSE)</f>
        <v>36288.238223865279</v>
      </c>
      <c r="N45" s="272">
        <f>K45*M45</f>
        <v>37376.885370581236</v>
      </c>
    </row>
    <row r="46" spans="1:14">
      <c r="A46" s="144" t="s">
        <v>797</v>
      </c>
      <c r="B46" s="43" t="str">
        <f>VLOOKUP(A46,MATERIALES!A6:D373,3,FALSE)</f>
        <v>Arena de sello (fina)</v>
      </c>
      <c r="C46" s="281"/>
      <c r="D46" s="281"/>
      <c r="E46" s="281"/>
      <c r="F46" s="281"/>
      <c r="G46" s="281"/>
      <c r="H46" s="281"/>
      <c r="I46" s="268"/>
      <c r="J46" s="224" t="str">
        <f>VLOOKUP(A46,MATERIALES!A2:D638,2,FALSE)</f>
        <v>m3</v>
      </c>
      <c r="K46" s="282">
        <v>0.01</v>
      </c>
      <c r="L46" s="267"/>
      <c r="M46" s="402">
        <f>VLOOKUP(A46,MATERIALES!A6:D397,4,FALSE)</f>
        <v>49381.574363905202</v>
      </c>
      <c r="N46" s="272">
        <f>K46*M46</f>
        <v>493.81574363905202</v>
      </c>
    </row>
    <row r="47" spans="1:14">
      <c r="A47" s="144" t="s">
        <v>800</v>
      </c>
      <c r="B47" s="43" t="str">
        <f>VLOOKUP(A47,MATERIALES!A6:D373,3,FALSE)</f>
        <v>Arena de soporte (media)</v>
      </c>
      <c r="C47" s="281"/>
      <c r="D47" s="281"/>
      <c r="E47" s="281"/>
      <c r="F47" s="281"/>
      <c r="G47" s="281"/>
      <c r="H47" s="281"/>
      <c r="I47" s="268"/>
      <c r="J47" s="224" t="str">
        <f>VLOOKUP(A47,MATERIALES!A3:D639,2,FALSE)</f>
        <v>m3</v>
      </c>
      <c r="K47" s="282">
        <v>0.05</v>
      </c>
      <c r="L47" s="267"/>
      <c r="M47" s="402">
        <f>VLOOKUP(A47,MATERIALES!A6:D398,4,FALSE)</f>
        <v>43990.193776399858</v>
      </c>
      <c r="N47" s="272">
        <f>K47*M47</f>
        <v>2199.5096888199928</v>
      </c>
    </row>
    <row r="48" spans="1:14">
      <c r="A48" t="s">
        <v>832</v>
      </c>
      <c r="B48" s="43" t="str">
        <f>VLOOKUP(A48,MATERIALES!A6:D373,3,FALSE)</f>
        <v>Concreto Resistencia  21 (Mpa)</v>
      </c>
      <c r="C48" s="317"/>
      <c r="D48" s="317"/>
      <c r="E48" s="317"/>
      <c r="F48" s="317"/>
      <c r="G48" s="317"/>
      <c r="H48" s="317"/>
      <c r="I48" s="317"/>
      <c r="J48" s="311" t="str">
        <f>VLOOKUP(A48,MATERIALES!A4:D640,2,FALSE)</f>
        <v>m3</v>
      </c>
      <c r="K48" s="44">
        <v>0.01</v>
      </c>
      <c r="L48" s="318"/>
      <c r="M48" s="402">
        <f>VLOOKUP(A48,MATERIALES!A6:D399,4,FALSE)</f>
        <v>465405.09364923171</v>
      </c>
      <c r="N48" s="272">
        <f>K48*M48</f>
        <v>4654.0509364923173</v>
      </c>
    </row>
    <row r="49" spans="1:14" ht="15.75" thickBot="1">
      <c r="B49" s="309"/>
      <c r="C49" s="310"/>
      <c r="D49" s="310"/>
      <c r="E49" s="310"/>
      <c r="F49" s="310"/>
      <c r="G49" s="310"/>
      <c r="H49" s="310"/>
      <c r="I49" s="310"/>
      <c r="J49" s="126"/>
      <c r="K49" s="126"/>
      <c r="L49" s="325"/>
      <c r="M49" s="324"/>
      <c r="N49" s="127"/>
    </row>
    <row r="50" spans="1:14" ht="15.75" thickBot="1">
      <c r="B50" s="825" t="s">
        <v>953</v>
      </c>
      <c r="C50" s="826"/>
      <c r="D50" s="826"/>
      <c r="E50" s="826"/>
      <c r="F50" s="826"/>
      <c r="G50" s="826"/>
      <c r="H50" s="826"/>
      <c r="I50" s="826"/>
      <c r="J50" s="826"/>
      <c r="K50" s="826"/>
      <c r="L50" s="826"/>
      <c r="M50" s="827"/>
      <c r="N50" s="394">
        <f>SUM(N45:N49)</f>
        <v>44724.261739532601</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3" t="s">
        <v>957</v>
      </c>
      <c r="C54" s="314"/>
      <c r="D54" s="314"/>
      <c r="E54" s="314"/>
      <c r="F54" s="314"/>
      <c r="G54" s="314"/>
      <c r="H54" s="73" t="s">
        <v>945</v>
      </c>
      <c r="I54" s="74" t="s">
        <v>958</v>
      </c>
      <c r="J54" s="75" t="s">
        <v>959</v>
      </c>
      <c r="K54" s="73" t="s">
        <v>960</v>
      </c>
      <c r="L54" s="828" t="s">
        <v>961</v>
      </c>
      <c r="M54" s="801"/>
      <c r="N54" s="76" t="s">
        <v>951</v>
      </c>
    </row>
    <row r="55" spans="1:14">
      <c r="A55" t="s">
        <v>1631</v>
      </c>
      <c r="B55" s="46" t="str">
        <f>VLOOKUP(A55,TRANSPORTE!A5:D117,3,FALSE)</f>
        <v>Transporte de Adoquín e=8cm</v>
      </c>
      <c r="C55" s="317"/>
      <c r="D55" s="317"/>
      <c r="E55" s="317"/>
      <c r="F55" s="317"/>
      <c r="G55" s="317"/>
      <c r="H55" s="311" t="s">
        <v>1468</v>
      </c>
      <c r="I55" s="279">
        <v>0.92</v>
      </c>
      <c r="J55" s="286">
        <v>1</v>
      </c>
      <c r="K55" s="279">
        <f>I55*J55</f>
        <v>0.92</v>
      </c>
      <c r="L55" s="829">
        <f>VLOOKUP(A55,TRANSPORTE!A5:D117,4,FALSE)</f>
        <v>1026.1137741269893</v>
      </c>
      <c r="M55" s="830"/>
      <c r="N55" s="287">
        <f>K55*L55</f>
        <v>944.02467219683012</v>
      </c>
    </row>
    <row r="56" spans="1:14">
      <c r="A56" t="s">
        <v>1227</v>
      </c>
      <c r="B56" s="46" t="str">
        <f>VLOOKUP(A56,TRANSPORTE!A6:D117,3,FALSE)</f>
        <v>Transporte de Arena</v>
      </c>
      <c r="C56" s="47"/>
      <c r="D56" s="47"/>
      <c r="E56" s="47"/>
      <c r="F56" s="47"/>
      <c r="G56" s="47"/>
      <c r="H56" s="311" t="s">
        <v>1468</v>
      </c>
      <c r="I56" s="279">
        <v>0.01</v>
      </c>
      <c r="J56" s="286">
        <v>1</v>
      </c>
      <c r="K56" s="279">
        <f>I56*J56</f>
        <v>0.01</v>
      </c>
      <c r="L56" s="829">
        <f>VLOOKUP(A56,TRANSPORTE!A6:D117,4,FALSE)</f>
        <v>743.61014192746063</v>
      </c>
      <c r="M56" s="830"/>
      <c r="N56" s="287">
        <f>K56*L56</f>
        <v>7.4361014192746069</v>
      </c>
    </row>
    <row r="57" spans="1:14">
      <c r="A57" t="s">
        <v>1227</v>
      </c>
      <c r="B57" s="46" t="str">
        <f>VLOOKUP(A57,TRANSPORTE!A6:D117,3,FALSE)</f>
        <v>Transporte de Arena</v>
      </c>
      <c r="C57" s="47"/>
      <c r="D57" s="47"/>
      <c r="E57" s="47"/>
      <c r="F57" s="47"/>
      <c r="G57" s="47"/>
      <c r="H57" s="311" t="s">
        <v>1468</v>
      </c>
      <c r="I57" s="279">
        <v>0.05</v>
      </c>
      <c r="J57" s="286">
        <v>1</v>
      </c>
      <c r="K57" s="279">
        <f>I57*J57</f>
        <v>0.05</v>
      </c>
      <c r="L57" s="829">
        <f>VLOOKUP(A57,TRANSPORTE!A6:D118,4,FALSE)</f>
        <v>743.61014192746063</v>
      </c>
      <c r="M57" s="830"/>
      <c r="N57" s="287">
        <f>K57*L57</f>
        <v>37.180507096373034</v>
      </c>
    </row>
    <row r="58" spans="1:14">
      <c r="B58" s="46"/>
      <c r="C58" s="47"/>
      <c r="D58" s="47"/>
      <c r="E58" s="47"/>
      <c r="F58" s="47"/>
      <c r="G58" s="47"/>
      <c r="H58" s="311"/>
      <c r="I58" s="279"/>
      <c r="J58" s="286"/>
      <c r="K58" s="279"/>
      <c r="L58" s="829"/>
      <c r="M58" s="830"/>
      <c r="N58" s="287"/>
    </row>
    <row r="59" spans="1:14">
      <c r="B59" s="46"/>
      <c r="C59" s="47"/>
      <c r="D59" s="47"/>
      <c r="E59" s="47"/>
      <c r="F59" s="47"/>
      <c r="G59" s="47"/>
      <c r="H59" s="288"/>
      <c r="I59" s="279"/>
      <c r="J59" s="279"/>
      <c r="K59" s="279"/>
      <c r="L59" s="289"/>
      <c r="M59" s="290"/>
      <c r="N59" s="291"/>
    </row>
    <row r="60" spans="1:14" ht="15.75" thickBot="1">
      <c r="B60" s="309"/>
      <c r="C60" s="310"/>
      <c r="D60" s="310"/>
      <c r="E60" s="310"/>
      <c r="F60" s="310"/>
      <c r="G60" s="310"/>
      <c r="H60" s="48"/>
      <c r="I60" s="126"/>
      <c r="J60" s="126"/>
      <c r="K60" s="126"/>
      <c r="L60" s="814"/>
      <c r="M60" s="815"/>
      <c r="N60" s="127"/>
    </row>
    <row r="61" spans="1:14" ht="15.75" thickBot="1">
      <c r="B61" s="831" t="s">
        <v>953</v>
      </c>
      <c r="C61" s="832"/>
      <c r="D61" s="832"/>
      <c r="E61" s="832"/>
      <c r="F61" s="832"/>
      <c r="G61" s="832"/>
      <c r="H61" s="832"/>
      <c r="I61" s="832"/>
      <c r="J61" s="832"/>
      <c r="K61" s="832"/>
      <c r="L61" s="832"/>
      <c r="M61" s="833"/>
      <c r="N61" s="104">
        <f>N55+N56+N57+N58+N59</f>
        <v>988.64128071247774</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51" t="s">
        <v>963</v>
      </c>
      <c r="C65" s="852"/>
      <c r="D65" s="852"/>
      <c r="E65" s="852"/>
      <c r="F65" s="852"/>
      <c r="G65" s="852"/>
      <c r="H65" s="852"/>
      <c r="I65" s="73" t="s">
        <v>964</v>
      </c>
      <c r="J65" s="75" t="s">
        <v>1410</v>
      </c>
      <c r="K65" s="74" t="s">
        <v>966</v>
      </c>
      <c r="L65" s="853" t="s">
        <v>950</v>
      </c>
      <c r="M65" s="854"/>
      <c r="N65" s="98" t="s">
        <v>951</v>
      </c>
    </row>
    <row r="66" spans="1:15">
      <c r="A66" s="145" t="s">
        <v>19</v>
      </c>
      <c r="B66" s="49" t="str">
        <f>VLOOKUP(A66,'MANO DE OBRA'!A8:D68,3,FALSE)</f>
        <v>Obrero (8)</v>
      </c>
      <c r="C66" s="47"/>
      <c r="D66" s="47"/>
      <c r="E66" s="47"/>
      <c r="F66" s="47"/>
      <c r="G66" s="47"/>
      <c r="H66" s="47"/>
      <c r="I66" s="292">
        <f>K66/J66*100</f>
        <v>270661.59999999998</v>
      </c>
      <c r="J66" s="293">
        <v>185</v>
      </c>
      <c r="K66" s="294">
        <f>VLOOKUP(A66,'MANO DE OBRA'!A8:D99,4,FALSE)</f>
        <v>500723.95999999996</v>
      </c>
      <c r="L66" s="50"/>
      <c r="M66" s="295">
        <v>50</v>
      </c>
      <c r="N66" s="395">
        <f>K66/M66</f>
        <v>10014.4792</v>
      </c>
      <c r="O66" s="106"/>
    </row>
    <row r="67" spans="1:15">
      <c r="A67" s="145" t="s">
        <v>30</v>
      </c>
      <c r="B67" s="49" t="str">
        <f>VLOOKUP(A67,'MANO DE OBRA'!A8:D69,3,FALSE)</f>
        <v>Oficial</v>
      </c>
      <c r="C67" s="47"/>
      <c r="D67" s="47"/>
      <c r="E67" s="47"/>
      <c r="F67" s="47"/>
      <c r="G67" s="47"/>
      <c r="H67" s="47"/>
      <c r="I67" s="292">
        <f>K67/J67*100</f>
        <v>57668.23979157189</v>
      </c>
      <c r="J67" s="293">
        <v>185</v>
      </c>
      <c r="K67" s="294">
        <f>VLOOKUP(A67,'MANO DE OBRA'!A8:D100,4,FALSE)</f>
        <v>106686.24361440798</v>
      </c>
      <c r="L67" s="50"/>
      <c r="M67" s="299">
        <v>50</v>
      </c>
      <c r="N67" s="395">
        <f>K67/M67</f>
        <v>2133.7248722881595</v>
      </c>
    </row>
    <row r="68" spans="1:15">
      <c r="B68" s="49"/>
      <c r="C68" s="47"/>
      <c r="D68" s="47"/>
      <c r="E68" s="47"/>
      <c r="F68" s="47"/>
      <c r="G68" s="47"/>
      <c r="H68" s="47"/>
      <c r="I68" s="279"/>
      <c r="J68" s="297"/>
      <c r="K68" s="298"/>
      <c r="L68" s="50"/>
      <c r="M68" s="300"/>
      <c r="N68" s="296"/>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12"/>
      <c r="C71" s="813"/>
      <c r="D71" s="813"/>
      <c r="E71" s="813"/>
      <c r="F71" s="813"/>
      <c r="G71" s="813"/>
      <c r="H71" s="813"/>
      <c r="I71" s="126"/>
      <c r="J71" s="126"/>
      <c r="K71" s="126"/>
      <c r="L71" s="913"/>
      <c r="M71" s="913"/>
      <c r="N71" s="45"/>
    </row>
    <row r="72" spans="1:15" ht="15.75" thickBot="1">
      <c r="B72" s="831" t="s">
        <v>953</v>
      </c>
      <c r="C72" s="832"/>
      <c r="D72" s="832"/>
      <c r="E72" s="832"/>
      <c r="F72" s="832"/>
      <c r="G72" s="832"/>
      <c r="H72" s="832"/>
      <c r="I72" s="832"/>
      <c r="J72" s="832"/>
      <c r="K72" s="832"/>
      <c r="L72" s="832"/>
      <c r="M72" s="833"/>
      <c r="N72" s="301">
        <f>SUM(N66:N71)</f>
        <v>12148.204072288159</v>
      </c>
    </row>
    <row r="73" spans="1:15" ht="15.75" thickBot="1">
      <c r="B73" s="33"/>
      <c r="C73" s="34"/>
      <c r="D73" s="34"/>
      <c r="E73" s="34"/>
      <c r="F73" s="34"/>
      <c r="G73" s="34"/>
      <c r="H73" s="34"/>
      <c r="I73" s="34"/>
      <c r="J73" s="34"/>
      <c r="K73" s="34"/>
      <c r="L73" s="34"/>
      <c r="M73" s="34"/>
      <c r="N73" s="35"/>
    </row>
    <row r="74" spans="1:15" ht="15.75" thickBot="1">
      <c r="B74" s="825" t="s">
        <v>967</v>
      </c>
      <c r="C74" s="826"/>
      <c r="D74" s="826"/>
      <c r="E74" s="826"/>
      <c r="F74" s="826"/>
      <c r="G74" s="826"/>
      <c r="H74" s="826"/>
      <c r="I74" s="826"/>
      <c r="J74" s="826"/>
      <c r="K74" s="826"/>
      <c r="L74" s="826"/>
      <c r="M74" s="827"/>
      <c r="N74" s="99">
        <f>N40+N50+N61+N72</f>
        <v>59288.469154622391</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6" t="s">
        <v>969</v>
      </c>
      <c r="C78" s="817"/>
      <c r="D78" s="817"/>
      <c r="E78" s="817"/>
      <c r="F78" s="817"/>
      <c r="G78" s="817"/>
      <c r="H78" s="817"/>
      <c r="I78" s="314"/>
      <c r="J78" s="334"/>
      <c r="K78" s="302" t="s">
        <v>970</v>
      </c>
      <c r="L78" s="855" t="s">
        <v>971</v>
      </c>
      <c r="M78" s="856"/>
      <c r="N78" s="303"/>
    </row>
    <row r="79" spans="1:15">
      <c r="B79" s="857" t="s">
        <v>972</v>
      </c>
      <c r="C79" s="858"/>
      <c r="D79" s="858"/>
      <c r="E79" s="858"/>
      <c r="F79" s="858"/>
      <c r="G79" s="858"/>
      <c r="H79" s="858"/>
      <c r="I79" s="87"/>
      <c r="J79" s="88"/>
      <c r="K79" s="304">
        <v>0.2</v>
      </c>
      <c r="L79" s="859">
        <f>N74*K79</f>
        <v>11857.69383092448</v>
      </c>
      <c r="M79" s="860"/>
      <c r="N79" s="51"/>
    </row>
    <row r="80" spans="1:15">
      <c r="B80" s="89" t="s">
        <v>973</v>
      </c>
      <c r="C80" s="90"/>
      <c r="D80" s="90"/>
      <c r="E80" s="90"/>
      <c r="F80" s="90"/>
      <c r="G80" s="90"/>
      <c r="H80" s="90"/>
      <c r="I80" s="87"/>
      <c r="J80" s="88"/>
      <c r="K80" s="304">
        <v>0.05</v>
      </c>
      <c r="L80" s="859">
        <f>N74*K80</f>
        <v>2964.4234577311199</v>
      </c>
      <c r="M80" s="860"/>
      <c r="N80" s="51"/>
    </row>
    <row r="81" spans="1:14" ht="15.75" thickBot="1">
      <c r="B81" s="91" t="s">
        <v>974</v>
      </c>
      <c r="C81" s="92"/>
      <c r="D81" s="92"/>
      <c r="E81" s="92"/>
      <c r="F81" s="92"/>
      <c r="G81" s="92"/>
      <c r="H81" s="92"/>
      <c r="I81" s="93"/>
      <c r="J81" s="94"/>
      <c r="K81" s="305">
        <v>0.05</v>
      </c>
      <c r="L81" s="861">
        <f>N74*K81</f>
        <v>2964.4234577311199</v>
      </c>
      <c r="M81" s="862"/>
      <c r="N81" s="51"/>
    </row>
    <row r="82" spans="1:14" ht="15.75" thickBot="1">
      <c r="B82" s="825" t="s">
        <v>953</v>
      </c>
      <c r="C82" s="826"/>
      <c r="D82" s="826"/>
      <c r="E82" s="826"/>
      <c r="F82" s="826"/>
      <c r="G82" s="826"/>
      <c r="H82" s="826"/>
      <c r="I82" s="826"/>
      <c r="J82" s="826"/>
      <c r="K82" s="826"/>
      <c r="L82" s="826"/>
      <c r="M82" s="827"/>
      <c r="N82" s="52">
        <f>L79+L80+L81</f>
        <v>17786.54074638672</v>
      </c>
    </row>
    <row r="83" spans="1:14" ht="15.75" thickBot="1">
      <c r="B83" s="33"/>
      <c r="C83" s="34"/>
      <c r="D83" s="34"/>
      <c r="E83" s="34"/>
      <c r="F83" s="34"/>
      <c r="G83" s="34"/>
      <c r="H83" s="34"/>
      <c r="I83" s="34"/>
      <c r="J83" s="34"/>
      <c r="K83" s="34"/>
      <c r="L83" s="34"/>
      <c r="M83" s="34"/>
      <c r="N83" s="35"/>
    </row>
    <row r="84" spans="1:14" ht="15.75" thickBot="1">
      <c r="A84" t="s">
        <v>2016</v>
      </c>
      <c r="B84" s="825" t="s">
        <v>975</v>
      </c>
      <c r="C84" s="826"/>
      <c r="D84" s="826"/>
      <c r="E84" s="826"/>
      <c r="F84" s="826"/>
      <c r="G84" s="826"/>
      <c r="H84" s="826"/>
      <c r="I84" s="826"/>
      <c r="J84" s="826"/>
      <c r="K84" s="826"/>
      <c r="L84" s="826"/>
      <c r="M84" s="827"/>
      <c r="N84" s="188">
        <f>N74+N82</f>
        <v>77075.009901009107</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7" t="s">
        <v>2218</v>
      </c>
      <c r="C101" s="968"/>
      <c r="D101" s="968"/>
      <c r="E101" s="968"/>
      <c r="F101" s="968"/>
      <c r="G101" s="968"/>
      <c r="H101" s="968"/>
      <c r="I101" s="968"/>
      <c r="J101" s="968"/>
      <c r="K101" s="968"/>
      <c r="L101" s="968"/>
      <c r="M101" s="968"/>
      <c r="N101" s="969"/>
    </row>
    <row r="102" spans="2:14" ht="15" customHeight="1">
      <c r="B102" s="967"/>
      <c r="C102" s="968"/>
      <c r="D102" s="968"/>
      <c r="E102" s="968"/>
      <c r="F102" s="968"/>
      <c r="G102" s="968"/>
      <c r="H102" s="968"/>
      <c r="I102" s="968"/>
      <c r="J102" s="968"/>
      <c r="K102" s="968"/>
      <c r="L102" s="968"/>
      <c r="M102" s="968"/>
      <c r="N102" s="969"/>
    </row>
    <row r="103" spans="2:14" ht="30" customHeight="1">
      <c r="B103" s="970" t="s">
        <v>2219</v>
      </c>
      <c r="C103" s="971"/>
      <c r="D103" s="971"/>
      <c r="E103" s="971"/>
      <c r="F103" s="971"/>
      <c r="G103" s="971"/>
      <c r="H103" s="971"/>
      <c r="I103" s="971"/>
      <c r="J103" s="971"/>
      <c r="K103" s="971"/>
      <c r="L103" s="971"/>
      <c r="M103" s="971"/>
      <c r="N103" s="972"/>
    </row>
    <row r="104" spans="2:14">
      <c r="B104" s="970"/>
      <c r="C104" s="971"/>
      <c r="D104" s="971"/>
      <c r="E104" s="971"/>
      <c r="F104" s="971"/>
      <c r="G104" s="971"/>
      <c r="H104" s="971"/>
      <c r="I104" s="971"/>
      <c r="J104" s="971"/>
      <c r="K104" s="971"/>
      <c r="L104" s="971"/>
      <c r="M104" s="971"/>
      <c r="N104" s="972"/>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3"/>
      <c r="K114" s="973"/>
      <c r="L114" s="973"/>
      <c r="M114" s="973"/>
      <c r="N114" s="974"/>
    </row>
    <row r="115" spans="2:14" ht="15.75" thickBot="1">
      <c r="B115" s="419" t="s">
        <v>2221</v>
      </c>
      <c r="C115" s="420"/>
      <c r="D115" s="420"/>
      <c r="E115" s="259"/>
      <c r="F115" s="259"/>
      <c r="G115" s="259"/>
      <c r="H115" s="259"/>
      <c r="I115" s="259"/>
      <c r="J115" s="975"/>
      <c r="K115" s="975"/>
      <c r="L115" s="975"/>
      <c r="M115" s="975"/>
      <c r="N115" s="976"/>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1632</v>
      </c>
      <c r="C31" s="81" t="s">
        <v>2088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180</v>
      </c>
      <c r="B36" s="838" t="str">
        <f>VLOOKUP(A36,EQUIPOS!A6:D154,3,FALSE)</f>
        <v>Compresor 120 HP, con martillo.</v>
      </c>
      <c r="C36" s="839"/>
      <c r="D36" s="839"/>
      <c r="E36" s="839"/>
      <c r="F36" s="839"/>
      <c r="G36" s="839"/>
      <c r="H36" s="840"/>
      <c r="I36" s="267"/>
      <c r="J36" s="268"/>
      <c r="K36" s="269">
        <f>VLOOKUP(A36,EQUIPOS!A6:D163,4,FALSE)</f>
        <v>89516.95520623136</v>
      </c>
      <c r="L36" s="270"/>
      <c r="M36" s="271">
        <v>35</v>
      </c>
      <c r="N36" s="272">
        <f>K36/M36</f>
        <v>2557.6272916066105</v>
      </c>
    </row>
    <row r="37" spans="1:14">
      <c r="A37" s="113" t="s">
        <v>312</v>
      </c>
      <c r="B37" s="838" t="str">
        <f>VLOOKUP(A37,EQUIPOS!A7:D154,3,FALSE)</f>
        <v>Retroexcavadora sobre oruga, potencia 138 HP, balde de 1,5 m3.</v>
      </c>
      <c r="C37" s="839"/>
      <c r="D37" s="839"/>
      <c r="E37" s="839"/>
      <c r="F37" s="839"/>
      <c r="G37" s="839"/>
      <c r="H37" s="840"/>
      <c r="I37" s="421"/>
      <c r="J37" s="422"/>
      <c r="K37" s="269">
        <f>VLOOKUP(A37,EQUIPOS!A7:D164,4,FALSE)</f>
        <v>210440.91567974145</v>
      </c>
      <c r="L37" s="335"/>
      <c r="M37" s="336">
        <v>35</v>
      </c>
      <c r="N37" s="272">
        <f>K37/M37</f>
        <v>6012.5975908497558</v>
      </c>
    </row>
    <row r="38" spans="1:14">
      <c r="A38" s="113"/>
      <c r="B38" s="320"/>
      <c r="C38" s="321"/>
      <c r="D38" s="321"/>
      <c r="E38" s="323"/>
      <c r="F38" s="321"/>
      <c r="G38" s="321"/>
      <c r="H38" s="322"/>
      <c r="I38" s="328"/>
      <c r="J38" s="330"/>
      <c r="K38" s="269"/>
      <c r="L38" s="423"/>
      <c r="M38" s="424"/>
      <c r="N38" s="272"/>
    </row>
    <row r="39" spans="1:14">
      <c r="B39" s="838"/>
      <c r="C39" s="839"/>
      <c r="D39" s="839"/>
      <c r="E39" s="844"/>
      <c r="F39" s="839"/>
      <c r="G39" s="839"/>
      <c r="H39" s="840"/>
      <c r="I39" s="36"/>
      <c r="J39" s="37"/>
      <c r="K39" s="274"/>
      <c r="L39" s="276"/>
      <c r="M39" s="277"/>
      <c r="N39" s="278"/>
    </row>
    <row r="40" spans="1:14">
      <c r="B40" s="845" t="s">
        <v>952</v>
      </c>
      <c r="C40" s="846"/>
      <c r="D40" s="846"/>
      <c r="E40" s="38"/>
      <c r="F40" s="39"/>
      <c r="G40" s="39"/>
      <c r="H40" s="40"/>
      <c r="I40" s="36"/>
      <c r="J40" s="37"/>
      <c r="K40" s="279"/>
      <c r="L40" s="276"/>
      <c r="M40" s="401">
        <v>0.01</v>
      </c>
      <c r="N40" s="344">
        <f>N73*M40</f>
        <v>8.2809726290859995</v>
      </c>
    </row>
    <row r="41" spans="1:14" ht="15.75" thickBot="1">
      <c r="B41" s="838"/>
      <c r="C41" s="839"/>
      <c r="D41" s="839"/>
      <c r="E41" s="839"/>
      <c r="F41" s="839"/>
      <c r="G41" s="839"/>
      <c r="H41" s="840"/>
      <c r="I41" s="847"/>
      <c r="J41" s="848"/>
      <c r="K41" s="41"/>
      <c r="L41" s="849"/>
      <c r="M41" s="850"/>
      <c r="N41" s="105"/>
    </row>
    <row r="42" spans="1:14" ht="15.75" thickBot="1">
      <c r="B42" s="825" t="s">
        <v>953</v>
      </c>
      <c r="C42" s="826"/>
      <c r="D42" s="826"/>
      <c r="E42" s="826"/>
      <c r="F42" s="826"/>
      <c r="G42" s="826"/>
      <c r="H42" s="826"/>
      <c r="I42" s="826"/>
      <c r="J42" s="826"/>
      <c r="K42" s="826"/>
      <c r="L42" s="826"/>
      <c r="M42" s="827"/>
      <c r="N42" s="394">
        <f>SUM(N36:N41)</f>
        <v>8578.5058550854519</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6" t="s">
        <v>944</v>
      </c>
      <c r="C46" s="817"/>
      <c r="D46" s="817"/>
      <c r="E46" s="817"/>
      <c r="F46" s="817"/>
      <c r="G46" s="817"/>
      <c r="H46" s="817"/>
      <c r="I46" s="818"/>
      <c r="J46" s="315" t="s">
        <v>945</v>
      </c>
      <c r="K46" s="85" t="s">
        <v>946</v>
      </c>
      <c r="L46" s="819" t="s">
        <v>955</v>
      </c>
      <c r="M46" s="818"/>
      <c r="N46" s="86" t="s">
        <v>951</v>
      </c>
    </row>
    <row r="47" spans="1:14">
      <c r="A47" s="144" t="s">
        <v>442</v>
      </c>
      <c r="B47" s="43" t="str">
        <f>VLOOKUP(A47,MATERIALES!A5:D373,3,FALSE)</f>
        <v>Derechos de explotación y/o disposición de materiales</v>
      </c>
      <c r="C47" s="281"/>
      <c r="D47" s="281"/>
      <c r="E47" s="281"/>
      <c r="F47" s="281"/>
      <c r="G47" s="281"/>
      <c r="H47" s="281"/>
      <c r="I47" s="268"/>
      <c r="J47" s="224" t="str">
        <f>VLOOKUP(A47,MATERIALES!A3:D639,2,FALSE)</f>
        <v>m3</v>
      </c>
      <c r="K47" s="282">
        <v>1.3</v>
      </c>
      <c r="L47" s="267"/>
      <c r="M47" s="402">
        <f>VLOOKUP(A47,MATERIALES!A5:D396,4,FALSE)</f>
        <v>3336.302079807157</v>
      </c>
      <c r="N47" s="272">
        <f>K47*M47</f>
        <v>4337.1927037493042</v>
      </c>
    </row>
    <row r="48" spans="1:14">
      <c r="A48" s="205"/>
      <c r="B48" s="320"/>
      <c r="C48" s="425"/>
      <c r="D48" s="425"/>
      <c r="E48" s="425"/>
      <c r="F48" s="425"/>
      <c r="G48" s="425"/>
      <c r="H48" s="425"/>
      <c r="I48" s="422"/>
      <c r="J48" s="311"/>
      <c r="K48" s="397"/>
      <c r="L48" s="421"/>
      <c r="M48" s="426"/>
      <c r="N48" s="273"/>
    </row>
    <row r="49" spans="1:14">
      <c r="A49" s="205"/>
      <c r="B49" s="168"/>
      <c r="C49" s="329"/>
      <c r="D49" s="329"/>
      <c r="E49" s="329"/>
      <c r="F49" s="329"/>
      <c r="G49" s="329"/>
      <c r="H49" s="329"/>
      <c r="I49" s="422"/>
      <c r="J49" s="427"/>
      <c r="K49" s="428"/>
      <c r="L49" s="328"/>
      <c r="M49" s="429"/>
      <c r="N49" s="430"/>
    </row>
    <row r="50" spans="1:14" ht="15.75" thickBot="1">
      <c r="B50" s="309"/>
      <c r="C50" s="310"/>
      <c r="D50" s="310"/>
      <c r="E50" s="310"/>
      <c r="F50" s="310"/>
      <c r="G50" s="310"/>
      <c r="H50" s="310"/>
      <c r="I50" s="310"/>
      <c r="J50" s="126"/>
      <c r="K50" s="126"/>
      <c r="L50" s="325"/>
      <c r="M50" s="324"/>
      <c r="N50" s="127"/>
    </row>
    <row r="51" spans="1:14" ht="15.75" thickBot="1">
      <c r="B51" s="825" t="s">
        <v>953</v>
      </c>
      <c r="C51" s="826"/>
      <c r="D51" s="826"/>
      <c r="E51" s="826"/>
      <c r="F51" s="826"/>
      <c r="G51" s="826"/>
      <c r="H51" s="826"/>
      <c r="I51" s="826"/>
      <c r="J51" s="826"/>
      <c r="K51" s="826"/>
      <c r="L51" s="826"/>
      <c r="M51" s="827"/>
      <c r="N51" s="394">
        <f>SUM(N47:N50)</f>
        <v>4337.1927037493042</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3" t="s">
        <v>957</v>
      </c>
      <c r="C55" s="314"/>
      <c r="D55" s="314"/>
      <c r="E55" s="314"/>
      <c r="F55" s="314"/>
      <c r="G55" s="314"/>
      <c r="H55" s="73" t="s">
        <v>945</v>
      </c>
      <c r="I55" s="74" t="s">
        <v>958</v>
      </c>
      <c r="J55" s="75" t="s">
        <v>959</v>
      </c>
      <c r="K55" s="73" t="s">
        <v>960</v>
      </c>
      <c r="L55" s="828" t="s">
        <v>961</v>
      </c>
      <c r="M55" s="801"/>
      <c r="N55" s="76" t="s">
        <v>951</v>
      </c>
    </row>
    <row r="56" spans="1:14">
      <c r="A56" t="s">
        <v>1256</v>
      </c>
      <c r="B56" s="46" t="str">
        <f>VLOOKUP(A56,TRANSPORTE!A5:D117,3,FALSE)</f>
        <v>Transporte de material de excavación</v>
      </c>
      <c r="C56" s="317"/>
      <c r="D56" s="317"/>
      <c r="E56" s="317"/>
      <c r="F56" s="317"/>
      <c r="G56" s="317"/>
      <c r="H56" s="311" t="s">
        <v>1468</v>
      </c>
      <c r="I56" s="279">
        <v>1.3</v>
      </c>
      <c r="J56" s="286">
        <v>1</v>
      </c>
      <c r="K56" s="279">
        <f>I56*J56</f>
        <v>1.3</v>
      </c>
      <c r="L56" s="829">
        <f>VLOOKUP(A56,TRANSPORTE!A5:D117,4,FALSE)</f>
        <v>743.61014192746063</v>
      </c>
      <c r="M56" s="830"/>
      <c r="N56" s="287">
        <f>K56*L56</f>
        <v>966.69318450569881</v>
      </c>
    </row>
    <row r="57" spans="1:14">
      <c r="B57" s="46"/>
      <c r="C57" s="47"/>
      <c r="D57" s="47"/>
      <c r="E57" s="47"/>
      <c r="F57" s="47"/>
      <c r="G57" s="47"/>
      <c r="H57" s="311"/>
      <c r="I57" s="279"/>
      <c r="J57" s="286"/>
      <c r="K57" s="279"/>
      <c r="L57" s="829"/>
      <c r="M57" s="830"/>
      <c r="N57" s="287"/>
    </row>
    <row r="58" spans="1:14">
      <c r="B58" s="46"/>
      <c r="C58" s="47"/>
      <c r="D58" s="47"/>
      <c r="E58" s="47"/>
      <c r="F58" s="47"/>
      <c r="G58" s="47"/>
      <c r="H58" s="311"/>
      <c r="I58" s="279"/>
      <c r="J58" s="286"/>
      <c r="K58" s="279"/>
      <c r="L58" s="829"/>
      <c r="M58" s="830"/>
      <c r="N58" s="287"/>
    </row>
    <row r="59" spans="1:14">
      <c r="B59" s="46"/>
      <c r="C59" s="47"/>
      <c r="D59" s="47"/>
      <c r="E59" s="47"/>
      <c r="F59" s="47"/>
      <c r="G59" s="47"/>
      <c r="H59" s="311"/>
      <c r="I59" s="279"/>
      <c r="J59" s="286"/>
      <c r="K59" s="279"/>
      <c r="L59" s="829"/>
      <c r="M59" s="830"/>
      <c r="N59" s="287"/>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814"/>
      <c r="M61" s="815"/>
      <c r="N61" s="127"/>
    </row>
    <row r="62" spans="1:14" ht="15.75" thickBot="1">
      <c r="B62" s="831" t="s">
        <v>953</v>
      </c>
      <c r="C62" s="832"/>
      <c r="D62" s="832"/>
      <c r="E62" s="832"/>
      <c r="F62" s="832"/>
      <c r="G62" s="832"/>
      <c r="H62" s="832"/>
      <c r="I62" s="832"/>
      <c r="J62" s="832"/>
      <c r="K62" s="832"/>
      <c r="L62" s="832"/>
      <c r="M62" s="833"/>
      <c r="N62" s="104">
        <f>N56+N57+N58+N59+N60</f>
        <v>966.69318450569881</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1" t="s">
        <v>963</v>
      </c>
      <c r="C66" s="852"/>
      <c r="D66" s="852"/>
      <c r="E66" s="852"/>
      <c r="F66" s="852"/>
      <c r="G66" s="852"/>
      <c r="H66" s="852"/>
      <c r="I66" s="73" t="s">
        <v>964</v>
      </c>
      <c r="J66" s="75" t="s">
        <v>1410</v>
      </c>
      <c r="K66" s="74" t="s">
        <v>966</v>
      </c>
      <c r="L66" s="853" t="s">
        <v>950</v>
      </c>
      <c r="M66" s="854"/>
      <c r="N66" s="98" t="s">
        <v>951</v>
      </c>
    </row>
    <row r="67" spans="1:15">
      <c r="A67" s="145" t="s">
        <v>7</v>
      </c>
      <c r="B67" s="49" t="str">
        <f>VLOOKUP(A67,'MANO DE OBRA'!A8:D68,3,FALSE)</f>
        <v>Obrero (2)</v>
      </c>
      <c r="C67" s="47"/>
      <c r="D67" s="47"/>
      <c r="E67" s="47"/>
      <c r="F67" s="47"/>
      <c r="G67" s="47"/>
      <c r="H67" s="47"/>
      <c r="I67" s="292">
        <f>K67/J67*100</f>
        <v>67665.399999999994</v>
      </c>
      <c r="J67" s="293">
        <v>185</v>
      </c>
      <c r="K67" s="294">
        <f>VLOOKUP(A67,'MANO DE OBRA'!A8:D99,4,FALSE)</f>
        <v>125180.98999999999</v>
      </c>
      <c r="L67" s="50"/>
      <c r="M67" s="431">
        <v>280</v>
      </c>
      <c r="N67" s="395">
        <f>K67/M67</f>
        <v>447.07496428571426</v>
      </c>
      <c r="O67" s="106"/>
    </row>
    <row r="68" spans="1:15">
      <c r="A68" s="145"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432">
        <v>280</v>
      </c>
      <c r="N68" s="395">
        <f>K68/M68</f>
        <v>381.02229862288567</v>
      </c>
    </row>
    <row r="69" spans="1:15">
      <c r="B69" s="49"/>
      <c r="C69" s="47"/>
      <c r="D69" s="47"/>
      <c r="E69" s="47"/>
      <c r="F69" s="47"/>
      <c r="G69" s="47"/>
      <c r="H69" s="47"/>
      <c r="I69" s="279"/>
      <c r="J69" s="297"/>
      <c r="K69" s="298"/>
      <c r="L69" s="50"/>
      <c r="M69" s="300"/>
      <c r="N69" s="296"/>
    </row>
    <row r="70" spans="1:15">
      <c r="B70" s="49"/>
      <c r="C70" s="47"/>
      <c r="D70" s="47"/>
      <c r="E70" s="47"/>
      <c r="F70" s="47"/>
      <c r="G70" s="47"/>
      <c r="H70" s="47"/>
      <c r="I70" s="279"/>
      <c r="J70" s="297"/>
      <c r="K70" s="298"/>
      <c r="L70" s="318"/>
      <c r="M70" s="300"/>
      <c r="N70" s="296"/>
    </row>
    <row r="71" spans="1:15">
      <c r="B71" s="49"/>
      <c r="C71" s="47"/>
      <c r="D71" s="47"/>
      <c r="E71" s="47"/>
      <c r="F71" s="47"/>
      <c r="G71" s="47"/>
      <c r="H71" s="47"/>
      <c r="I71" s="279"/>
      <c r="J71" s="297"/>
      <c r="K71" s="298"/>
      <c r="L71" s="318"/>
      <c r="M71" s="300"/>
      <c r="N71" s="296"/>
    </row>
    <row r="72" spans="1:15" ht="15.75" thickBot="1">
      <c r="B72" s="812"/>
      <c r="C72" s="813"/>
      <c r="D72" s="813"/>
      <c r="E72" s="813"/>
      <c r="F72" s="813"/>
      <c r="G72" s="813"/>
      <c r="H72" s="813"/>
      <c r="I72" s="126"/>
      <c r="J72" s="126"/>
      <c r="K72" s="126"/>
      <c r="L72" s="913"/>
      <c r="M72" s="913"/>
      <c r="N72" s="45"/>
    </row>
    <row r="73" spans="1:15" ht="15.75" thickBot="1">
      <c r="B73" s="831" t="s">
        <v>953</v>
      </c>
      <c r="C73" s="832"/>
      <c r="D73" s="832"/>
      <c r="E73" s="832"/>
      <c r="F73" s="832"/>
      <c r="G73" s="832"/>
      <c r="H73" s="832"/>
      <c r="I73" s="832"/>
      <c r="J73" s="832"/>
      <c r="K73" s="832"/>
      <c r="L73" s="832"/>
      <c r="M73" s="833"/>
      <c r="N73" s="301">
        <f>SUM(N67:N72)</f>
        <v>828.09726290859999</v>
      </c>
    </row>
    <row r="74" spans="1:15" ht="15.75" thickBot="1">
      <c r="B74" s="33"/>
      <c r="C74" s="34"/>
      <c r="D74" s="34"/>
      <c r="E74" s="34"/>
      <c r="F74" s="34"/>
      <c r="G74" s="34"/>
      <c r="H74" s="34"/>
      <c r="I74" s="34"/>
      <c r="J74" s="34"/>
      <c r="K74" s="34"/>
      <c r="L74" s="34"/>
      <c r="M74" s="34"/>
      <c r="N74" s="35"/>
    </row>
    <row r="75" spans="1:15" ht="15.75" thickBot="1">
      <c r="B75" s="825" t="s">
        <v>967</v>
      </c>
      <c r="C75" s="826"/>
      <c r="D75" s="826"/>
      <c r="E75" s="826"/>
      <c r="F75" s="826"/>
      <c r="G75" s="826"/>
      <c r="H75" s="826"/>
      <c r="I75" s="826"/>
      <c r="J75" s="826"/>
      <c r="K75" s="826"/>
      <c r="L75" s="826"/>
      <c r="M75" s="827"/>
      <c r="N75" s="99">
        <f>N42+N51+N62+N73</f>
        <v>14710.489006249056</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16" t="s">
        <v>969</v>
      </c>
      <c r="C79" s="817"/>
      <c r="D79" s="817"/>
      <c r="E79" s="817"/>
      <c r="F79" s="817"/>
      <c r="G79" s="817"/>
      <c r="H79" s="817"/>
      <c r="I79" s="314"/>
      <c r="J79" s="334"/>
      <c r="K79" s="302" t="s">
        <v>970</v>
      </c>
      <c r="L79" s="855" t="s">
        <v>971</v>
      </c>
      <c r="M79" s="856"/>
      <c r="N79" s="303"/>
    </row>
    <row r="80" spans="1:15">
      <c r="B80" s="857" t="s">
        <v>972</v>
      </c>
      <c r="C80" s="858"/>
      <c r="D80" s="858"/>
      <c r="E80" s="858"/>
      <c r="F80" s="858"/>
      <c r="G80" s="858"/>
      <c r="H80" s="858"/>
      <c r="I80" s="87"/>
      <c r="J80" s="88"/>
      <c r="K80" s="304">
        <v>0.2</v>
      </c>
      <c r="L80" s="859">
        <f>N75*K80</f>
        <v>2942.0978012498113</v>
      </c>
      <c r="M80" s="860"/>
      <c r="N80" s="51"/>
    </row>
    <row r="81" spans="1:14">
      <c r="B81" s="89" t="s">
        <v>973</v>
      </c>
      <c r="C81" s="90"/>
      <c r="D81" s="90"/>
      <c r="E81" s="90"/>
      <c r="F81" s="90"/>
      <c r="G81" s="90"/>
      <c r="H81" s="90"/>
      <c r="I81" s="87"/>
      <c r="J81" s="88"/>
      <c r="K81" s="304">
        <v>0.05</v>
      </c>
      <c r="L81" s="859">
        <f>N75*K81</f>
        <v>735.52445031245281</v>
      </c>
      <c r="M81" s="860"/>
      <c r="N81" s="51"/>
    </row>
    <row r="82" spans="1:14" ht="15.75" thickBot="1">
      <c r="B82" s="91" t="s">
        <v>974</v>
      </c>
      <c r="C82" s="92"/>
      <c r="D82" s="92"/>
      <c r="E82" s="92"/>
      <c r="F82" s="92"/>
      <c r="G82" s="92"/>
      <c r="H82" s="92"/>
      <c r="I82" s="93"/>
      <c r="J82" s="94"/>
      <c r="K82" s="305">
        <v>0.05</v>
      </c>
      <c r="L82" s="861">
        <f>N75*K82</f>
        <v>735.52445031245281</v>
      </c>
      <c r="M82" s="862"/>
      <c r="N82" s="51"/>
    </row>
    <row r="83" spans="1:14" ht="15.75" thickBot="1">
      <c r="B83" s="825" t="s">
        <v>953</v>
      </c>
      <c r="C83" s="826"/>
      <c r="D83" s="826"/>
      <c r="E83" s="826"/>
      <c r="F83" s="826"/>
      <c r="G83" s="826"/>
      <c r="H83" s="826"/>
      <c r="I83" s="826"/>
      <c r="J83" s="826"/>
      <c r="K83" s="826"/>
      <c r="L83" s="826"/>
      <c r="M83" s="827"/>
      <c r="N83" s="52">
        <f>L80+L81+L82</f>
        <v>4413.1467018747171</v>
      </c>
    </row>
    <row r="84" spans="1:14" ht="15.75" thickBot="1">
      <c r="B84" s="33"/>
      <c r="C84" s="34"/>
      <c r="D84" s="34"/>
      <c r="E84" s="34"/>
      <c r="F84" s="34"/>
      <c r="G84" s="34"/>
      <c r="H84" s="34"/>
      <c r="I84" s="34"/>
      <c r="J84" s="34"/>
      <c r="K84" s="34"/>
      <c r="L84" s="34"/>
      <c r="M84" s="34"/>
      <c r="N84" s="35"/>
    </row>
    <row r="85" spans="1:14" ht="15.75" thickBot="1">
      <c r="A85" t="s">
        <v>2016</v>
      </c>
      <c r="B85" s="825" t="s">
        <v>975</v>
      </c>
      <c r="C85" s="826"/>
      <c r="D85" s="826"/>
      <c r="E85" s="826"/>
      <c r="F85" s="826"/>
      <c r="G85" s="826"/>
      <c r="H85" s="826"/>
      <c r="I85" s="826"/>
      <c r="J85" s="826"/>
      <c r="K85" s="826"/>
      <c r="L85" s="826"/>
      <c r="M85" s="827"/>
      <c r="N85" s="188">
        <f>N75+N83</f>
        <v>19123.635708123773</v>
      </c>
    </row>
    <row r="86" spans="1:14">
      <c r="B86" s="239"/>
      <c r="C86" s="240"/>
      <c r="D86" s="240"/>
      <c r="E86" s="240"/>
      <c r="F86" s="240"/>
      <c r="G86" s="240"/>
      <c r="H86" s="240"/>
      <c r="I86" s="240"/>
      <c r="J86" s="240"/>
      <c r="K86" s="240"/>
      <c r="L86" s="240"/>
      <c r="M86" s="240"/>
      <c r="N86" s="241"/>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243"/>
      <c r="F89" s="243"/>
      <c r="G89" s="243"/>
      <c r="H89" s="243"/>
      <c r="I89" s="243"/>
      <c r="J89" s="243"/>
      <c r="K89" s="243"/>
      <c r="L89" s="243"/>
      <c r="M89" s="243"/>
      <c r="N89" s="244"/>
    </row>
    <row r="90" spans="1:14">
      <c r="B90" s="242"/>
      <c r="C90" s="243"/>
      <c r="D90" s="243"/>
      <c r="E90" s="417" t="s">
        <v>976</v>
      </c>
      <c r="F90" s="417"/>
      <c r="G90" s="417"/>
      <c r="H90" s="417"/>
      <c r="I90" s="417"/>
      <c r="J90" s="417"/>
      <c r="K90" s="243"/>
      <c r="L90" s="243"/>
      <c r="M90" s="243"/>
      <c r="N90" s="244"/>
    </row>
    <row r="91" spans="1:14">
      <c r="B91" s="242"/>
      <c r="C91" s="243"/>
      <c r="D91" s="243"/>
      <c r="E91" s="243" t="s">
        <v>977</v>
      </c>
      <c r="F91" s="243"/>
      <c r="G91" s="243"/>
      <c r="H91" s="243"/>
      <c r="I91" s="243"/>
      <c r="J91" s="243"/>
      <c r="K91" s="243"/>
      <c r="L91" s="243"/>
      <c r="M91" s="243"/>
      <c r="N91" s="244"/>
    </row>
    <row r="92" spans="1:14">
      <c r="B92" s="242"/>
      <c r="C92" s="243"/>
      <c r="D92" s="243"/>
      <c r="E92" s="243" t="s">
        <v>978</v>
      </c>
      <c r="F92" s="243"/>
      <c r="G92" s="243"/>
      <c r="H92" s="243"/>
      <c r="I92" s="243"/>
      <c r="J92" s="243"/>
      <c r="K92" s="243"/>
      <c r="L92" s="243"/>
      <c r="M92" s="243"/>
      <c r="N92" s="244"/>
    </row>
    <row r="93" spans="1:14">
      <c r="B93" s="242"/>
      <c r="C93" s="243"/>
      <c r="D93" s="243"/>
      <c r="E93" s="243" t="s">
        <v>979</v>
      </c>
      <c r="F93" s="243"/>
      <c r="G93" s="243"/>
      <c r="H93" s="243"/>
      <c r="I93" s="243"/>
      <c r="J93" s="243"/>
      <c r="K93" s="243"/>
      <c r="L93" s="243"/>
      <c r="M93" s="243"/>
      <c r="N93" s="244"/>
    </row>
    <row r="94" spans="1:14" ht="15.75" thickBot="1">
      <c r="B94" s="242"/>
      <c r="C94" s="243"/>
      <c r="D94" s="243"/>
      <c r="E94" s="243"/>
      <c r="F94" s="243" t="s">
        <v>980</v>
      </c>
      <c r="G94" s="243"/>
      <c r="H94" s="243"/>
      <c r="I94" s="243"/>
      <c r="J94" s="243"/>
      <c r="K94" s="243"/>
      <c r="L94" s="243"/>
      <c r="M94" s="243"/>
      <c r="N94" s="244"/>
    </row>
    <row r="95" spans="1:14">
      <c r="B95" s="227" t="s">
        <v>2216</v>
      </c>
      <c r="C95" s="228"/>
      <c r="D95" s="228"/>
      <c r="E95" s="228"/>
      <c r="F95" s="228"/>
      <c r="G95" s="228"/>
      <c r="H95" s="228"/>
      <c r="I95" s="228"/>
      <c r="J95" s="228"/>
      <c r="K95" s="228"/>
      <c r="L95" s="228"/>
      <c r="M95" s="228"/>
      <c r="N95" s="229"/>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c r="B98" s="245"/>
      <c r="C98" s="246"/>
      <c r="D98" s="246"/>
      <c r="E98" s="246"/>
      <c r="F98" s="246"/>
      <c r="G98" s="246"/>
      <c r="H98" s="246"/>
      <c r="I98" s="246"/>
      <c r="J98" s="246"/>
      <c r="K98" s="246"/>
      <c r="L98" s="246"/>
      <c r="M98" s="246"/>
      <c r="N98" s="247"/>
    </row>
    <row r="99" spans="2:14" ht="15.75" thickBot="1">
      <c r="B99" s="248"/>
      <c r="C99" s="249"/>
      <c r="D99" s="249"/>
      <c r="E99" s="249"/>
      <c r="F99" s="249"/>
      <c r="G99" s="249"/>
      <c r="H99" s="249"/>
      <c r="I99" s="249"/>
      <c r="J99" s="249"/>
      <c r="K99" s="249"/>
      <c r="L99" s="249"/>
      <c r="M99" s="249"/>
      <c r="N99" s="250"/>
    </row>
    <row r="100" spans="2:14">
      <c r="B100" s="251"/>
      <c r="C100" s="252"/>
      <c r="D100" s="252"/>
      <c r="E100" s="252"/>
      <c r="F100" s="252"/>
      <c r="G100" s="252"/>
      <c r="H100" s="252"/>
      <c r="I100" s="252"/>
      <c r="J100" s="252"/>
      <c r="K100" s="252"/>
      <c r="L100" s="252"/>
      <c r="M100" s="252"/>
      <c r="N100" s="253"/>
    </row>
    <row r="101" spans="2:14">
      <c r="B101" s="254" t="s">
        <v>2217</v>
      </c>
      <c r="C101" s="255"/>
      <c r="D101" s="255"/>
      <c r="E101" s="255"/>
      <c r="F101" s="255"/>
      <c r="G101" s="255"/>
      <c r="H101" s="255"/>
      <c r="I101" s="255"/>
      <c r="J101" s="255"/>
      <c r="K101" s="255"/>
      <c r="L101" s="255"/>
      <c r="M101" s="255"/>
      <c r="N101" s="256"/>
    </row>
    <row r="102" spans="2:14" ht="15" customHeight="1">
      <c r="B102" s="967" t="s">
        <v>2218</v>
      </c>
      <c r="C102" s="968"/>
      <c r="D102" s="968"/>
      <c r="E102" s="968"/>
      <c r="F102" s="968"/>
      <c r="G102" s="968"/>
      <c r="H102" s="968"/>
      <c r="I102" s="968"/>
      <c r="J102" s="968"/>
      <c r="K102" s="968"/>
      <c r="L102" s="968"/>
      <c r="M102" s="968"/>
      <c r="N102" s="969"/>
    </row>
    <row r="103" spans="2:14" ht="15" customHeight="1">
      <c r="B103" s="967"/>
      <c r="C103" s="968"/>
      <c r="D103" s="968"/>
      <c r="E103" s="968"/>
      <c r="F103" s="968"/>
      <c r="G103" s="968"/>
      <c r="H103" s="968"/>
      <c r="I103" s="968"/>
      <c r="J103" s="968"/>
      <c r="K103" s="968"/>
      <c r="L103" s="968"/>
      <c r="M103" s="968"/>
      <c r="N103" s="969"/>
    </row>
    <row r="104" spans="2:14" ht="30" customHeight="1">
      <c r="B104" s="970" t="s">
        <v>2219</v>
      </c>
      <c r="C104" s="971"/>
      <c r="D104" s="971"/>
      <c r="E104" s="971"/>
      <c r="F104" s="971"/>
      <c r="G104" s="971"/>
      <c r="H104" s="971"/>
      <c r="I104" s="971"/>
      <c r="J104" s="971"/>
      <c r="K104" s="971"/>
      <c r="L104" s="971"/>
      <c r="M104" s="971"/>
      <c r="N104" s="972"/>
    </row>
    <row r="105" spans="2:14">
      <c r="B105" s="970"/>
      <c r="C105" s="971"/>
      <c r="D105" s="971"/>
      <c r="E105" s="971"/>
      <c r="F105" s="971"/>
      <c r="G105" s="971"/>
      <c r="H105" s="971"/>
      <c r="I105" s="971"/>
      <c r="J105" s="971"/>
      <c r="K105" s="971"/>
      <c r="L105" s="971"/>
      <c r="M105" s="971"/>
      <c r="N105" s="972"/>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339"/>
      <c r="C108" s="340"/>
      <c r="D108" s="340"/>
      <c r="E108" s="340"/>
      <c r="F108" s="340"/>
      <c r="G108" s="340"/>
      <c r="H108" s="340"/>
      <c r="I108" s="340"/>
      <c r="J108" s="340"/>
      <c r="K108" s="340"/>
      <c r="L108" s="340"/>
      <c r="M108" s="340"/>
      <c r="N108" s="341"/>
    </row>
    <row r="109" spans="2:14">
      <c r="B109" s="254"/>
      <c r="C109" s="255"/>
      <c r="D109" s="255"/>
      <c r="E109" s="255"/>
      <c r="F109" s="255"/>
      <c r="G109" s="255"/>
      <c r="H109" s="255"/>
      <c r="I109" s="255"/>
      <c r="J109" s="255"/>
      <c r="K109" s="255"/>
      <c r="L109" s="255"/>
      <c r="M109" s="255"/>
      <c r="N109" s="256"/>
    </row>
    <row r="110" spans="2:14">
      <c r="B110" s="242"/>
      <c r="C110" s="243"/>
      <c r="D110" s="243"/>
      <c r="E110" s="243" t="s">
        <v>976</v>
      </c>
      <c r="F110" s="417"/>
      <c r="G110" s="417"/>
      <c r="H110" s="243"/>
      <c r="I110" s="243"/>
      <c r="J110" s="243"/>
      <c r="K110" s="243"/>
      <c r="L110" s="243"/>
      <c r="M110" s="243"/>
      <c r="N110" s="244"/>
    </row>
    <row r="111" spans="2:14">
      <c r="B111" s="242"/>
      <c r="C111" s="243"/>
      <c r="D111" s="243"/>
      <c r="E111" s="418" t="s">
        <v>977</v>
      </c>
      <c r="F111" s="243"/>
      <c r="G111" s="243"/>
      <c r="H111" s="418"/>
      <c r="I111" s="418"/>
      <c r="J111" s="418"/>
      <c r="K111" s="243"/>
      <c r="L111" s="243"/>
      <c r="M111" s="243"/>
      <c r="N111" s="244"/>
    </row>
    <row r="112" spans="2:14">
      <c r="B112" s="242"/>
      <c r="C112" s="243"/>
      <c r="D112" s="243"/>
      <c r="E112" s="257" t="s">
        <v>981</v>
      </c>
      <c r="F112" s="243"/>
      <c r="G112" s="243"/>
      <c r="H112" s="257"/>
      <c r="I112" s="257"/>
      <c r="J112" s="257"/>
      <c r="K112" s="243"/>
      <c r="L112" s="243"/>
      <c r="M112" s="243"/>
      <c r="N112" s="244"/>
    </row>
    <row r="113" spans="2:14">
      <c r="B113" s="258"/>
      <c r="C113" s="255"/>
      <c r="D113" s="255"/>
      <c r="E113" s="243" t="s">
        <v>979</v>
      </c>
      <c r="F113" s="243"/>
      <c r="G113" s="243"/>
      <c r="H113" s="243"/>
      <c r="I113" s="243"/>
      <c r="J113" s="243"/>
      <c r="K113" s="255"/>
      <c r="L113" s="255"/>
      <c r="M113" s="255"/>
      <c r="N113" s="256"/>
    </row>
    <row r="114" spans="2:14">
      <c r="B114" s="258"/>
      <c r="C114" s="255"/>
      <c r="D114" s="255"/>
      <c r="E114" s="255"/>
      <c r="F114" s="243"/>
      <c r="G114" s="243"/>
      <c r="H114" s="243"/>
      <c r="I114" s="243"/>
      <c r="J114" s="243"/>
      <c r="K114" s="255"/>
      <c r="L114" s="255"/>
      <c r="M114" s="255"/>
      <c r="N114" s="256"/>
    </row>
    <row r="115" spans="2:14">
      <c r="B115" s="258" t="s">
        <v>2220</v>
      </c>
      <c r="C115" s="257"/>
      <c r="D115" s="257"/>
      <c r="E115" s="243"/>
      <c r="F115" s="243"/>
      <c r="G115" s="243"/>
      <c r="H115" s="243"/>
      <c r="I115" s="243"/>
      <c r="J115" s="973"/>
      <c r="K115" s="973"/>
      <c r="L115" s="973"/>
      <c r="M115" s="973"/>
      <c r="N115" s="974"/>
    </row>
    <row r="116" spans="2:14" ht="15.75" thickBot="1">
      <c r="B116" s="419" t="s">
        <v>2221</v>
      </c>
      <c r="C116" s="420"/>
      <c r="D116" s="420"/>
      <c r="E116" s="259"/>
      <c r="F116" s="259"/>
      <c r="G116" s="259"/>
      <c r="H116" s="259"/>
      <c r="I116" s="259"/>
      <c r="J116" s="975"/>
      <c r="K116" s="975"/>
      <c r="L116" s="975"/>
      <c r="M116" s="975"/>
      <c r="N116" s="976"/>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1633</v>
      </c>
      <c r="C31" s="81" t="s">
        <v>2089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180</v>
      </c>
      <c r="B36" s="838" t="str">
        <f>VLOOKUP(A36,EQUIPOS!A6:D154,3,FALSE)</f>
        <v>Compresor 120 HP, con martillo.</v>
      </c>
      <c r="C36" s="839"/>
      <c r="D36" s="839"/>
      <c r="E36" s="839"/>
      <c r="F36" s="839"/>
      <c r="G36" s="839"/>
      <c r="H36" s="840"/>
      <c r="I36" s="267"/>
      <c r="J36" s="268"/>
      <c r="K36" s="269">
        <f>VLOOKUP(A36,EQUIPOS!A6:D163,4,FALSE)</f>
        <v>89516.95520623136</v>
      </c>
      <c r="L36" s="270"/>
      <c r="M36" s="271">
        <v>2.5</v>
      </c>
      <c r="N36" s="272">
        <f>K36/M36</f>
        <v>35806.782082492544</v>
      </c>
    </row>
    <row r="37" spans="1:14">
      <c r="A37" s="113" t="s">
        <v>129</v>
      </c>
      <c r="B37" s="838" t="str">
        <f>VLOOKUP(A37,EQUIPOS!A7:D154,3,FALSE)</f>
        <v xml:space="preserve">Buldozer, Potencia al volante de 140 HP, motor de 2200 RPM, longitud de hoja 4,80m. </v>
      </c>
      <c r="C37" s="839"/>
      <c r="D37" s="839"/>
      <c r="E37" s="839"/>
      <c r="F37" s="839"/>
      <c r="G37" s="839"/>
      <c r="H37" s="840"/>
      <c r="I37" s="421"/>
      <c r="J37" s="422"/>
      <c r="K37" s="269">
        <f>VLOOKUP(A37,EQUIPOS!A7:D164,4,FALSE)</f>
        <v>222466.11086144092</v>
      </c>
      <c r="L37" s="335"/>
      <c r="M37" s="336">
        <v>100</v>
      </c>
      <c r="N37" s="272">
        <f>K37/M37</f>
        <v>2224.6611086144094</v>
      </c>
    </row>
    <row r="38" spans="1:14">
      <c r="A38" s="113" t="s">
        <v>312</v>
      </c>
      <c r="B38" s="838" t="str">
        <f>VLOOKUP(A38,EQUIPOS!A8:D154,3,FALSE)</f>
        <v>Retroexcavadora sobre oruga, potencia 138 HP, balde de 1,5 m3.</v>
      </c>
      <c r="C38" s="839"/>
      <c r="D38" s="839"/>
      <c r="E38" s="839"/>
      <c r="F38" s="839"/>
      <c r="G38" s="839"/>
      <c r="H38" s="840"/>
      <c r="I38" s="328"/>
      <c r="J38" s="330"/>
      <c r="K38" s="269">
        <f>VLOOKUP(A38,EQUIPOS!A8:D165,4,FALSE)</f>
        <v>210440.91567974145</v>
      </c>
      <c r="L38" s="423"/>
      <c r="M38" s="424">
        <v>16</v>
      </c>
      <c r="N38" s="272">
        <f>K38/M38</f>
        <v>13152.55722998384</v>
      </c>
    </row>
    <row r="39" spans="1:14">
      <c r="B39" s="838"/>
      <c r="C39" s="839"/>
      <c r="D39" s="839"/>
      <c r="E39" s="844"/>
      <c r="F39" s="839"/>
      <c r="G39" s="839"/>
      <c r="H39" s="840"/>
      <c r="I39" s="36"/>
      <c r="J39" s="37"/>
      <c r="K39" s="274"/>
      <c r="L39" s="276"/>
      <c r="M39" s="277"/>
      <c r="N39" s="278"/>
    </row>
    <row r="40" spans="1:14">
      <c r="B40" s="845" t="s">
        <v>952</v>
      </c>
      <c r="C40" s="846"/>
      <c r="D40" s="846"/>
      <c r="E40" s="38"/>
      <c r="F40" s="39"/>
      <c r="G40" s="39"/>
      <c r="H40" s="40"/>
      <c r="I40" s="36"/>
      <c r="J40" s="37"/>
      <c r="K40" s="279"/>
      <c r="L40" s="276"/>
      <c r="M40" s="401">
        <v>0.01</v>
      </c>
      <c r="N40" s="344">
        <f>N76*M40</f>
        <v>27.894392469875619</v>
      </c>
    </row>
    <row r="41" spans="1:14" ht="15.75" thickBot="1">
      <c r="B41" s="838"/>
      <c r="C41" s="839"/>
      <c r="D41" s="839"/>
      <c r="E41" s="839"/>
      <c r="F41" s="839"/>
      <c r="G41" s="839"/>
      <c r="H41" s="840"/>
      <c r="I41" s="847"/>
      <c r="J41" s="848"/>
      <c r="K41" s="41"/>
      <c r="L41" s="849"/>
      <c r="M41" s="850"/>
      <c r="N41" s="105"/>
    </row>
    <row r="42" spans="1:14" ht="15.75" thickBot="1">
      <c r="B42" s="825" t="s">
        <v>953</v>
      </c>
      <c r="C42" s="826"/>
      <c r="D42" s="826"/>
      <c r="E42" s="826"/>
      <c r="F42" s="826"/>
      <c r="G42" s="826"/>
      <c r="H42" s="826"/>
      <c r="I42" s="826"/>
      <c r="J42" s="826"/>
      <c r="K42" s="826"/>
      <c r="L42" s="826"/>
      <c r="M42" s="827"/>
      <c r="N42" s="394">
        <f>SUM(N36:N41)</f>
        <v>51211.89481356067</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6" t="s">
        <v>944</v>
      </c>
      <c r="C46" s="817"/>
      <c r="D46" s="817"/>
      <c r="E46" s="817"/>
      <c r="F46" s="817"/>
      <c r="G46" s="817"/>
      <c r="H46" s="817"/>
      <c r="I46" s="818"/>
      <c r="J46" s="315" t="s">
        <v>945</v>
      </c>
      <c r="K46" s="85" t="s">
        <v>946</v>
      </c>
      <c r="L46" s="819" t="s">
        <v>955</v>
      </c>
      <c r="M46" s="818"/>
      <c r="N46" s="86" t="s">
        <v>951</v>
      </c>
    </row>
    <row r="47" spans="1:14">
      <c r="A47" s="146" t="s">
        <v>376</v>
      </c>
      <c r="B47" s="43" t="str">
        <f>VLOOKUP(A47,MATERIALES!A5:D373,3,FALSE)</f>
        <v>Anfo</v>
      </c>
      <c r="C47" s="281"/>
      <c r="D47" s="281"/>
      <c r="E47" s="281"/>
      <c r="F47" s="281"/>
      <c r="G47" s="281"/>
      <c r="H47" s="281"/>
      <c r="I47" s="268"/>
      <c r="J47" s="224" t="str">
        <f>VLOOKUP(A47,MATERIALES!A3:D639,2,FALSE)</f>
        <v>kg</v>
      </c>
      <c r="K47" s="282">
        <v>0.3</v>
      </c>
      <c r="L47" s="267"/>
      <c r="M47" s="402">
        <f>VLOOKUP(A47,MATERIALES!A5:D396,4,FALSE)</f>
        <v>4073.1367799043906</v>
      </c>
      <c r="N47" s="272">
        <f>K47*M47</f>
        <v>1221.9410339713172</v>
      </c>
    </row>
    <row r="48" spans="1:14">
      <c r="A48" s="146" t="s">
        <v>424</v>
      </c>
      <c r="B48" s="43" t="str">
        <f>VLOOKUP(A48,MATERIALES!A6:D373,3,FALSE)</f>
        <v>Cordón detonante</v>
      </c>
      <c r="C48" s="425"/>
      <c r="D48" s="425"/>
      <c r="E48" s="425"/>
      <c r="F48" s="425"/>
      <c r="G48" s="425"/>
      <c r="H48" s="425"/>
      <c r="I48" s="425"/>
      <c r="J48" s="311" t="str">
        <f>VLOOKUP(A48,MATERIALES!A4:D640,2,FALSE)</f>
        <v>m</v>
      </c>
      <c r="K48" s="397">
        <v>3</v>
      </c>
      <c r="L48" s="421"/>
      <c r="M48" s="402">
        <f>VLOOKUP(A48,MATERIALES!A6:D397,4,FALSE)</f>
        <v>1518.9138035212379</v>
      </c>
      <c r="N48" s="272">
        <f t="shared" ref="N48:N53" si="0">K48*M48</f>
        <v>4556.7414105637135</v>
      </c>
    </row>
    <row r="49" spans="1:14">
      <c r="A49" s="146" t="s">
        <v>453</v>
      </c>
      <c r="B49" s="43" t="str">
        <f>VLOOKUP(A49,MATERIALES!A6:D373,3,FALSE)</f>
        <v>Explosivos  75% (INDUGEL)</v>
      </c>
      <c r="C49" s="425"/>
      <c r="D49" s="425"/>
      <c r="E49" s="425"/>
      <c r="F49" s="425"/>
      <c r="G49" s="425"/>
      <c r="H49" s="425"/>
      <c r="I49" s="425"/>
      <c r="J49" s="312" t="str">
        <f>VLOOKUP(A49,MATERIALES!A5:D641,2,FALSE)</f>
        <v>lb</v>
      </c>
      <c r="K49" s="397">
        <v>0.25</v>
      </c>
      <c r="L49" s="421"/>
      <c r="M49" s="402">
        <f>VLOOKUP(A49,MATERIALES!A6:D398,4,FALSE)</f>
        <v>7608.123449239989</v>
      </c>
      <c r="N49" s="272">
        <f t="shared" si="0"/>
        <v>1902.0308623099972</v>
      </c>
    </row>
    <row r="50" spans="1:14">
      <c r="A50" s="146" t="s">
        <v>458</v>
      </c>
      <c r="B50" s="43" t="str">
        <f>VLOOKUP(A50,MATERIALES!A6:D373,3,FALSE)</f>
        <v>Fulminantes</v>
      </c>
      <c r="C50" s="425"/>
      <c r="D50" s="425"/>
      <c r="E50" s="425"/>
      <c r="F50" s="425"/>
      <c r="G50" s="425"/>
      <c r="H50" s="425"/>
      <c r="I50" s="425"/>
      <c r="J50" s="312" t="str">
        <f>VLOOKUP(A50,MATERIALES!A6:D642,2,FALSE)</f>
        <v>u</v>
      </c>
      <c r="K50" s="397">
        <v>1</v>
      </c>
      <c r="L50" s="421"/>
      <c r="M50" s="402">
        <f>VLOOKUP(A50,MATERIALES!A6:D399,4,FALSE)</f>
        <v>1418.9167761796641</v>
      </c>
      <c r="N50" s="272">
        <f t="shared" si="0"/>
        <v>1418.9167761796641</v>
      </c>
    </row>
    <row r="51" spans="1:14">
      <c r="A51" s="146" t="s">
        <v>552</v>
      </c>
      <c r="B51" s="43" t="str">
        <f>VLOOKUP(A51,MATERIALES!A7:D373,3,FALSE)</f>
        <v>Mecha Lenta</v>
      </c>
      <c r="C51" s="425"/>
      <c r="D51" s="425"/>
      <c r="E51" s="425"/>
      <c r="F51" s="425"/>
      <c r="G51" s="425"/>
      <c r="H51" s="425"/>
      <c r="I51" s="425"/>
      <c r="J51" s="312" t="str">
        <f>VLOOKUP(A51,MATERIALES!A6:D643,2,FALSE)</f>
        <v>m</v>
      </c>
      <c r="K51" s="397">
        <v>1</v>
      </c>
      <c r="L51" s="421"/>
      <c r="M51" s="402">
        <f>VLOOKUP(A51,MATERIALES!A7:D400,4,FALSE)</f>
        <v>774.86932053336113</v>
      </c>
      <c r="N51" s="272">
        <f t="shared" si="0"/>
        <v>774.86932053336113</v>
      </c>
    </row>
    <row r="52" spans="1:14">
      <c r="A52" s="146" t="s">
        <v>845</v>
      </c>
      <c r="B52" s="43" t="str">
        <f>VLOOKUP(A52,MATERIALES!A8:D373,3,FALSE)</f>
        <v>Escolta y transporte (una tarifa por cada m3 escoltado y transportado)</v>
      </c>
      <c r="C52" s="425"/>
      <c r="D52" s="425"/>
      <c r="E52" s="425"/>
      <c r="F52" s="425"/>
      <c r="G52" s="425"/>
      <c r="H52" s="425"/>
      <c r="I52" s="425"/>
      <c r="J52" s="312" t="str">
        <f>VLOOKUP(A52,MATERIALES!A6:D644,2,FALSE)</f>
        <v>kg</v>
      </c>
      <c r="K52" s="397">
        <v>0.45800000000000002</v>
      </c>
      <c r="L52" s="421"/>
      <c r="M52" s="402">
        <f>VLOOKUP(A52,MATERIALES!A8:D401,4,FALSE)</f>
        <v>5697.5342011595703</v>
      </c>
      <c r="N52" s="272">
        <f t="shared" si="0"/>
        <v>2609.4706641310831</v>
      </c>
    </row>
    <row r="53" spans="1:14" ht="15.75" thickBot="1">
      <c r="A53" t="s">
        <v>442</v>
      </c>
      <c r="B53" s="43" t="str">
        <f>VLOOKUP(A53,MATERIALES!A9:D373,3,FALSE)</f>
        <v>Derechos de explotación y/o disposición de materiales</v>
      </c>
      <c r="C53" s="310"/>
      <c r="D53" s="310"/>
      <c r="E53" s="310"/>
      <c r="F53" s="310"/>
      <c r="G53" s="310"/>
      <c r="H53" s="310"/>
      <c r="I53" s="310"/>
      <c r="J53" s="433" t="str">
        <f>VLOOKUP(A53,MATERIALES!A7:D645,2,FALSE)</f>
        <v>m3</v>
      </c>
      <c r="K53" s="126">
        <v>1.3</v>
      </c>
      <c r="L53" s="325"/>
      <c r="M53" s="402">
        <f>VLOOKUP(A53,MATERIALES!A9:D402,4,FALSE)</f>
        <v>3336.302079807157</v>
      </c>
      <c r="N53" s="272">
        <f t="shared" si="0"/>
        <v>4337.1927037493042</v>
      </c>
    </row>
    <row r="54" spans="1:14" ht="15.75" thickBot="1">
      <c r="B54" s="825" t="s">
        <v>953</v>
      </c>
      <c r="C54" s="826"/>
      <c r="D54" s="826"/>
      <c r="E54" s="826"/>
      <c r="F54" s="826"/>
      <c r="G54" s="826"/>
      <c r="H54" s="826"/>
      <c r="I54" s="826"/>
      <c r="J54" s="826"/>
      <c r="K54" s="826"/>
      <c r="L54" s="826"/>
      <c r="M54" s="827"/>
      <c r="N54" s="394">
        <f>SUM(N47:N53)</f>
        <v>16821.162771438441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829">
        <f>VLOOKUP(A59,TRANSPORTE!A5:D117,4,FALSE)</f>
        <v>743.61014192746063</v>
      </c>
      <c r="M59" s="830"/>
      <c r="N59" s="287">
        <f>K59*L59</f>
        <v>966.69318450569881</v>
      </c>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966.69318450569881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s="147"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434">
        <v>128</v>
      </c>
      <c r="N70" s="395">
        <f>K70/M70</f>
        <v>1955.9529687499999</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128</v>
      </c>
      <c r="N71" s="395">
        <f>K71/M71</f>
        <v>833.48627823756237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2789.439246987562</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N42+N54+N65+N76</f>
        <v>71789.190016492372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14357.838003298475</v>
      </c>
      <c r="M83" s="860"/>
      <c r="N83" s="51"/>
    </row>
    <row r="84" spans="1:14">
      <c r="B84" s="89" t="s">
        <v>973</v>
      </c>
      <c r="C84" s="90"/>
      <c r="D84" s="90"/>
      <c r="E84" s="90"/>
      <c r="F84" s="90"/>
      <c r="G84" s="90"/>
      <c r="H84" s="90"/>
      <c r="I84" s="87"/>
      <c r="J84" s="88"/>
      <c r="K84" s="304">
        <v>0.05</v>
      </c>
      <c r="L84" s="859">
        <f>N78*K84</f>
        <v>3589.4595008246188</v>
      </c>
      <c r="M84" s="860"/>
      <c r="N84" s="51"/>
    </row>
    <row r="85" spans="1:14" ht="15.75" thickBot="1">
      <c r="B85" s="91" t="s">
        <v>974</v>
      </c>
      <c r="C85" s="92"/>
      <c r="D85" s="92"/>
      <c r="E85" s="92"/>
      <c r="F85" s="92"/>
      <c r="G85" s="92"/>
      <c r="H85" s="92"/>
      <c r="I85" s="93"/>
      <c r="J85" s="94"/>
      <c r="K85" s="305">
        <v>0.05</v>
      </c>
      <c r="L85" s="861">
        <f>N78*K85</f>
        <v>3589.4595008246188</v>
      </c>
      <c r="M85" s="862"/>
      <c r="N85" s="51"/>
    </row>
    <row r="86" spans="1:14" ht="15.75" thickBot="1">
      <c r="B86" s="825" t="s">
        <v>953</v>
      </c>
      <c r="C86" s="826"/>
      <c r="D86" s="826"/>
      <c r="E86" s="826"/>
      <c r="F86" s="826"/>
      <c r="G86" s="826"/>
      <c r="H86" s="826"/>
      <c r="I86" s="826"/>
      <c r="J86" s="826"/>
      <c r="K86" s="826"/>
      <c r="L86" s="826"/>
      <c r="M86" s="827"/>
      <c r="N86" s="52">
        <f>L83+L84+L85</f>
        <v>21536.757004947711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93325.947021440079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1634</v>
      </c>
      <c r="C31" s="81" t="s">
        <v>2090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180</v>
      </c>
      <c r="B36" s="838" t="str">
        <f>VLOOKUP(A36,EQUIPOS!A6:D154,3,FALSE)</f>
        <v>Compresor 120 HP, con martillo.</v>
      </c>
      <c r="C36" s="839"/>
      <c r="D36" s="839"/>
      <c r="E36" s="839"/>
      <c r="F36" s="839"/>
      <c r="G36" s="839"/>
      <c r="H36" s="840"/>
      <c r="I36" s="267"/>
      <c r="J36" s="268"/>
      <c r="K36" s="269">
        <f>VLOOKUP(A36,EQUIPOS!A6:D163,4,FALSE)</f>
        <v>89516.95520623136</v>
      </c>
      <c r="L36" s="270"/>
      <c r="M36" s="336">
        <v>2.5</v>
      </c>
      <c r="N36" s="272">
        <f>K36/M36</f>
        <v>35806.782082492544</v>
      </c>
    </row>
    <row r="37" spans="1:14">
      <c r="A37" s="113" t="s">
        <v>129</v>
      </c>
      <c r="B37" s="838" t="str">
        <f>VLOOKUP(A37,EQUIPOS!A7:D154,3,FALSE)</f>
        <v xml:space="preserve">Buldozer, Potencia al volante de 140 HP, motor de 2200 RPM, longitud de hoja 4,80m. </v>
      </c>
      <c r="C37" s="839"/>
      <c r="D37" s="839"/>
      <c r="E37" s="839"/>
      <c r="F37" s="839"/>
      <c r="G37" s="839"/>
      <c r="H37" s="840"/>
      <c r="I37" s="421"/>
      <c r="J37" s="422"/>
      <c r="K37" s="269">
        <f>VLOOKUP(A37,EQUIPOS!A7:D164,4,FALSE)</f>
        <v>222466.11086144092</v>
      </c>
      <c r="L37" s="335"/>
      <c r="M37" s="336">
        <v>100</v>
      </c>
      <c r="N37" s="272">
        <f>K37/M37</f>
        <v>2224.6611086144094</v>
      </c>
    </row>
    <row r="38" spans="1:14">
      <c r="A38" s="113" t="s">
        <v>261</v>
      </c>
      <c r="B38" s="838" t="str">
        <f>VLOOKUP(A38,EQUIPOS!A8:D154,3,FALSE)</f>
        <v xml:space="preserve">Motobomba 3 PULGADAS (incluye operario)
</v>
      </c>
      <c r="C38" s="839"/>
      <c r="D38" s="839"/>
      <c r="E38" s="839"/>
      <c r="F38" s="839"/>
      <c r="G38" s="839"/>
      <c r="H38" s="840"/>
      <c r="I38" s="328"/>
      <c r="J38" s="330"/>
      <c r="K38" s="269">
        <f>VLOOKUP(A38,EQUIPOS!A8:D165,4,FALSE)</f>
        <v>9652.0944775139033</v>
      </c>
      <c r="L38" s="423"/>
      <c r="M38" s="424">
        <v>8</v>
      </c>
      <c r="N38" s="272">
        <f>K38/M38</f>
        <v>1206.5118096892379</v>
      </c>
    </row>
    <row r="39" spans="1:14">
      <c r="A39" t="s">
        <v>312</v>
      </c>
      <c r="B39" s="838" t="str">
        <f>VLOOKUP(A39,EQUIPOS!A9:D154,3,FALSE)</f>
        <v>Retroexcavadora sobre oruga, potencia 138 HP, balde de 1,5 m3.</v>
      </c>
      <c r="C39" s="839"/>
      <c r="D39" s="839"/>
      <c r="E39" s="839"/>
      <c r="F39" s="839"/>
      <c r="G39" s="839"/>
      <c r="H39" s="840"/>
      <c r="I39" s="36"/>
      <c r="J39" s="37"/>
      <c r="K39" s="269">
        <f>VLOOKUP(A39,EQUIPOS!A9:D166,4,FALSE)</f>
        <v>210440.91567974145</v>
      </c>
      <c r="L39" s="276"/>
      <c r="M39" s="336">
        <v>8</v>
      </c>
      <c r="N39" s="272">
        <f>K39/M39</f>
        <v>26305.114459967681</v>
      </c>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N78*M41</f>
        <v>241.11460680720396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65784.18406757107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46" t="s">
        <v>376</v>
      </c>
      <c r="B48" s="43" t="str">
        <f>VLOOKUP(A48,MATERIALES!A5:D373,3,FALSE)</f>
        <v>Anfo</v>
      </c>
      <c r="C48" s="281"/>
      <c r="D48" s="281"/>
      <c r="E48" s="281"/>
      <c r="F48" s="281"/>
      <c r="G48" s="281"/>
      <c r="H48" s="281"/>
      <c r="I48" s="268"/>
      <c r="J48" s="224" t="str">
        <f>VLOOKUP(A48,MATERIALES!A4:D640,2,FALSE)</f>
        <v>kg</v>
      </c>
      <c r="K48" s="282">
        <v>0.3</v>
      </c>
      <c r="L48" s="267"/>
      <c r="M48" s="402">
        <f>VLOOKUP(A48,MATERIALES!A5:D396,4,FALSE)</f>
        <v>4073.1367799043906</v>
      </c>
      <c r="N48" s="272">
        <f>K48*M48</f>
        <v>1221.9410339713172</v>
      </c>
    </row>
    <row r="49" spans="1:14">
      <c r="A49" s="146" t="s">
        <v>424</v>
      </c>
      <c r="B49" s="43" t="str">
        <f>VLOOKUP(A49,MATERIALES!A6:D373,3,FALSE)</f>
        <v>Cordón detonante</v>
      </c>
      <c r="C49" s="425"/>
      <c r="D49" s="425"/>
      <c r="E49" s="425"/>
      <c r="F49" s="425"/>
      <c r="G49" s="425"/>
      <c r="H49" s="425"/>
      <c r="I49" s="425"/>
      <c r="J49" s="311" t="str">
        <f>VLOOKUP(A49,MATERIALES!A5:D641,2,FALSE)</f>
        <v>m</v>
      </c>
      <c r="K49" s="397">
        <v>3</v>
      </c>
      <c r="L49" s="421"/>
      <c r="M49" s="402">
        <f>VLOOKUP(A49,MATERIALES!A6:D397,4,FALSE)</f>
        <v>1518.9138035212379</v>
      </c>
      <c r="N49" s="272">
        <f t="shared" ref="N49:N54" si="0">K49*M49</f>
        <v>4556.7414105637135</v>
      </c>
    </row>
    <row r="50" spans="1:14">
      <c r="A50" s="146" t="s">
        <v>453</v>
      </c>
      <c r="B50" s="43" t="str">
        <f>VLOOKUP(A50,MATERIALES!A6:D373,3,FALSE)</f>
        <v>Explosivos  75% (INDUGEL)</v>
      </c>
      <c r="C50" s="425"/>
      <c r="D50" s="425"/>
      <c r="E50" s="425"/>
      <c r="F50" s="425"/>
      <c r="G50" s="425"/>
      <c r="H50" s="425"/>
      <c r="I50" s="425"/>
      <c r="J50" s="312" t="str">
        <f>VLOOKUP(A50,MATERIALES!A6:D642,2,FALSE)</f>
        <v>lb</v>
      </c>
      <c r="K50" s="397">
        <v>0.25</v>
      </c>
      <c r="L50" s="421"/>
      <c r="M50" s="402">
        <f>VLOOKUP(A50,MATERIALES!A6:D398,4,FALSE)</f>
        <v>7608.123449239989</v>
      </c>
      <c r="N50" s="272">
        <f t="shared" si="0"/>
        <v>1902.0308623099972</v>
      </c>
    </row>
    <row r="51" spans="1:14">
      <c r="A51" s="146"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VLOOKUP(A51,MATERIALES!A6:D399,4,FALSE)</f>
        <v>1418.9167761796641</v>
      </c>
      <c r="N51" s="272">
        <f t="shared" si="0"/>
        <v>1418.9167761796641</v>
      </c>
    </row>
    <row r="52" spans="1:14">
      <c r="A52" s="146" t="s">
        <v>552</v>
      </c>
      <c r="B52" s="43" t="str">
        <f>VLOOKUP(A52,MATERIALES!A7:D373,3,FALSE)</f>
        <v>Mecha Lenta</v>
      </c>
      <c r="C52" s="425"/>
      <c r="D52" s="425"/>
      <c r="E52" s="425"/>
      <c r="F52" s="425"/>
      <c r="G52" s="425"/>
      <c r="H52" s="425"/>
      <c r="I52" s="425"/>
      <c r="J52" s="312" t="str">
        <f>VLOOKUP(A52,MATERIALES!A6:D644,2,FALSE)</f>
        <v>m</v>
      </c>
      <c r="K52" s="397">
        <v>1</v>
      </c>
      <c r="L52" s="421"/>
      <c r="M52" s="402">
        <f>VLOOKUP(A52,MATERIALES!A7:D400,4,FALSE)</f>
        <v>774.86932053336113</v>
      </c>
      <c r="N52" s="272">
        <f t="shared" si="0"/>
        <v>774.86932053336113</v>
      </c>
    </row>
    <row r="53" spans="1:14">
      <c r="A53" s="205" t="s">
        <v>845</v>
      </c>
      <c r="B53" s="43" t="str">
        <f>VLOOKUP(A53,MATERIALES!A7:D373,3,FALSE)</f>
        <v>Escolta y transporte (una tarifa por cada m3 escoltado y transportado)</v>
      </c>
      <c r="C53" s="425"/>
      <c r="D53" s="425"/>
      <c r="E53" s="425"/>
      <c r="F53" s="425"/>
      <c r="G53" s="425"/>
      <c r="H53" s="425"/>
      <c r="I53" s="425"/>
      <c r="J53" s="312" t="str">
        <f>VLOOKUP(A53,MATERIALES!A6:D644,2,FALSE)</f>
        <v>kg</v>
      </c>
      <c r="K53" s="397">
        <v>0.45800000000000002</v>
      </c>
      <c r="L53" s="421"/>
      <c r="M53" s="402">
        <f>VLOOKUP(A53,MATERIALES!A7:D400,4,FALSE)</f>
        <v>5697.5342011595703</v>
      </c>
      <c r="N53" s="272">
        <f>K53*M53</f>
        <v>2609.4706641310831</v>
      </c>
    </row>
    <row r="54" spans="1:14">
      <c r="A54" s="146" t="s">
        <v>442</v>
      </c>
      <c r="B54" s="43" t="str">
        <f>VLOOKUP(A54,MATERIALES!A8:D373,3,FALSE)</f>
        <v>Derechos de explotación y/o disposición de materiales</v>
      </c>
      <c r="C54" s="425"/>
      <c r="D54" s="425"/>
      <c r="E54" s="425"/>
      <c r="F54" s="425"/>
      <c r="G54" s="425"/>
      <c r="H54" s="425"/>
      <c r="I54" s="425"/>
      <c r="J54" s="312" t="str">
        <f>VLOOKUP(A54,MATERIALES!A7:D645,2,FALSE)</f>
        <v>m3</v>
      </c>
      <c r="K54" s="397">
        <v>1.3</v>
      </c>
      <c r="L54" s="421"/>
      <c r="M54" s="402">
        <f>VLOOKUP(A54,MATERIALES!A8:D401,4,FALSE)</f>
        <v>3336.302079807157</v>
      </c>
      <c r="N54" s="272">
        <f t="shared" si="0"/>
        <v>4337.1927037493042</v>
      </c>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16821.162771438441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A61" t="s">
        <v>1256</v>
      </c>
      <c r="B61" s="46" t="str">
        <f>VLOOKUP(A61,TRANSPORTE!A5:D117,3,FALSE)</f>
        <v>Transporte de material de excavación</v>
      </c>
      <c r="C61" s="317"/>
      <c r="D61" s="317"/>
      <c r="E61" s="317"/>
      <c r="F61" s="317"/>
      <c r="G61" s="317"/>
      <c r="H61" s="311" t="s">
        <v>1468</v>
      </c>
      <c r="I61" s="279">
        <v>1.3</v>
      </c>
      <c r="J61" s="286">
        <v>1</v>
      </c>
      <c r="K61" s="279">
        <f>I61*J61</f>
        <v>1.3</v>
      </c>
      <c r="L61" s="829">
        <f>VLOOKUP(A61,TRANSPORTE!A5:D117,4,FALSE)</f>
        <v>743.61014192746063</v>
      </c>
      <c r="M61" s="830"/>
      <c r="N61" s="287">
        <f>K61*L61</f>
        <v>966.69318450569881</v>
      </c>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f>N61+N62+N63+N64+N65</f>
        <v>966.69318450569881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854"/>
      <c r="N71" s="98" t="s">
        <v>951</v>
      </c>
    </row>
    <row r="72" spans="1:15">
      <c r="A72" s="147" t="s">
        <v>15</v>
      </c>
      <c r="B72" s="49" t="str">
        <f>VLOOKUP(A72,'MANO DE OBRA'!A8:D68,3,FALSE)</f>
        <v>Obrero (6)</v>
      </c>
      <c r="C72" s="47"/>
      <c r="D72" s="47"/>
      <c r="E72" s="47"/>
      <c r="F72" s="47"/>
      <c r="G72" s="47"/>
      <c r="H72" s="47"/>
      <c r="I72" s="292">
        <f>K72/J72*100</f>
        <v>202996.19999999998</v>
      </c>
      <c r="J72" s="293">
        <v>185</v>
      </c>
      <c r="K72" s="294">
        <f>VLOOKUP(A72,'MANO DE OBRA'!A8:D99,4,FALSE)</f>
        <v>375542.97</v>
      </c>
      <c r="L72" s="50"/>
      <c r="M72" s="434">
        <v>20</v>
      </c>
      <c r="N72" s="395">
        <f>K72/M72</f>
        <v>18777.148499999999</v>
      </c>
      <c r="O72" s="106"/>
    </row>
    <row r="73" spans="1:15">
      <c r="A73" s="147"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2">
        <v>20</v>
      </c>
      <c r="N73" s="395">
        <f>K73/M73</f>
        <v>5334.3121807203988</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45"/>
    </row>
    <row r="78" spans="1:15" ht="15.75" thickBot="1">
      <c r="B78" s="831" t="s">
        <v>953</v>
      </c>
      <c r="C78" s="832"/>
      <c r="D78" s="832"/>
      <c r="E78" s="832"/>
      <c r="F78" s="832"/>
      <c r="G78" s="832"/>
      <c r="H78" s="832"/>
      <c r="I78" s="832"/>
      <c r="J78" s="832"/>
      <c r="K78" s="832"/>
      <c r="L78" s="832"/>
      <c r="M78" s="833"/>
      <c r="N78" s="301">
        <f>SUM(N72:N77)</f>
        <v>24111.460680720396</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107683.5007042356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21536.700140847122</v>
      </c>
      <c r="M85" s="860"/>
      <c r="N85" s="51"/>
    </row>
    <row r="86" spans="1:14">
      <c r="B86" s="89" t="s">
        <v>973</v>
      </c>
      <c r="C86" s="90"/>
      <c r="D86" s="90"/>
      <c r="E86" s="90"/>
      <c r="F86" s="90"/>
      <c r="G86" s="90"/>
      <c r="H86" s="90"/>
      <c r="I86" s="87"/>
      <c r="J86" s="88"/>
      <c r="K86" s="304">
        <v>0.05</v>
      </c>
      <c r="L86" s="859">
        <f>N80*K86</f>
        <v>5384.1750352117806</v>
      </c>
      <c r="M86" s="860"/>
      <c r="N86" s="51"/>
    </row>
    <row r="87" spans="1:14" ht="15.75" thickBot="1">
      <c r="B87" s="91" t="s">
        <v>974</v>
      </c>
      <c r="C87" s="92"/>
      <c r="D87" s="92"/>
      <c r="E87" s="92"/>
      <c r="F87" s="92"/>
      <c r="G87" s="92"/>
      <c r="H87" s="92"/>
      <c r="I87" s="93"/>
      <c r="J87" s="94"/>
      <c r="K87" s="305">
        <v>0.05</v>
      </c>
      <c r="L87" s="861">
        <f>N80*K87</f>
        <v>5384.1750352117806</v>
      </c>
      <c r="M87" s="862"/>
      <c r="N87" s="51"/>
    </row>
    <row r="88" spans="1:14" ht="15.75" thickBot="1">
      <c r="B88" s="825" t="s">
        <v>953</v>
      </c>
      <c r="C88" s="826"/>
      <c r="D88" s="826"/>
      <c r="E88" s="826"/>
      <c r="F88" s="826"/>
      <c r="G88" s="826"/>
      <c r="H88" s="826"/>
      <c r="I88" s="826"/>
      <c r="J88" s="826"/>
      <c r="K88" s="826"/>
      <c r="L88" s="826"/>
      <c r="M88" s="827"/>
      <c r="N88" s="52">
        <f>L85+L86+L87</f>
        <v>32305.050211270685</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139988.55091550629</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2.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1635</v>
      </c>
      <c r="C31" s="81" t="s">
        <v>2091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129</v>
      </c>
      <c r="B36" s="838" t="str">
        <f>VLOOKUP(A36,EQUIPOS!A6:D154,3,FALSE)</f>
        <v xml:space="preserve">Buldozer, Potencia al volante de 140 HP, motor de 2200 RPM, longitud de hoja 4,80m. </v>
      </c>
      <c r="C36" s="839"/>
      <c r="D36" s="839"/>
      <c r="E36" s="839"/>
      <c r="F36" s="839"/>
      <c r="G36" s="839"/>
      <c r="H36" s="840"/>
      <c r="I36" s="267"/>
      <c r="J36" s="268"/>
      <c r="K36" s="269">
        <f>VLOOKUP(A36,EQUIPOS!A6:D163,4,FALSE)</f>
        <v>222466.11086144092</v>
      </c>
      <c r="L36" s="270"/>
      <c r="M36" s="336">
        <v>100</v>
      </c>
      <c r="N36" s="272">
        <f>K36/M36</f>
        <v>2224.6611086144094</v>
      </c>
    </row>
    <row r="37" spans="1:14">
      <c r="A37" s="113" t="s">
        <v>312</v>
      </c>
      <c r="B37" s="838" t="str">
        <f>VLOOKUP(A37,EQUIPOS!A7:D154,3,FALSE)</f>
        <v>Retroexcavadora sobre oruga, potencia 138 HP, balde de 1,5 m3.</v>
      </c>
      <c r="C37" s="839"/>
      <c r="D37" s="839"/>
      <c r="E37" s="839"/>
      <c r="F37" s="839"/>
      <c r="G37" s="839"/>
      <c r="H37" s="840"/>
      <c r="I37" s="421"/>
      <c r="J37" s="422"/>
      <c r="K37" s="269">
        <f>VLOOKUP(A37,EQUIPOS!A7:D164,4,FALSE)</f>
        <v>210440.91567974145</v>
      </c>
      <c r="L37" s="335"/>
      <c r="M37" s="336">
        <v>35</v>
      </c>
      <c r="N37" s="272">
        <f>K37/M37</f>
        <v>6012.5975908497558</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8.2809726290859995</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8245.5396720932495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46" t="s">
        <v>442</v>
      </c>
      <c r="B48" s="43" t="str">
        <f>VLOOKUP(A48,MATERIALES!A5:D373,3,FALSE)</f>
        <v>Derechos de explotación y/o disposición de materiales</v>
      </c>
      <c r="C48" s="281"/>
      <c r="D48" s="281"/>
      <c r="E48" s="281"/>
      <c r="F48" s="281"/>
      <c r="G48" s="281"/>
      <c r="H48" s="281"/>
      <c r="I48" s="268"/>
      <c r="J48" s="224" t="str">
        <f>VLOOKUP(A48,MATERIALES!A4:D640,2,FALSE)</f>
        <v>m3</v>
      </c>
      <c r="K48" s="282">
        <v>1.3</v>
      </c>
      <c r="L48" s="267"/>
      <c r="M48" s="402">
        <f>VLOOKUP(A48,MATERIALES!A5:D396,4,FALSE)</f>
        <v>3336.302079807157</v>
      </c>
      <c r="N48" s="272">
        <f>K48*M48</f>
        <v>4337.1927037493042</v>
      </c>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c r="A53" s="146"/>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f>K54*M54</f>
        <v>0</v>
      </c>
    </row>
    <row r="55" spans="1:14" ht="15.75" thickBot="1">
      <c r="B55" s="825" t="s">
        <v>953</v>
      </c>
      <c r="C55" s="826"/>
      <c r="D55" s="826"/>
      <c r="E55" s="826"/>
      <c r="F55" s="826"/>
      <c r="G55" s="826"/>
      <c r="H55" s="826"/>
      <c r="I55" s="826"/>
      <c r="J55" s="826"/>
      <c r="K55" s="826"/>
      <c r="L55" s="826"/>
      <c r="M55" s="827"/>
      <c r="N55" s="394">
        <f>SUM(N48:N54)</f>
        <v>4337.1927037493042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1256</v>
      </c>
      <c r="B60" s="46" t="str">
        <f>VLOOKUP(A60,TRANSPORTE!A5:D117,3,FALSE)</f>
        <v>Transporte de material de excavación</v>
      </c>
      <c r="C60" s="317"/>
      <c r="D60" s="317"/>
      <c r="E60" s="317"/>
      <c r="F60" s="317"/>
      <c r="G60" s="317"/>
      <c r="H60" s="311" t="s">
        <v>1468</v>
      </c>
      <c r="I60" s="279">
        <v>1.3</v>
      </c>
      <c r="J60" s="286">
        <v>1</v>
      </c>
      <c r="K60" s="279">
        <f>I60*J60</f>
        <v>1.3</v>
      </c>
      <c r="L60" s="829">
        <f>VLOOKUP(A60,TRANSPORTE!A5:D117,4,FALSE)</f>
        <v>743.61014192746063</v>
      </c>
      <c r="M60" s="830"/>
      <c r="N60" s="287">
        <f>K60*L60</f>
        <v>966.69318450569881</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966.69318450569881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4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280</v>
      </c>
      <c r="N71" s="395">
        <f>K71/M71</f>
        <v>381.02229862288567</v>
      </c>
      <c r="O71" s="106"/>
    </row>
    <row r="72" spans="1:15">
      <c r="A72" s="147"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2">
        <v>280</v>
      </c>
      <c r="N72" s="395">
        <f>K72/M72</f>
        <v>447.07496428571426</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828.09726290859999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14377.522823256852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2875.5045646513704</v>
      </c>
      <c r="M84" s="860"/>
      <c r="N84" s="51"/>
    </row>
    <row r="85" spans="1:14">
      <c r="B85" s="89" t="s">
        <v>973</v>
      </c>
      <c r="C85" s="90"/>
      <c r="D85" s="90"/>
      <c r="E85" s="90"/>
      <c r="F85" s="90"/>
      <c r="G85" s="90"/>
      <c r="H85" s="90"/>
      <c r="I85" s="87"/>
      <c r="J85" s="88"/>
      <c r="K85" s="304">
        <v>0.05</v>
      </c>
      <c r="L85" s="859">
        <f>N79*K85</f>
        <v>718.8761411628426</v>
      </c>
      <c r="M85" s="860"/>
      <c r="N85" s="51"/>
    </row>
    <row r="86" spans="1:14" ht="15.75" thickBot="1">
      <c r="B86" s="91" t="s">
        <v>974</v>
      </c>
      <c r="C86" s="92"/>
      <c r="D86" s="92"/>
      <c r="E86" s="92"/>
      <c r="F86" s="92"/>
      <c r="G86" s="92"/>
      <c r="H86" s="92"/>
      <c r="I86" s="93"/>
      <c r="J86" s="94"/>
      <c r="K86" s="305">
        <v>0.05</v>
      </c>
      <c r="L86" s="861">
        <f>N79*K86</f>
        <v>718.8761411628426</v>
      </c>
      <c r="M86" s="862"/>
      <c r="N86" s="51"/>
    </row>
    <row r="87" spans="1:14" ht="15.75" thickBot="1">
      <c r="B87" s="825" t="s">
        <v>953</v>
      </c>
      <c r="C87" s="826"/>
      <c r="D87" s="826"/>
      <c r="E87" s="826"/>
      <c r="F87" s="826"/>
      <c r="G87" s="826"/>
      <c r="H87" s="826"/>
      <c r="I87" s="826"/>
      <c r="J87" s="826"/>
      <c r="K87" s="826"/>
      <c r="L87" s="826"/>
      <c r="M87" s="827"/>
      <c r="N87" s="52">
        <f>L84+L85+L86</f>
        <v>4313.2568469770558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18690.779670233907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7.75" customHeight="1" thickBot="1">
      <c r="B29" s="71" t="s">
        <v>943</v>
      </c>
      <c r="C29" s="834" t="s">
        <v>944</v>
      </c>
      <c r="D29" s="835"/>
      <c r="E29" s="835"/>
      <c r="F29" s="835"/>
      <c r="G29" s="835"/>
      <c r="H29" s="835"/>
      <c r="I29" s="835"/>
      <c r="J29" s="72"/>
      <c r="K29" s="342" t="s">
        <v>2215</v>
      </c>
      <c r="L29" s="836" t="s">
        <v>945</v>
      </c>
      <c r="M29" s="837"/>
      <c r="N29" s="71" t="s">
        <v>946</v>
      </c>
    </row>
    <row r="30" spans="1:14" ht="15.75" customHeight="1" thickBot="1">
      <c r="A30" t="s">
        <v>1845</v>
      </c>
      <c r="B30" s="80" t="s">
        <v>1636</v>
      </c>
      <c r="C30" s="81" t="s">
        <v>2092</v>
      </c>
      <c r="D30" s="82"/>
      <c r="E30" s="82"/>
      <c r="F30" s="82"/>
      <c r="G30" s="82"/>
      <c r="H30" s="82"/>
      <c r="I30" s="82"/>
      <c r="J30" s="82"/>
      <c r="K30" s="453"/>
      <c r="L30" s="306" t="s">
        <v>387</v>
      </c>
      <c r="M30" s="203"/>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6"/>
      <c r="C33" s="61"/>
      <c r="D33" s="61"/>
      <c r="E33" s="61"/>
      <c r="F33" s="61"/>
      <c r="G33" s="61"/>
      <c r="H33" s="61"/>
      <c r="I33" s="62"/>
      <c r="J33" s="62"/>
      <c r="K33" s="61"/>
      <c r="L33" s="61"/>
      <c r="M33" s="61"/>
      <c r="N33" s="63"/>
    </row>
    <row r="34" spans="1:14">
      <c r="B34" s="806" t="s">
        <v>944</v>
      </c>
      <c r="C34" s="807"/>
      <c r="D34" s="807"/>
      <c r="E34" s="807"/>
      <c r="F34" s="807"/>
      <c r="G34" s="807"/>
      <c r="H34" s="808"/>
      <c r="I34" s="809" t="s">
        <v>948</v>
      </c>
      <c r="J34" s="810"/>
      <c r="K34" s="69" t="s">
        <v>949</v>
      </c>
      <c r="L34" s="811" t="s">
        <v>950</v>
      </c>
      <c r="M34" s="808"/>
      <c r="N34" s="70" t="s">
        <v>951</v>
      </c>
    </row>
    <row r="35" spans="1:14">
      <c r="A35" s="113" t="s">
        <v>263</v>
      </c>
      <c r="B35" s="838" t="str">
        <f>VLOOKUP(A35,EQUIPOS!A6:D154,3,FALSE)</f>
        <v xml:space="preserve">Motobomba 4 pulgadas
</v>
      </c>
      <c r="C35" s="839"/>
      <c r="D35" s="839"/>
      <c r="E35" s="839"/>
      <c r="F35" s="839"/>
      <c r="G35" s="839"/>
      <c r="H35" s="840"/>
      <c r="I35" s="267"/>
      <c r="J35" s="268"/>
      <c r="K35" s="269">
        <f>VLOOKUP(A35,EQUIPOS!A6:D163,4,FALSE)</f>
        <v>9880.5116293473493</v>
      </c>
      <c r="L35" s="270"/>
      <c r="M35" s="336">
        <v>21</v>
      </c>
      <c r="N35" s="272">
        <f>K35/M35</f>
        <v>470.50055377844518</v>
      </c>
    </row>
    <row r="36" spans="1:14">
      <c r="A36" s="113" t="s">
        <v>129</v>
      </c>
      <c r="B36" s="838" t="str">
        <f>VLOOKUP(A36,EQUIPOS!A7:D154,3,FALSE)</f>
        <v xml:space="preserve">Buldozer, Potencia al volante de 140 HP, motor de 2200 RPM, longitud de hoja 4,80m. </v>
      </c>
      <c r="C36" s="839"/>
      <c r="D36" s="839"/>
      <c r="E36" s="839"/>
      <c r="F36" s="839"/>
      <c r="G36" s="839"/>
      <c r="H36" s="840"/>
      <c r="I36" s="421"/>
      <c r="J36" s="422"/>
      <c r="K36" s="269">
        <f>VLOOKUP(A36,EQUIPOS!A7:D164,4,FALSE)</f>
        <v>222466.11086144092</v>
      </c>
      <c r="L36" s="335"/>
      <c r="M36" s="336">
        <v>100</v>
      </c>
      <c r="N36" s="272">
        <f>K36/M36</f>
        <v>2224.6611086144094</v>
      </c>
    </row>
    <row r="37" spans="1:14">
      <c r="A37" s="113" t="s">
        <v>312</v>
      </c>
      <c r="B37" s="838" t="str">
        <f>VLOOKUP(A37,EQUIPOS!A8:D154,3,FALSE)</f>
        <v>Retroexcavadora sobre oruga, potencia 138 HP, balde de 1,5 m3.</v>
      </c>
      <c r="C37" s="839"/>
      <c r="D37" s="839"/>
      <c r="E37" s="839"/>
      <c r="F37" s="839"/>
      <c r="G37" s="839"/>
      <c r="H37" s="840"/>
      <c r="I37" s="328"/>
      <c r="J37" s="330"/>
      <c r="K37" s="269">
        <f>VLOOKUP(A37,EQUIPOS!A8:D165,4,FALSE)</f>
        <v>210440.91567974145</v>
      </c>
      <c r="L37" s="423"/>
      <c r="M37" s="424">
        <v>21</v>
      </c>
      <c r="N37" s="272">
        <f>K37/M37</f>
        <v>10020.995984749592</v>
      </c>
    </row>
    <row r="38" spans="1:14">
      <c r="B38" s="838"/>
      <c r="C38" s="839"/>
      <c r="D38" s="839"/>
      <c r="E38" s="839"/>
      <c r="F38" s="839"/>
      <c r="G38" s="839"/>
      <c r="H38" s="840"/>
      <c r="I38" s="36"/>
      <c r="J38" s="37"/>
      <c r="K38" s="269"/>
      <c r="L38" s="276"/>
      <c r="M38" s="336"/>
      <c r="N38" s="272"/>
    </row>
    <row r="39" spans="1:14">
      <c r="B39" s="320"/>
      <c r="C39" s="321"/>
      <c r="D39" s="321"/>
      <c r="E39" s="321"/>
      <c r="F39" s="323"/>
      <c r="G39" s="323"/>
      <c r="H39" s="125"/>
      <c r="I39" s="36"/>
      <c r="J39" s="37"/>
      <c r="K39" s="269"/>
      <c r="L39" s="276"/>
      <c r="M39" s="277"/>
      <c r="N39" s="273"/>
    </row>
    <row r="40" spans="1:14">
      <c r="B40" s="845" t="s">
        <v>952</v>
      </c>
      <c r="C40" s="846"/>
      <c r="D40" s="846"/>
      <c r="E40" s="38"/>
      <c r="F40" s="39"/>
      <c r="G40" s="39"/>
      <c r="H40" s="40"/>
      <c r="I40" s="36"/>
      <c r="J40" s="37"/>
      <c r="K40" s="279"/>
      <c r="L40" s="276"/>
      <c r="M40" s="401">
        <v>0.01</v>
      </c>
      <c r="N40" s="344">
        <f>N76*M40</f>
        <v>13.801621048476665</v>
      </c>
    </row>
    <row r="41" spans="1:14" ht="15.75" thickBot="1">
      <c r="B41" s="838"/>
      <c r="C41" s="839"/>
      <c r="D41" s="839"/>
      <c r="E41" s="839"/>
      <c r="F41" s="839"/>
      <c r="G41" s="839"/>
      <c r="H41" s="840"/>
      <c r="I41" s="847"/>
      <c r="J41" s="848"/>
      <c r="K41" s="41"/>
      <c r="L41" s="849"/>
      <c r="M41" s="850"/>
      <c r="N41" s="105"/>
    </row>
    <row r="42" spans="1:14" ht="15.75" thickBot="1">
      <c r="B42" s="825" t="s">
        <v>953</v>
      </c>
      <c r="C42" s="826"/>
      <c r="D42" s="826"/>
      <c r="E42" s="826"/>
      <c r="F42" s="826"/>
      <c r="G42" s="826"/>
      <c r="H42" s="826"/>
      <c r="I42" s="826"/>
      <c r="J42" s="826"/>
      <c r="K42" s="826"/>
      <c r="L42" s="826"/>
      <c r="M42" s="827"/>
      <c r="N42" s="394">
        <f>SUM(N35:N41)</f>
        <v>12729.959268190923</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6" t="s">
        <v>944</v>
      </c>
      <c r="C46" s="817"/>
      <c r="D46" s="817"/>
      <c r="E46" s="817"/>
      <c r="F46" s="817"/>
      <c r="G46" s="817"/>
      <c r="H46" s="817"/>
      <c r="I46" s="818"/>
      <c r="J46" s="315" t="s">
        <v>945</v>
      </c>
      <c r="K46" s="85" t="s">
        <v>946</v>
      </c>
      <c r="L46" s="819" t="s">
        <v>955</v>
      </c>
      <c r="M46" s="818"/>
      <c r="N46" s="86" t="s">
        <v>951</v>
      </c>
    </row>
    <row r="47" spans="1:14">
      <c r="A47" s="146" t="s">
        <v>442</v>
      </c>
      <c r="B47" s="43" t="str">
        <f>VLOOKUP(A47,MATERIALES!A5:D373,3,FALSE)</f>
        <v>Derechos de explotación y/o disposición de materiales</v>
      </c>
      <c r="C47" s="281"/>
      <c r="D47" s="281"/>
      <c r="E47" s="281"/>
      <c r="F47" s="281"/>
      <c r="G47" s="281"/>
      <c r="H47" s="281"/>
      <c r="I47" s="268"/>
      <c r="J47" s="224" t="str">
        <f>VLOOKUP(A47,MATERIALES!A4:D640,2,FALSE)</f>
        <v>m3</v>
      </c>
      <c r="K47" s="282">
        <v>1.3</v>
      </c>
      <c r="L47" s="267"/>
      <c r="M47" s="402">
        <f>VLOOKUP(A47,MATERIALES!A5:D396,4,FALSE)</f>
        <v>3336.302079807157</v>
      </c>
      <c r="N47" s="272">
        <f>K47*M47</f>
        <v>4337.1927037493042</v>
      </c>
    </row>
    <row r="48" spans="1:14">
      <c r="A48" s="146"/>
      <c r="B48" s="43"/>
      <c r="C48" s="425"/>
      <c r="D48" s="425"/>
      <c r="E48" s="425"/>
      <c r="F48" s="425"/>
      <c r="G48" s="425"/>
      <c r="H48" s="425"/>
      <c r="I48" s="425"/>
      <c r="J48" s="311"/>
      <c r="K48" s="397"/>
      <c r="L48" s="421"/>
      <c r="M48" s="402"/>
      <c r="N48" s="272"/>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5" t="s">
        <v>953</v>
      </c>
      <c r="C54" s="826"/>
      <c r="D54" s="826"/>
      <c r="E54" s="826"/>
      <c r="F54" s="826"/>
      <c r="G54" s="826"/>
      <c r="H54" s="826"/>
      <c r="I54" s="826"/>
      <c r="J54" s="826"/>
      <c r="K54" s="826"/>
      <c r="L54" s="826"/>
      <c r="M54" s="827"/>
      <c r="N54" s="394">
        <f>SUM(N47:N53)</f>
        <v>4337.1927037493042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829">
        <f>VLOOKUP(A59,TRANSPORTE!A5:D117,4,FALSE)</f>
        <v>743.61014192746063</v>
      </c>
      <c r="M59" s="830"/>
      <c r="N59" s="287">
        <f>K59*L59</f>
        <v>966.69318450569881</v>
      </c>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966.69318450569881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s="147"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434">
        <v>168</v>
      </c>
      <c r="N70" s="395">
        <f>K70/M70</f>
        <v>745.12494047619043</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168</v>
      </c>
      <c r="N71" s="395">
        <f>K71/M71</f>
        <v>635.03716437147614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SUM(N70:N75)</f>
        <v>1380.1621048476666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N42+N54+N65+N76</f>
        <v>19414.007261293591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3882.8014522587182</v>
      </c>
      <c r="M83" s="860"/>
      <c r="N83" s="51"/>
    </row>
    <row r="84" spans="1:14">
      <c r="B84" s="89" t="s">
        <v>973</v>
      </c>
      <c r="C84" s="90"/>
      <c r="D84" s="90"/>
      <c r="E84" s="90"/>
      <c r="F84" s="90"/>
      <c r="G84" s="90"/>
      <c r="H84" s="90"/>
      <c r="I84" s="87"/>
      <c r="J84" s="88"/>
      <c r="K84" s="304">
        <v>0.05</v>
      </c>
      <c r="L84" s="859">
        <f>N78*K84</f>
        <v>970.70036306467955</v>
      </c>
      <c r="M84" s="860"/>
      <c r="N84" s="51"/>
    </row>
    <row r="85" spans="1:14" ht="15.75" thickBot="1">
      <c r="B85" s="91" t="s">
        <v>974</v>
      </c>
      <c r="C85" s="92"/>
      <c r="D85" s="92"/>
      <c r="E85" s="92"/>
      <c r="F85" s="92"/>
      <c r="G85" s="92"/>
      <c r="H85" s="92"/>
      <c r="I85" s="93"/>
      <c r="J85" s="94"/>
      <c r="K85" s="305">
        <v>0.05</v>
      </c>
      <c r="L85" s="861">
        <f>N78*K85</f>
        <v>970.70036306467955</v>
      </c>
      <c r="M85" s="862"/>
      <c r="N85" s="51"/>
    </row>
    <row r="86" spans="1:14" ht="15.75" thickBot="1">
      <c r="B86" s="825" t="s">
        <v>953</v>
      </c>
      <c r="C86" s="826"/>
      <c r="D86" s="826"/>
      <c r="E86" s="826"/>
      <c r="F86" s="826"/>
      <c r="G86" s="826"/>
      <c r="H86" s="826"/>
      <c r="I86" s="826"/>
      <c r="J86" s="826"/>
      <c r="K86" s="826"/>
      <c r="L86" s="826"/>
      <c r="M86" s="827"/>
      <c r="N86" s="52">
        <f>L83+L84+L85</f>
        <v>5824.2021783880773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25238.209439681668</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1095</v>
      </c>
      <c r="C31" s="81" t="s">
        <v>2093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VLOOKUP(A36,EQUIPOS!A6:D163,4,FALSE)</f>
        <v>7900.0427245507117</v>
      </c>
      <c r="L36" s="270"/>
      <c r="M36" s="336">
        <v>2.5</v>
      </c>
      <c r="N36" s="272">
        <f>K36/M36</f>
        <v>3160.0170898202846</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469.42871250000002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3629.4458023202847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58"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24900.228355032312</v>
      </c>
      <c r="N48" s="272">
        <f>K48*M48</f>
        <v>32370.296861542007</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42.716643074282864</v>
      </c>
      <c r="N49" s="272">
        <f>K49*M49</f>
        <v>1281.499292228486</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33651.79615377049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9">
        <f>VLOOKUP(A60,TRANSPORTE!A5:D117,4,FALSE)</f>
        <v>743.61014192746063</v>
      </c>
      <c r="M60" s="830"/>
      <c r="N60" s="287">
        <f>K60*L60</f>
        <v>966.69318450569881</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966.69318450569881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9388.5742499999997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47636.509390596468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9527.3018781192932</v>
      </c>
      <c r="M84" s="860"/>
      <c r="N84" s="51"/>
    </row>
    <row r="85" spans="1:14">
      <c r="B85" s="89" t="s">
        <v>973</v>
      </c>
      <c r="C85" s="90"/>
      <c r="D85" s="90"/>
      <c r="E85" s="90"/>
      <c r="F85" s="90"/>
      <c r="G85" s="90"/>
      <c r="H85" s="90"/>
      <c r="I85" s="87"/>
      <c r="J85" s="88"/>
      <c r="K85" s="304">
        <v>0.05</v>
      </c>
      <c r="L85" s="859">
        <f>N79*K85</f>
        <v>2381.8254695298233</v>
      </c>
      <c r="M85" s="860"/>
      <c r="N85" s="51"/>
    </row>
    <row r="86" spans="1:14" ht="15.75" thickBot="1">
      <c r="B86" s="91" t="s">
        <v>974</v>
      </c>
      <c r="C86" s="92"/>
      <c r="D86" s="92"/>
      <c r="E86" s="92"/>
      <c r="F86" s="92"/>
      <c r="G86" s="92"/>
      <c r="H86" s="92"/>
      <c r="I86" s="93"/>
      <c r="J86" s="94"/>
      <c r="K86" s="305">
        <v>0.05</v>
      </c>
      <c r="L86" s="861">
        <f>N79*K86</f>
        <v>2381.8254695298233</v>
      </c>
      <c r="M86" s="862"/>
      <c r="N86" s="51"/>
    </row>
    <row r="87" spans="1:14" ht="15.75" thickBot="1">
      <c r="B87" s="825" t="s">
        <v>953</v>
      </c>
      <c r="C87" s="826"/>
      <c r="D87" s="826"/>
      <c r="E87" s="826"/>
      <c r="F87" s="826"/>
      <c r="G87" s="826"/>
      <c r="H87" s="826"/>
      <c r="I87" s="826"/>
      <c r="J87" s="826"/>
      <c r="K87" s="826"/>
      <c r="L87" s="826"/>
      <c r="M87" s="827"/>
      <c r="N87" s="52">
        <f>L84+L85+L86</f>
        <v>14290.952817178941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61927.46220777541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1096</v>
      </c>
      <c r="C31" s="81" t="s">
        <v>1637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VLOOKUP(A36,EQUIPOS!A6:D163,4,FALSE)</f>
        <v>7900.0427245507117</v>
      </c>
      <c r="L36" s="270"/>
      <c r="M36" s="336">
        <v>2.5</v>
      </c>
      <c r="N36" s="272">
        <f>K36/M36</f>
        <v>3160.0170898202846</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469.42871250000002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3629.4458023202847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58" t="s">
        <v>540</v>
      </c>
      <c r="B48" s="43" t="str">
        <f>VLOOKUP(A48,MATERIALES!A5:D373,3,FALSE)</f>
        <v>Material de Recebo Para Relleno</v>
      </c>
      <c r="C48" s="281"/>
      <c r="D48" s="281"/>
      <c r="E48" s="281"/>
      <c r="F48" s="281"/>
      <c r="G48" s="281"/>
      <c r="H48" s="281"/>
      <c r="I48" s="268"/>
      <c r="J48" s="224" t="str">
        <f>VLOOKUP(A48,MATERIALES!A4:D640,2,FALSE)</f>
        <v>m3</v>
      </c>
      <c r="K48" s="282">
        <v>1.3</v>
      </c>
      <c r="L48" s="267"/>
      <c r="M48" s="402">
        <f>VLOOKUP(A48,MATERIALES!A5:D396,4,FALSE)</f>
        <v>16904.557931993782</v>
      </c>
      <c r="N48" s="272">
        <f>K48*M48</f>
        <v>21975.925311591916</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42.716643074282864</v>
      </c>
      <c r="N49" s="272">
        <f>K49*M49</f>
        <v>1281.499292228486</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23257.424603820404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9">
        <f>VLOOKUP(A60,TRANSPORTE!A5:D117,4,FALSE)</f>
        <v>743.61014192746063</v>
      </c>
      <c r="M60" s="830"/>
      <c r="N60" s="287">
        <f>K60*L60</f>
        <v>966.69318450569881</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45"/>
    </row>
    <row r="66" spans="1:15" ht="15.75" thickBot="1">
      <c r="B66" s="831" t="s">
        <v>953</v>
      </c>
      <c r="C66" s="832"/>
      <c r="D66" s="832"/>
      <c r="E66" s="832"/>
      <c r="F66" s="832"/>
      <c r="G66" s="832"/>
      <c r="H66" s="832"/>
      <c r="I66" s="832"/>
      <c r="J66" s="832"/>
      <c r="K66" s="832"/>
      <c r="L66" s="832"/>
      <c r="M66" s="833"/>
      <c r="N66" s="104">
        <f>N60+N61+N62+N63+N64</f>
        <v>966.69318450569881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9388.5742499999997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37242.137840646385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7448.4275681292775</v>
      </c>
      <c r="M84" s="860"/>
      <c r="N84" s="51"/>
    </row>
    <row r="85" spans="1:14">
      <c r="B85" s="89" t="s">
        <v>973</v>
      </c>
      <c r="C85" s="90"/>
      <c r="D85" s="90"/>
      <c r="E85" s="90"/>
      <c r="F85" s="90"/>
      <c r="G85" s="90"/>
      <c r="H85" s="90"/>
      <c r="I85" s="87"/>
      <c r="J85" s="88"/>
      <c r="K85" s="304">
        <v>0.05</v>
      </c>
      <c r="L85" s="859">
        <f>N79*K85</f>
        <v>1862.1068920323194</v>
      </c>
      <c r="M85" s="860"/>
      <c r="N85" s="51"/>
    </row>
    <row r="86" spans="1:14" ht="15.75" thickBot="1">
      <c r="B86" s="91" t="s">
        <v>974</v>
      </c>
      <c r="C86" s="92"/>
      <c r="D86" s="92"/>
      <c r="E86" s="92"/>
      <c r="F86" s="92"/>
      <c r="G86" s="92"/>
      <c r="H86" s="92"/>
      <c r="I86" s="93"/>
      <c r="J86" s="94"/>
      <c r="K86" s="305">
        <v>0.05</v>
      </c>
      <c r="L86" s="861">
        <f>N79*K86</f>
        <v>1862.1068920323194</v>
      </c>
      <c r="M86" s="862"/>
      <c r="N86" s="51"/>
    </row>
    <row r="87" spans="1:14" ht="15.75" thickBot="1">
      <c r="B87" s="825" t="s">
        <v>953</v>
      </c>
      <c r="C87" s="826"/>
      <c r="D87" s="826"/>
      <c r="E87" s="826"/>
      <c r="F87" s="826"/>
      <c r="G87" s="826"/>
      <c r="H87" s="826"/>
      <c r="I87" s="826"/>
      <c r="J87" s="826"/>
      <c r="K87" s="826"/>
      <c r="L87" s="826"/>
      <c r="M87" s="827"/>
      <c r="N87" s="52">
        <f>L84+L85+L86</f>
        <v>11172.641352193916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48414.779192840302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1638</v>
      </c>
      <c r="C31" s="81" t="s">
        <v>1639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VLOOKUP(A36,EQUIPOS!A6:D163,4,FALSE)</f>
        <v>7900.0427245507117</v>
      </c>
      <c r="L36" s="270"/>
      <c r="M36" s="336">
        <v>2.5</v>
      </c>
      <c r="N36" s="272">
        <f>K36/M36</f>
        <v>3160.0170898202846</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469.42871250000002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3629.4458023202847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58" t="s">
        <v>515</v>
      </c>
      <c r="B48" s="43" t="str">
        <f>VLOOKUP(A48,MATERIALES!A5:D373,3,FALSE)</f>
        <v>Material  Granular Tipo SBG</v>
      </c>
      <c r="C48" s="281"/>
      <c r="D48" s="281"/>
      <c r="E48" s="281"/>
      <c r="F48" s="281"/>
      <c r="G48" s="281"/>
      <c r="H48" s="281"/>
      <c r="I48" s="268"/>
      <c r="J48" s="224" t="str">
        <f>VLOOKUP(A48,MATERIALES!A4:D640,2,FALSE)</f>
        <v>m3</v>
      </c>
      <c r="K48" s="282">
        <v>1.3</v>
      </c>
      <c r="L48" s="267"/>
      <c r="M48" s="402">
        <f>VLOOKUP(A48,MATERIALES!A5:D396,4,FALSE)</f>
        <v>33966.137895714652</v>
      </c>
      <c r="N48" s="272">
        <f>K48*M48</f>
        <v>44155.97926442905</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42.716643074282864</v>
      </c>
      <c r="N49" s="272">
        <f>K49*M49</f>
        <v>1281.499292228486</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45437.478556657537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9">
        <f>VLOOKUP(A60,TRANSPORTE!A5:D117,4,FALSE)</f>
        <v>743.61014192746063</v>
      </c>
      <c r="M60" s="830"/>
      <c r="N60" s="287">
        <f>K60*L60</f>
        <v>966.69318450569881</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966.69318450569881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9388.5742499999997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59422.191793483515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11884.438358696703</v>
      </c>
      <c r="M84" s="860"/>
      <c r="N84" s="51"/>
    </row>
    <row r="85" spans="1:14">
      <c r="B85" s="89" t="s">
        <v>973</v>
      </c>
      <c r="C85" s="90"/>
      <c r="D85" s="90"/>
      <c r="E85" s="90"/>
      <c r="F85" s="90"/>
      <c r="G85" s="90"/>
      <c r="H85" s="90"/>
      <c r="I85" s="87"/>
      <c r="J85" s="88"/>
      <c r="K85" s="304">
        <v>0.05</v>
      </c>
      <c r="L85" s="859">
        <f>N79*K85</f>
        <v>2971.1095896741758</v>
      </c>
      <c r="M85" s="860"/>
      <c r="N85" s="51"/>
    </row>
    <row r="86" spans="1:14" ht="15.75" thickBot="1">
      <c r="B86" s="91" t="s">
        <v>974</v>
      </c>
      <c r="C86" s="92"/>
      <c r="D86" s="92"/>
      <c r="E86" s="92"/>
      <c r="F86" s="92"/>
      <c r="G86" s="92"/>
      <c r="H86" s="92"/>
      <c r="I86" s="93"/>
      <c r="J86" s="94"/>
      <c r="K86" s="305">
        <v>0.05</v>
      </c>
      <c r="L86" s="861">
        <f>N79*K86</f>
        <v>2971.1095896741758</v>
      </c>
      <c r="M86" s="862"/>
      <c r="N86" s="51"/>
    </row>
    <row r="87" spans="1:14" ht="15.75" thickBot="1">
      <c r="B87" s="825" t="s">
        <v>953</v>
      </c>
      <c r="C87" s="826"/>
      <c r="D87" s="826"/>
      <c r="E87" s="826"/>
      <c r="F87" s="826"/>
      <c r="G87" s="826"/>
      <c r="H87" s="826"/>
      <c r="I87" s="826"/>
      <c r="J87" s="826"/>
      <c r="K87" s="826"/>
      <c r="L87" s="826"/>
      <c r="M87" s="827"/>
      <c r="N87" s="52">
        <f>L84+L85+L86</f>
        <v>17826.657538045056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77248.849331528574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8.75" customHeight="1" thickBot="1">
      <c r="A31" t="s">
        <v>1845</v>
      </c>
      <c r="B31" s="80" t="s">
        <v>1640</v>
      </c>
      <c r="C31" s="81" t="s">
        <v>1641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VLOOKUP(A36,EQUIPOS!A6:D163,4,FALSE)</f>
        <v>7900.0427245507117</v>
      </c>
      <c r="L36" s="270"/>
      <c r="M36" s="336">
        <v>2.5</v>
      </c>
      <c r="N36" s="272">
        <f>K36/M36</f>
        <v>3160.0170898202846</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469.42871250000002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3629.4458023202847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58" t="s">
        <v>517</v>
      </c>
      <c r="B48" s="43" t="str">
        <f>VLOOKUP(A48,MATERIALES!A5:D373,3,FALSE)</f>
        <v>Material Granular Tipo  BG</v>
      </c>
      <c r="C48" s="281"/>
      <c r="D48" s="281"/>
      <c r="E48" s="281"/>
      <c r="F48" s="281"/>
      <c r="G48" s="281"/>
      <c r="H48" s="281"/>
      <c r="I48" s="268"/>
      <c r="J48" s="224" t="str">
        <f>VLOOKUP(A48,MATERIALES!A4:D640,2,FALSE)</f>
        <v>m3</v>
      </c>
      <c r="K48" s="282">
        <v>1.3</v>
      </c>
      <c r="L48" s="267"/>
      <c r="M48" s="402">
        <f>VLOOKUP(A48,MATERIALES!A5:D396,4,FALSE)</f>
        <v>35968.234020444332</v>
      </c>
      <c r="N48" s="272">
        <f>K48*M48</f>
        <v>46758.704226577633</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42.716643074282864</v>
      </c>
      <c r="N49" s="272">
        <f>K49*M49</f>
        <v>1281.499292228486</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48040.20351880612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9">
        <f>VLOOKUP(A60,TRANSPORTE!A5:D117,4,FALSE)</f>
        <v>743.61014192746063</v>
      </c>
      <c r="M60" s="830"/>
      <c r="N60" s="287">
        <f>K60*L60</f>
        <v>966.69318450569881</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966.69318450569881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9388.5742499999997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62024.916755632097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12404.983351126421</v>
      </c>
      <c r="M84" s="860"/>
      <c r="N84" s="51"/>
    </row>
    <row r="85" spans="1:14">
      <c r="B85" s="89" t="s">
        <v>973</v>
      </c>
      <c r="C85" s="90"/>
      <c r="D85" s="90"/>
      <c r="E85" s="90"/>
      <c r="F85" s="90"/>
      <c r="G85" s="90"/>
      <c r="H85" s="90"/>
      <c r="I85" s="87"/>
      <c r="J85" s="88"/>
      <c r="K85" s="304">
        <v>0.05</v>
      </c>
      <c r="L85" s="859">
        <f>N79*K85</f>
        <v>3101.2458377816051</v>
      </c>
      <c r="M85" s="860"/>
      <c r="N85" s="51"/>
    </row>
    <row r="86" spans="1:14" ht="15.75" thickBot="1">
      <c r="B86" s="91" t="s">
        <v>974</v>
      </c>
      <c r="C86" s="92"/>
      <c r="D86" s="92"/>
      <c r="E86" s="92"/>
      <c r="F86" s="92"/>
      <c r="G86" s="92"/>
      <c r="H86" s="92"/>
      <c r="I86" s="93"/>
      <c r="J86" s="94"/>
      <c r="K86" s="305">
        <v>0.05</v>
      </c>
      <c r="L86" s="861">
        <f>N79*K86</f>
        <v>3101.2458377816051</v>
      </c>
      <c r="M86" s="862"/>
      <c r="N86" s="51"/>
    </row>
    <row r="87" spans="1:14" ht="15.75" thickBot="1">
      <c r="B87" s="825" t="s">
        <v>953</v>
      </c>
      <c r="C87" s="826"/>
      <c r="D87" s="826"/>
      <c r="E87" s="826"/>
      <c r="F87" s="826"/>
      <c r="G87" s="826"/>
      <c r="H87" s="826"/>
      <c r="I87" s="826"/>
      <c r="J87" s="826"/>
      <c r="K87" s="826"/>
      <c r="L87" s="826"/>
      <c r="M87" s="827"/>
      <c r="N87" s="52">
        <f>L84+L85+L86</f>
        <v>18607.47502668963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80632.391782321734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8.75" customHeight="1" thickBot="1">
      <c r="A31" t="s">
        <v>1845</v>
      </c>
      <c r="B31" s="80" t="s">
        <v>1642</v>
      </c>
      <c r="C31" s="81" t="s">
        <v>1643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6" t="s">
        <v>944</v>
      </c>
      <c r="C35" s="807"/>
      <c r="D35" s="807"/>
      <c r="E35" s="807"/>
      <c r="F35" s="807"/>
      <c r="G35" s="807"/>
      <c r="H35" s="808"/>
      <c r="I35" s="809" t="s">
        <v>948</v>
      </c>
      <c r="J35" s="810"/>
      <c r="K35" s="69" t="s">
        <v>949</v>
      </c>
      <c r="L35" s="811" t="s">
        <v>950</v>
      </c>
      <c r="M35" s="808"/>
      <c r="N35" s="70" t="s">
        <v>951</v>
      </c>
    </row>
    <row r="36" spans="1:16">
      <c r="A36" s="113"/>
      <c r="B36" s="838"/>
      <c r="C36" s="839"/>
      <c r="D36" s="839"/>
      <c r="E36" s="839"/>
      <c r="F36" s="839"/>
      <c r="G36" s="839"/>
      <c r="H36" s="840"/>
      <c r="I36" s="267"/>
      <c r="J36" s="268"/>
      <c r="K36" s="269"/>
      <c r="L36" s="270"/>
      <c r="M36" s="336"/>
      <c r="N36" s="272"/>
      <c r="P36" s="106"/>
    </row>
    <row r="37" spans="1:16">
      <c r="A37" s="113"/>
      <c r="B37" s="838"/>
      <c r="C37" s="839"/>
      <c r="D37" s="839"/>
      <c r="E37" s="839"/>
      <c r="F37" s="839"/>
      <c r="G37" s="839"/>
      <c r="H37" s="840"/>
      <c r="I37" s="421"/>
      <c r="J37" s="422"/>
      <c r="K37" s="269"/>
      <c r="L37" s="335"/>
      <c r="M37" s="336"/>
      <c r="N37" s="272"/>
      <c r="P37" s="103"/>
    </row>
    <row r="38" spans="1:16">
      <c r="A38" s="113"/>
      <c r="B38" s="838"/>
      <c r="C38" s="839"/>
      <c r="D38" s="839"/>
      <c r="E38" s="839"/>
      <c r="F38" s="839"/>
      <c r="G38" s="839"/>
      <c r="H38" s="840"/>
      <c r="I38" s="328"/>
      <c r="J38" s="330"/>
      <c r="K38" s="269"/>
      <c r="L38" s="423"/>
      <c r="M38" s="424"/>
      <c r="N38" s="272"/>
      <c r="P38" s="106"/>
    </row>
    <row r="39" spans="1:16">
      <c r="B39" s="838"/>
      <c r="C39" s="839"/>
      <c r="D39" s="839"/>
      <c r="E39" s="839"/>
      <c r="F39" s="839"/>
      <c r="G39" s="839"/>
      <c r="H39" s="840"/>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5" t="s">
        <v>952</v>
      </c>
      <c r="C41" s="846"/>
      <c r="D41" s="846"/>
      <c r="E41" s="38"/>
      <c r="F41" s="39"/>
      <c r="G41" s="39"/>
      <c r="H41" s="40"/>
      <c r="I41" s="36"/>
      <c r="J41" s="37"/>
      <c r="K41" s="279"/>
      <c r="L41" s="276"/>
      <c r="M41" s="401">
        <v>0.05</v>
      </c>
      <c r="N41" s="344">
        <f>N77*M41</f>
        <v>469.42871250000002</v>
      </c>
      <c r="P41" s="106"/>
    </row>
    <row r="42" spans="1:16" ht="15.75" thickBot="1">
      <c r="B42" s="838"/>
      <c r="C42" s="839"/>
      <c r="D42" s="839"/>
      <c r="E42" s="839"/>
      <c r="F42" s="839"/>
      <c r="G42" s="839"/>
      <c r="H42" s="840"/>
      <c r="I42" s="847"/>
      <c r="J42" s="848"/>
      <c r="K42" s="41"/>
      <c r="L42" s="849"/>
      <c r="M42" s="850"/>
      <c r="N42" s="105"/>
    </row>
    <row r="43" spans="1:16" ht="15.75" thickBot="1">
      <c r="B43" s="825" t="s">
        <v>953</v>
      </c>
      <c r="C43" s="826"/>
      <c r="D43" s="826"/>
      <c r="E43" s="826"/>
      <c r="F43" s="826"/>
      <c r="G43" s="826"/>
      <c r="H43" s="826"/>
      <c r="I43" s="826"/>
      <c r="J43" s="826"/>
      <c r="K43" s="826"/>
      <c r="L43" s="826"/>
      <c r="M43" s="827"/>
      <c r="N43" s="394">
        <f>SUM(N36:N42)</f>
        <v>469.42871250000002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6" t="s">
        <v>944</v>
      </c>
      <c r="C47" s="817"/>
      <c r="D47" s="817"/>
      <c r="E47" s="817"/>
      <c r="F47" s="817"/>
      <c r="G47" s="817"/>
      <c r="H47" s="817"/>
      <c r="I47" s="818"/>
      <c r="J47" s="315" t="s">
        <v>945</v>
      </c>
      <c r="K47" s="85" t="s">
        <v>946</v>
      </c>
      <c r="L47" s="819" t="s">
        <v>955</v>
      </c>
      <c r="M47" s="818"/>
      <c r="N47" s="86" t="s">
        <v>951</v>
      </c>
    </row>
    <row r="48" spans="1:16">
      <c r="A48" s="158" t="s">
        <v>544</v>
      </c>
      <c r="B48" s="43" t="str">
        <f>VLOOKUP(A48,MATERIALES!A5:D373,3,FALSE)</f>
        <v>Material filtrante (6´´)</v>
      </c>
      <c r="C48" s="281"/>
      <c r="D48" s="281"/>
      <c r="E48" s="281"/>
      <c r="F48" s="281"/>
      <c r="G48" s="281"/>
      <c r="H48" s="281"/>
      <c r="I48" s="268"/>
      <c r="J48" s="224" t="str">
        <f>VLOOKUP(A48,MATERIALES!A4:D640,2,FALSE)</f>
        <v>m3</v>
      </c>
      <c r="K48" s="282">
        <v>1.3</v>
      </c>
      <c r="L48" s="267"/>
      <c r="M48" s="402">
        <f>VLOOKUP(A48,MATERIALES!A5:D396,4,FALSE)</f>
        <v>37359.443389437736</v>
      </c>
      <c r="N48" s="272">
        <f>K48*M48</f>
        <v>48567.276406269062</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48567.276406269062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9">
        <f>VLOOKUP(A60,TRANSPORTE!A5:D117,4,FALSE)</f>
        <v>743.61014192746063</v>
      </c>
      <c r="M60" s="830"/>
      <c r="N60" s="287">
        <f>K60*L60</f>
        <v>966.69318450569881</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966.69318450569881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9388.5742499999997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59391.972553274754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11878.394510654951</v>
      </c>
      <c r="M84" s="860"/>
      <c r="N84" s="51"/>
    </row>
    <row r="85" spans="1:14">
      <c r="B85" s="89" t="s">
        <v>973</v>
      </c>
      <c r="C85" s="90"/>
      <c r="D85" s="90"/>
      <c r="E85" s="90"/>
      <c r="F85" s="90"/>
      <c r="G85" s="90"/>
      <c r="H85" s="90"/>
      <c r="I85" s="87"/>
      <c r="J85" s="88"/>
      <c r="K85" s="304">
        <v>0.05</v>
      </c>
      <c r="L85" s="859">
        <f>N79*K85</f>
        <v>2969.5986276637377</v>
      </c>
      <c r="M85" s="860"/>
      <c r="N85" s="51"/>
    </row>
    <row r="86" spans="1:14" ht="15.75" thickBot="1">
      <c r="B86" s="91" t="s">
        <v>974</v>
      </c>
      <c r="C86" s="92"/>
      <c r="D86" s="92"/>
      <c r="E86" s="92"/>
      <c r="F86" s="92"/>
      <c r="G86" s="92"/>
      <c r="H86" s="92"/>
      <c r="I86" s="93"/>
      <c r="J86" s="94"/>
      <c r="K86" s="305">
        <v>0.05</v>
      </c>
      <c r="L86" s="861">
        <f>N79*K86</f>
        <v>2969.5986276637377</v>
      </c>
      <c r="M86" s="862"/>
      <c r="N86" s="51"/>
    </row>
    <row r="87" spans="1:14" ht="15.75" thickBot="1">
      <c r="B87" s="825" t="s">
        <v>953</v>
      </c>
      <c r="C87" s="826"/>
      <c r="D87" s="826"/>
      <c r="E87" s="826"/>
      <c r="F87" s="826"/>
      <c r="G87" s="826"/>
      <c r="H87" s="826"/>
      <c r="I87" s="826"/>
      <c r="J87" s="826"/>
      <c r="K87" s="826"/>
      <c r="L87" s="826"/>
      <c r="M87" s="827"/>
      <c r="N87" s="52">
        <f>L84+L85+L86</f>
        <v>17817.591765982426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77209.564319257188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1644</v>
      </c>
      <c r="C31" s="81" t="s">
        <v>1645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6" t="s">
        <v>944</v>
      </c>
      <c r="C35" s="807"/>
      <c r="D35" s="807"/>
      <c r="E35" s="807"/>
      <c r="F35" s="807"/>
      <c r="G35" s="807"/>
      <c r="H35" s="808"/>
      <c r="I35" s="809" t="s">
        <v>948</v>
      </c>
      <c r="J35" s="810"/>
      <c r="K35" s="69" t="s">
        <v>949</v>
      </c>
      <c r="L35" s="811" t="s">
        <v>950</v>
      </c>
      <c r="M35" s="808"/>
      <c r="N35" s="70" t="s">
        <v>951</v>
      </c>
    </row>
    <row r="36" spans="1:16">
      <c r="A36" s="113"/>
      <c r="B36" s="838"/>
      <c r="C36" s="839"/>
      <c r="D36" s="839"/>
      <c r="E36" s="839"/>
      <c r="F36" s="839"/>
      <c r="G36" s="839"/>
      <c r="H36" s="840"/>
      <c r="I36" s="267"/>
      <c r="J36" s="268"/>
      <c r="K36" s="269"/>
      <c r="L36" s="270"/>
      <c r="M36" s="336"/>
      <c r="N36" s="272"/>
      <c r="P36" s="106"/>
    </row>
    <row r="37" spans="1:16">
      <c r="A37" s="113"/>
      <c r="B37" s="838"/>
      <c r="C37" s="839"/>
      <c r="D37" s="839"/>
      <c r="E37" s="839"/>
      <c r="F37" s="839"/>
      <c r="G37" s="839"/>
      <c r="H37" s="840"/>
      <c r="I37" s="421"/>
      <c r="J37" s="422"/>
      <c r="K37" s="269"/>
      <c r="L37" s="335"/>
      <c r="M37" s="336"/>
      <c r="N37" s="272"/>
      <c r="P37" s="103"/>
    </row>
    <row r="38" spans="1:16">
      <c r="A38" s="113"/>
      <c r="B38" s="838"/>
      <c r="C38" s="839"/>
      <c r="D38" s="839"/>
      <c r="E38" s="839"/>
      <c r="F38" s="839"/>
      <c r="G38" s="839"/>
      <c r="H38" s="840"/>
      <c r="I38" s="328"/>
      <c r="J38" s="330"/>
      <c r="K38" s="269"/>
      <c r="L38" s="423"/>
      <c r="M38" s="424"/>
      <c r="N38" s="272"/>
      <c r="P38" s="106"/>
    </row>
    <row r="39" spans="1:16">
      <c r="B39" s="838"/>
      <c r="C39" s="839"/>
      <c r="D39" s="839"/>
      <c r="E39" s="839"/>
      <c r="F39" s="839"/>
      <c r="G39" s="839"/>
      <c r="H39" s="840"/>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5" t="s">
        <v>952</v>
      </c>
      <c r="C41" s="846"/>
      <c r="D41" s="846"/>
      <c r="E41" s="38"/>
      <c r="F41" s="39"/>
      <c r="G41" s="39"/>
      <c r="H41" s="40"/>
      <c r="I41" s="36"/>
      <c r="J41" s="37"/>
      <c r="K41" s="279"/>
      <c r="L41" s="276"/>
      <c r="M41" s="401">
        <v>0.05</v>
      </c>
      <c r="N41" s="344">
        <f>N77*M41</f>
        <v>469.42871250000002</v>
      </c>
      <c r="P41" s="106"/>
    </row>
    <row r="42" spans="1:16" ht="15.75" thickBot="1">
      <c r="B42" s="838"/>
      <c r="C42" s="839"/>
      <c r="D42" s="839"/>
      <c r="E42" s="839"/>
      <c r="F42" s="839"/>
      <c r="G42" s="839"/>
      <c r="H42" s="840"/>
      <c r="I42" s="847"/>
      <c r="J42" s="848"/>
      <c r="K42" s="41"/>
      <c r="L42" s="849"/>
      <c r="M42" s="850"/>
      <c r="N42" s="105"/>
    </row>
    <row r="43" spans="1:16" ht="15.75" thickBot="1">
      <c r="B43" s="825" t="s">
        <v>953</v>
      </c>
      <c r="C43" s="826"/>
      <c r="D43" s="826"/>
      <c r="E43" s="826"/>
      <c r="F43" s="826"/>
      <c r="G43" s="826"/>
      <c r="H43" s="826"/>
      <c r="I43" s="826"/>
      <c r="J43" s="826"/>
      <c r="K43" s="826"/>
      <c r="L43" s="826"/>
      <c r="M43" s="827"/>
      <c r="N43" s="394">
        <f>SUM(N36:N42)</f>
        <v>469.42871250000002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6" t="s">
        <v>944</v>
      </c>
      <c r="C47" s="817"/>
      <c r="D47" s="817"/>
      <c r="E47" s="817"/>
      <c r="F47" s="817"/>
      <c r="G47" s="817"/>
      <c r="H47" s="817"/>
      <c r="I47" s="818"/>
      <c r="J47" s="315" t="s">
        <v>945</v>
      </c>
      <c r="K47" s="85" t="s">
        <v>946</v>
      </c>
      <c r="L47" s="819" t="s">
        <v>955</v>
      </c>
      <c r="M47" s="818"/>
      <c r="N47" s="86" t="s">
        <v>951</v>
      </c>
    </row>
    <row r="48" spans="1:16">
      <c r="A48" s="158" t="s">
        <v>474</v>
      </c>
      <c r="B48" s="43" t="str">
        <f>VLOOKUP(A48,MATERIALES!A5:D373,3,FALSE)</f>
        <v>Gravilla</v>
      </c>
      <c r="C48" s="281"/>
      <c r="D48" s="281"/>
      <c r="E48" s="281"/>
      <c r="F48" s="281"/>
      <c r="G48" s="281"/>
      <c r="H48" s="281"/>
      <c r="I48" s="268"/>
      <c r="J48" s="224" t="str">
        <f>VLOOKUP(A48,MATERIALES!A4:D640,2,FALSE)</f>
        <v>m3</v>
      </c>
      <c r="K48" s="282">
        <v>1.3</v>
      </c>
      <c r="L48" s="267"/>
      <c r="M48" s="402">
        <f>VLOOKUP(A48,MATERIALES!A5:D396,4,FALSE)</f>
        <v>45724.214651063223</v>
      </c>
      <c r="N48" s="272">
        <f>K48*M48</f>
        <v>59441.479046382192</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59441.479046382192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9">
        <f>VLOOKUP(A60,TRANSPORTE!A5:D117,4,FALSE)</f>
        <v>743.61014192746063</v>
      </c>
      <c r="M60" s="830"/>
      <c r="N60" s="287">
        <f>K60*L60</f>
        <v>966.69318450569881</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966.69318450569881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9388.5742499999997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70266.175193387884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14053.235038677578</v>
      </c>
      <c r="M84" s="860"/>
      <c r="N84" s="51"/>
    </row>
    <row r="85" spans="1:14">
      <c r="B85" s="89" t="s">
        <v>973</v>
      </c>
      <c r="C85" s="90"/>
      <c r="D85" s="90"/>
      <c r="E85" s="90"/>
      <c r="F85" s="90"/>
      <c r="G85" s="90"/>
      <c r="H85" s="90"/>
      <c r="I85" s="87"/>
      <c r="J85" s="88"/>
      <c r="K85" s="304">
        <v>0.05</v>
      </c>
      <c r="L85" s="859">
        <f>N79*K85</f>
        <v>3513.3087596693945</v>
      </c>
      <c r="M85" s="860"/>
      <c r="N85" s="51"/>
    </row>
    <row r="86" spans="1:14" ht="15.75" thickBot="1">
      <c r="B86" s="91" t="s">
        <v>974</v>
      </c>
      <c r="C86" s="92"/>
      <c r="D86" s="92"/>
      <c r="E86" s="92"/>
      <c r="F86" s="92"/>
      <c r="G86" s="92"/>
      <c r="H86" s="92"/>
      <c r="I86" s="93"/>
      <c r="J86" s="94"/>
      <c r="K86" s="305">
        <v>0.05</v>
      </c>
      <c r="L86" s="861">
        <f>N79*K86</f>
        <v>3513.3087596693945</v>
      </c>
      <c r="M86" s="862"/>
      <c r="N86" s="51"/>
    </row>
    <row r="87" spans="1:14" ht="15.75" thickBot="1">
      <c r="B87" s="825" t="s">
        <v>953</v>
      </c>
      <c r="C87" s="826"/>
      <c r="D87" s="826"/>
      <c r="E87" s="826"/>
      <c r="F87" s="826"/>
      <c r="G87" s="826"/>
      <c r="H87" s="826"/>
      <c r="I87" s="826"/>
      <c r="J87" s="826"/>
      <c r="K87" s="826"/>
      <c r="L87" s="826"/>
      <c r="M87" s="827"/>
      <c r="N87" s="52">
        <f>L84+L85+L86</f>
        <v>21079.852558016366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91346.027751404254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1646</v>
      </c>
      <c r="C31" s="81" t="s">
        <v>1647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6" t="s">
        <v>944</v>
      </c>
      <c r="C35" s="807"/>
      <c r="D35" s="807"/>
      <c r="E35" s="807"/>
      <c r="F35" s="807"/>
      <c r="G35" s="807"/>
      <c r="H35" s="808"/>
      <c r="I35" s="809" t="s">
        <v>948</v>
      </c>
      <c r="J35" s="810"/>
      <c r="K35" s="69" t="s">
        <v>949</v>
      </c>
      <c r="L35" s="811" t="s">
        <v>950</v>
      </c>
      <c r="M35" s="808"/>
      <c r="N35" s="70" t="s">
        <v>951</v>
      </c>
    </row>
    <row r="36" spans="1:16">
      <c r="A36" s="113"/>
      <c r="B36" s="838"/>
      <c r="C36" s="839"/>
      <c r="D36" s="839"/>
      <c r="E36" s="839"/>
      <c r="F36" s="839"/>
      <c r="G36" s="839"/>
      <c r="H36" s="840"/>
      <c r="I36" s="267"/>
      <c r="J36" s="268"/>
      <c r="K36" s="269"/>
      <c r="L36" s="270"/>
      <c r="M36" s="336"/>
      <c r="N36" s="272"/>
      <c r="P36" s="106"/>
    </row>
    <row r="37" spans="1:16">
      <c r="A37" s="113"/>
      <c r="B37" s="838"/>
      <c r="C37" s="839"/>
      <c r="D37" s="839"/>
      <c r="E37" s="839"/>
      <c r="F37" s="839"/>
      <c r="G37" s="839"/>
      <c r="H37" s="840"/>
      <c r="I37" s="421"/>
      <c r="J37" s="422"/>
      <c r="K37" s="269"/>
      <c r="L37" s="335"/>
      <c r="M37" s="336"/>
      <c r="N37" s="272"/>
      <c r="P37" s="103"/>
    </row>
    <row r="38" spans="1:16">
      <c r="A38" s="113"/>
      <c r="B38" s="838"/>
      <c r="C38" s="839"/>
      <c r="D38" s="839"/>
      <c r="E38" s="839"/>
      <c r="F38" s="839"/>
      <c r="G38" s="839"/>
      <c r="H38" s="840"/>
      <c r="I38" s="328"/>
      <c r="J38" s="330"/>
      <c r="K38" s="269"/>
      <c r="L38" s="423"/>
      <c r="M38" s="424"/>
      <c r="N38" s="272"/>
      <c r="P38" s="106"/>
    </row>
    <row r="39" spans="1:16">
      <c r="B39" s="838"/>
      <c r="C39" s="839"/>
      <c r="D39" s="839"/>
      <c r="E39" s="839"/>
      <c r="F39" s="839"/>
      <c r="G39" s="839"/>
      <c r="H39" s="840"/>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5" t="s">
        <v>952</v>
      </c>
      <c r="C41" s="846"/>
      <c r="D41" s="846"/>
      <c r="E41" s="38"/>
      <c r="F41" s="39"/>
      <c r="G41" s="39"/>
      <c r="H41" s="40"/>
      <c r="I41" s="36"/>
      <c r="J41" s="37"/>
      <c r="K41" s="279"/>
      <c r="L41" s="276"/>
      <c r="M41" s="401">
        <v>0.05</v>
      </c>
      <c r="N41" s="344">
        <f>N77*M41</f>
        <v>312.95247499999999</v>
      </c>
      <c r="P41" s="106"/>
    </row>
    <row r="42" spans="1:16" ht="15.75" thickBot="1">
      <c r="B42" s="838"/>
      <c r="C42" s="839"/>
      <c r="D42" s="839"/>
      <c r="E42" s="839"/>
      <c r="F42" s="839"/>
      <c r="G42" s="839"/>
      <c r="H42" s="840"/>
      <c r="I42" s="847"/>
      <c r="J42" s="848"/>
      <c r="K42" s="41"/>
      <c r="L42" s="849"/>
      <c r="M42" s="850"/>
      <c r="N42" s="105"/>
    </row>
    <row r="43" spans="1:16" ht="15.75" thickBot="1">
      <c r="B43" s="825" t="s">
        <v>953</v>
      </c>
      <c r="C43" s="826"/>
      <c r="D43" s="826"/>
      <c r="E43" s="826"/>
      <c r="F43" s="826"/>
      <c r="G43" s="826"/>
      <c r="H43" s="826"/>
      <c r="I43" s="826"/>
      <c r="J43" s="826"/>
      <c r="K43" s="826"/>
      <c r="L43" s="826"/>
      <c r="M43" s="827"/>
      <c r="N43" s="394">
        <f>SUM(N36:N42)</f>
        <v>312.95247499999999</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6" t="s">
        <v>944</v>
      </c>
      <c r="C47" s="817"/>
      <c r="D47" s="817"/>
      <c r="E47" s="817"/>
      <c r="F47" s="817"/>
      <c r="G47" s="817"/>
      <c r="H47" s="817"/>
      <c r="I47" s="818"/>
      <c r="J47" s="315" t="s">
        <v>945</v>
      </c>
      <c r="K47" s="85" t="s">
        <v>946</v>
      </c>
      <c r="L47" s="819" t="s">
        <v>955</v>
      </c>
      <c r="M47" s="818"/>
      <c r="N47" s="86" t="s">
        <v>951</v>
      </c>
    </row>
    <row r="48" spans="1:16">
      <c r="A48" s="161" t="s">
        <v>802</v>
      </c>
      <c r="B48" s="43" t="str">
        <f>VLOOKUP(A48,MATERIALES!A5:D373,3,FALSE)</f>
        <v>Arena lavada</v>
      </c>
      <c r="C48" s="281"/>
      <c r="D48" s="281"/>
      <c r="E48" s="281"/>
      <c r="F48" s="281"/>
      <c r="G48" s="281"/>
      <c r="H48" s="281"/>
      <c r="I48" s="268"/>
      <c r="J48" s="224" t="str">
        <f>VLOOKUP(A48,MATERIALES!A4:D640,2,FALSE)</f>
        <v>m3</v>
      </c>
      <c r="K48" s="282">
        <v>1.3</v>
      </c>
      <c r="L48" s="267"/>
      <c r="M48" s="402">
        <f>VLOOKUP(A48,MATERIALES!A5:D396,4,FALSE)</f>
        <v>48246.944104938841</v>
      </c>
      <c r="N48" s="272">
        <f>K48*M48</f>
        <v>62721.027336420491</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62721.027336420491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9">
        <f>VLOOKUP(A60,TRANSPORTE!A5:D117,4,FALSE)</f>
        <v>743.61014192746063</v>
      </c>
      <c r="M60" s="830"/>
      <c r="N60" s="287">
        <f>K60*L60</f>
        <v>966.69318450569881</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966.69318450569881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20</v>
      </c>
      <c r="N71" s="395">
        <f>K71/M71</f>
        <v>6259.0494999999992</v>
      </c>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6259.0494999999992</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70259.72249592618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14051.944499185236</v>
      </c>
      <c r="M84" s="860"/>
      <c r="N84" s="51"/>
    </row>
    <row r="85" spans="1:14">
      <c r="B85" s="89" t="s">
        <v>973</v>
      </c>
      <c r="C85" s="90"/>
      <c r="D85" s="90"/>
      <c r="E85" s="90"/>
      <c r="F85" s="90"/>
      <c r="G85" s="90"/>
      <c r="H85" s="90"/>
      <c r="I85" s="87"/>
      <c r="J85" s="88"/>
      <c r="K85" s="304">
        <v>0.05</v>
      </c>
      <c r="L85" s="859">
        <f>N79*K85</f>
        <v>3512.986124796309</v>
      </c>
      <c r="M85" s="860"/>
      <c r="N85" s="51"/>
    </row>
    <row r="86" spans="1:14" ht="15.75" thickBot="1">
      <c r="B86" s="91" t="s">
        <v>974</v>
      </c>
      <c r="C86" s="92"/>
      <c r="D86" s="92"/>
      <c r="E86" s="92"/>
      <c r="F86" s="92"/>
      <c r="G86" s="92"/>
      <c r="H86" s="92"/>
      <c r="I86" s="93"/>
      <c r="J86" s="94"/>
      <c r="K86" s="305">
        <v>0.05</v>
      </c>
      <c r="L86" s="861">
        <f>N79*K86</f>
        <v>3512.986124796309</v>
      </c>
      <c r="M86" s="862"/>
      <c r="N86" s="51"/>
    </row>
    <row r="87" spans="1:14" ht="15.75" thickBot="1">
      <c r="B87" s="825" t="s">
        <v>953</v>
      </c>
      <c r="C87" s="826"/>
      <c r="D87" s="826"/>
      <c r="E87" s="826"/>
      <c r="F87" s="826"/>
      <c r="G87" s="826"/>
      <c r="H87" s="826"/>
      <c r="I87" s="826"/>
      <c r="J87" s="826"/>
      <c r="K87" s="826"/>
      <c r="L87" s="826"/>
      <c r="M87" s="827"/>
      <c r="N87" s="52">
        <f>L84+L85+L86</f>
        <v>21077.916748777854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91337.639244704042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1097</v>
      </c>
      <c r="C31" s="81" t="s">
        <v>2095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228</v>
      </c>
      <c r="B36" s="838" t="str">
        <f>VLOOKUP(A36,EQUIPOS!A6:D154,3,FALSE)</f>
        <v xml:space="preserve">Formaleta metálica (concreto hidráulico)
</v>
      </c>
      <c r="C36" s="839"/>
      <c r="D36" s="839"/>
      <c r="E36" s="839"/>
      <c r="F36" s="839"/>
      <c r="G36" s="839"/>
      <c r="H36" s="840"/>
      <c r="I36" s="267"/>
      <c r="J36" s="268"/>
      <c r="K36" s="269">
        <f>VLOOKUP(A36,EQUIPOS!A6:D163,4,FALSE)</f>
        <v>2801.7245530469518</v>
      </c>
      <c r="L36" s="270"/>
      <c r="M36" s="271">
        <v>2</v>
      </c>
      <c r="N36" s="272">
        <f>K36/M36</f>
        <v>1400.8622765234759</v>
      </c>
    </row>
    <row r="37" spans="1:14">
      <c r="A37" s="113" t="s">
        <v>282</v>
      </c>
      <c r="B37" s="838" t="str">
        <f>VLOOKUP(A37,EQUIPOS!A7:D154,3,FALSE)</f>
        <v>Piloteadora potencia 250KW, RPM 1800, fuerza elevadora 200KN</v>
      </c>
      <c r="C37" s="839"/>
      <c r="D37" s="839"/>
      <c r="E37" s="839"/>
      <c r="F37" s="839"/>
      <c r="G37" s="839"/>
      <c r="H37" s="840"/>
      <c r="I37" s="421"/>
      <c r="J37" s="422"/>
      <c r="K37" s="269">
        <f>VLOOKUP(A37,EQUIPOS!A7:D164,4,FALSE)</f>
        <v>546245.98143030494</v>
      </c>
      <c r="L37" s="335"/>
      <c r="M37" s="336">
        <v>4</v>
      </c>
      <c r="N37" s="272">
        <f>K37/M37</f>
        <v>136561.49535757623</v>
      </c>
    </row>
    <row r="38" spans="1:14">
      <c r="A38" s="113" t="s">
        <v>363</v>
      </c>
      <c r="B38" s="838" t="str">
        <f>VLOOKUP(A38,EQUIPOS!A8:D154,3,FALSE)</f>
        <v>Vibrador de concreto, Motor de 3 hp a 18.000 rpm Mangueras de 4 mt</v>
      </c>
      <c r="C38" s="839"/>
      <c r="D38" s="839"/>
      <c r="E38" s="839"/>
      <c r="F38" s="839"/>
      <c r="G38" s="839"/>
      <c r="H38" s="840"/>
      <c r="I38" s="328"/>
      <c r="J38" s="330"/>
      <c r="K38" s="269">
        <f>VLOOKUP(A38,EQUIPOS!A8:D165,4,FALSE)</f>
        <v>7538.4703313080518</v>
      </c>
      <c r="L38" s="423"/>
      <c r="M38" s="424">
        <v>2</v>
      </c>
      <c r="N38" s="272">
        <f>K38/M38</f>
        <v>3769.2351656540259</v>
      </c>
    </row>
    <row r="39" spans="1:14">
      <c r="B39" s="838"/>
      <c r="C39" s="839"/>
      <c r="D39" s="839"/>
      <c r="E39" s="844"/>
      <c r="F39" s="839"/>
      <c r="G39" s="839"/>
      <c r="H39" s="840"/>
      <c r="I39" s="36"/>
      <c r="J39" s="37"/>
      <c r="K39" s="274"/>
      <c r="L39" s="276"/>
      <c r="M39" s="277"/>
      <c r="N39" s="278"/>
    </row>
    <row r="40" spans="1:14">
      <c r="B40" s="845" t="s">
        <v>952</v>
      </c>
      <c r="C40" s="846"/>
      <c r="D40" s="846"/>
      <c r="E40" s="38"/>
      <c r="F40" s="39"/>
      <c r="G40" s="39"/>
      <c r="H40" s="40"/>
      <c r="I40" s="36"/>
      <c r="J40" s="37"/>
      <c r="K40" s="279"/>
      <c r="L40" s="276"/>
      <c r="M40" s="401">
        <v>0.1</v>
      </c>
      <c r="N40" s="344">
        <f>N76*M40</f>
        <v>1381.7853224957469</v>
      </c>
    </row>
    <row r="41" spans="1:14" ht="15.75" thickBot="1">
      <c r="B41" s="838"/>
      <c r="C41" s="839"/>
      <c r="D41" s="839"/>
      <c r="E41" s="839"/>
      <c r="F41" s="839"/>
      <c r="G41" s="839"/>
      <c r="H41" s="840"/>
      <c r="I41" s="847"/>
      <c r="J41" s="848"/>
      <c r="K41" s="41"/>
      <c r="L41" s="849"/>
      <c r="M41" s="850"/>
      <c r="N41" s="105"/>
    </row>
    <row r="42" spans="1:14" ht="15.75" thickBot="1">
      <c r="B42" s="825" t="s">
        <v>953</v>
      </c>
      <c r="C42" s="826"/>
      <c r="D42" s="826"/>
      <c r="E42" s="826"/>
      <c r="F42" s="826"/>
      <c r="G42" s="826"/>
      <c r="H42" s="826"/>
      <c r="I42" s="826"/>
      <c r="J42" s="826"/>
      <c r="K42" s="826"/>
      <c r="L42" s="826"/>
      <c r="M42" s="827"/>
      <c r="N42" s="394">
        <f>SUM(N36:N41)</f>
        <v>143113.37812224947</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6" t="s">
        <v>944</v>
      </c>
      <c r="C46" s="817"/>
      <c r="D46" s="817"/>
      <c r="E46" s="817"/>
      <c r="F46" s="817"/>
      <c r="G46" s="817"/>
      <c r="H46" s="817"/>
      <c r="I46" s="818"/>
      <c r="J46" s="315" t="s">
        <v>945</v>
      </c>
      <c r="K46" s="85" t="s">
        <v>946</v>
      </c>
      <c r="L46" s="819" t="s">
        <v>955</v>
      </c>
      <c r="M46" s="818"/>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4307.0665262758585</v>
      </c>
      <c r="N47" s="272">
        <f>K47*M47</f>
        <v>51147.363547239423</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5281.5150177680953</v>
      </c>
      <c r="N48" s="272">
        <f>K48*M48</f>
        <v>2640.7575088840476</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5182.5683668973543</v>
      </c>
      <c r="N49" s="272">
        <f>K49*M49</f>
        <v>2591.2841834486771</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503482.70536905609</v>
      </c>
      <c r="N50" s="272">
        <f>K50*M50</f>
        <v>66432.977872671516</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5" t="s">
        <v>953</v>
      </c>
      <c r="C54" s="826"/>
      <c r="D54" s="826"/>
      <c r="E54" s="826"/>
      <c r="F54" s="826"/>
      <c r="G54" s="826"/>
      <c r="H54" s="826"/>
      <c r="I54" s="826"/>
      <c r="J54" s="826"/>
      <c r="K54" s="826"/>
      <c r="L54" s="826"/>
      <c r="M54" s="827"/>
      <c r="N54" s="394">
        <f>SUM(N47:N53)</f>
        <v>122812.38311224367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829">
        <f>VLOOKUP(A59,TRANSPORTE!A5:D117,4,FALSE)</f>
        <v>57.256241344088231</v>
      </c>
      <c r="M59" s="830"/>
      <c r="N59" s="287">
        <f>K59*L59</f>
        <v>2.8628120672044117</v>
      </c>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2.8628120672044117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s="162"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434">
        <v>47.058819999999997</v>
      </c>
      <c r="N70" s="395">
        <f>K70/M70</f>
        <v>2660.096237007218</v>
      </c>
      <c r="O70" s="106"/>
    </row>
    <row r="71" spans="1:15">
      <c r="A71" s="162"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432">
        <v>32</v>
      </c>
      <c r="N71" s="395">
        <f>K71/M71</f>
        <v>7823.8118749999994</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13817.853224957467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N42+N54+N65+N76</f>
        <v>279746.4772715178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55949.295454303559</v>
      </c>
      <c r="M83" s="860"/>
      <c r="N83" s="51"/>
    </row>
    <row r="84" spans="1:14">
      <c r="B84" s="89" t="s">
        <v>973</v>
      </c>
      <c r="C84" s="90"/>
      <c r="D84" s="90"/>
      <c r="E84" s="90"/>
      <c r="F84" s="90"/>
      <c r="G84" s="90"/>
      <c r="H84" s="90"/>
      <c r="I84" s="87"/>
      <c r="J84" s="88"/>
      <c r="K84" s="304">
        <v>0.05</v>
      </c>
      <c r="L84" s="859">
        <f>N78*K84</f>
        <v>13987.32386357589</v>
      </c>
      <c r="M84" s="860"/>
      <c r="N84" s="51"/>
    </row>
    <row r="85" spans="1:14" ht="15.75" thickBot="1">
      <c r="B85" s="91" t="s">
        <v>974</v>
      </c>
      <c r="C85" s="92"/>
      <c r="D85" s="92"/>
      <c r="E85" s="92"/>
      <c r="F85" s="92"/>
      <c r="G85" s="92"/>
      <c r="H85" s="92"/>
      <c r="I85" s="93"/>
      <c r="J85" s="94"/>
      <c r="K85" s="305">
        <v>0.05</v>
      </c>
      <c r="L85" s="861">
        <f>N78*K85</f>
        <v>13987.32386357589</v>
      </c>
      <c r="M85" s="862"/>
      <c r="N85" s="51"/>
    </row>
    <row r="86" spans="1:14" ht="15.75" thickBot="1">
      <c r="B86" s="825" t="s">
        <v>953</v>
      </c>
      <c r="C86" s="826"/>
      <c r="D86" s="826"/>
      <c r="E86" s="826"/>
      <c r="F86" s="826"/>
      <c r="G86" s="826"/>
      <c r="H86" s="826"/>
      <c r="I86" s="826"/>
      <c r="J86" s="826"/>
      <c r="K86" s="826"/>
      <c r="L86" s="826"/>
      <c r="M86" s="827"/>
      <c r="N86" s="52">
        <f>L83+L84+L85</f>
        <v>83923.943181455339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363670.42045297311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15" customHeight="1">
      <c r="B107" s="970" t="s">
        <v>2219</v>
      </c>
      <c r="C107" s="971"/>
      <c r="D107" s="971"/>
      <c r="E107" s="971"/>
      <c r="F107" s="971"/>
      <c r="G107" s="971"/>
      <c r="H107" s="971"/>
      <c r="I107" s="971"/>
      <c r="J107" s="971"/>
      <c r="K107" s="971"/>
      <c r="L107" s="971"/>
      <c r="M107" s="971"/>
      <c r="N107" s="972"/>
    </row>
    <row r="108" spans="2:14" ht="30.75" customHeight="1">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1098</v>
      </c>
      <c r="C31" s="81" t="s">
        <v>1879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228</v>
      </c>
      <c r="B36" s="838" t="str">
        <f>VLOOKUP(A36,EQUIPOS!A6:D154,3,FALSE)</f>
        <v xml:space="preserve">Formaleta metálica (concreto hidráulico)
</v>
      </c>
      <c r="C36" s="839"/>
      <c r="D36" s="839"/>
      <c r="E36" s="839"/>
      <c r="F36" s="839"/>
      <c r="G36" s="839"/>
      <c r="H36" s="840"/>
      <c r="I36" s="267"/>
      <c r="J36" s="268"/>
      <c r="K36" s="269">
        <f>VLOOKUP(A36,EQUIPOS!A6:D163,4,FALSE)</f>
        <v>2801.7245530469518</v>
      </c>
      <c r="L36" s="270"/>
      <c r="M36" s="271">
        <v>2</v>
      </c>
      <c r="N36" s="272">
        <f>K36/M36</f>
        <v>1400.8622765234759</v>
      </c>
    </row>
    <row r="37" spans="1:14">
      <c r="A37" s="113" t="s">
        <v>282</v>
      </c>
      <c r="B37" s="838" t="str">
        <f>VLOOKUP(A37,EQUIPOS!A7:D154,3,FALSE)</f>
        <v>Piloteadora potencia 250KW, RPM 1800, fuerza elevadora 200KN</v>
      </c>
      <c r="C37" s="839"/>
      <c r="D37" s="839"/>
      <c r="E37" s="839"/>
      <c r="F37" s="839"/>
      <c r="G37" s="839"/>
      <c r="H37" s="840"/>
      <c r="I37" s="421"/>
      <c r="J37" s="422"/>
      <c r="K37" s="269">
        <f>VLOOKUP(A37,EQUIPOS!A7:D164,4,FALSE)</f>
        <v>546245.98143030494</v>
      </c>
      <c r="L37" s="335"/>
      <c r="M37" s="336">
        <v>4</v>
      </c>
      <c r="N37" s="272">
        <f>K37/M37</f>
        <v>136561.49535757623</v>
      </c>
    </row>
    <row r="38" spans="1:14">
      <c r="A38" s="113" t="s">
        <v>363</v>
      </c>
      <c r="B38" s="838" t="str">
        <f>VLOOKUP(A38,EQUIPOS!A8:D154,3,FALSE)</f>
        <v>Vibrador de concreto, Motor de 3 hp a 18.000 rpm Mangueras de 4 mt</v>
      </c>
      <c r="C38" s="839"/>
      <c r="D38" s="839"/>
      <c r="E38" s="839"/>
      <c r="F38" s="839"/>
      <c r="G38" s="839"/>
      <c r="H38" s="840"/>
      <c r="I38" s="328"/>
      <c r="J38" s="330"/>
      <c r="K38" s="269">
        <f>VLOOKUP(A38,EQUIPOS!A8:D165,4,FALSE)</f>
        <v>7538.4703313080518</v>
      </c>
      <c r="L38" s="423"/>
      <c r="M38" s="424">
        <v>2</v>
      </c>
      <c r="N38" s="272">
        <f>K38/M38</f>
        <v>3769.2351656540259</v>
      </c>
    </row>
    <row r="39" spans="1:14">
      <c r="B39" s="838"/>
      <c r="C39" s="839"/>
      <c r="D39" s="839"/>
      <c r="E39" s="844"/>
      <c r="F39" s="839"/>
      <c r="G39" s="839"/>
      <c r="H39" s="840"/>
      <c r="I39" s="36"/>
      <c r="J39" s="37"/>
      <c r="K39" s="274"/>
      <c r="L39" s="276"/>
      <c r="M39" s="277"/>
      <c r="N39" s="278"/>
    </row>
    <row r="40" spans="1:14">
      <c r="B40" s="845" t="s">
        <v>952</v>
      </c>
      <c r="C40" s="846"/>
      <c r="D40" s="846"/>
      <c r="E40" s="38"/>
      <c r="F40" s="39"/>
      <c r="G40" s="39"/>
      <c r="H40" s="40"/>
      <c r="I40" s="36"/>
      <c r="J40" s="37"/>
      <c r="K40" s="279"/>
      <c r="L40" s="276"/>
      <c r="M40" s="401">
        <v>0.1</v>
      </c>
      <c r="N40" s="344">
        <f>N76*M40</f>
        <v>1381.7853224957469</v>
      </c>
    </row>
    <row r="41" spans="1:14" ht="15.75" thickBot="1">
      <c r="B41" s="838"/>
      <c r="C41" s="839"/>
      <c r="D41" s="839"/>
      <c r="E41" s="839"/>
      <c r="F41" s="839"/>
      <c r="G41" s="839"/>
      <c r="H41" s="840"/>
      <c r="I41" s="847"/>
      <c r="J41" s="848"/>
      <c r="K41" s="41"/>
      <c r="L41" s="849"/>
      <c r="M41" s="850"/>
      <c r="N41" s="105"/>
    </row>
    <row r="42" spans="1:14" ht="15.75" thickBot="1">
      <c r="B42" s="825" t="s">
        <v>953</v>
      </c>
      <c r="C42" s="826"/>
      <c r="D42" s="826"/>
      <c r="E42" s="826"/>
      <c r="F42" s="826"/>
      <c r="G42" s="826"/>
      <c r="H42" s="826"/>
      <c r="I42" s="826"/>
      <c r="J42" s="826"/>
      <c r="K42" s="826"/>
      <c r="L42" s="826"/>
      <c r="M42" s="827"/>
      <c r="N42" s="394">
        <f>SUM(N36:N41)</f>
        <v>143113.37812224947</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6" t="s">
        <v>944</v>
      </c>
      <c r="C46" s="817"/>
      <c r="D46" s="817"/>
      <c r="E46" s="817"/>
      <c r="F46" s="817"/>
      <c r="G46" s="817"/>
      <c r="H46" s="817"/>
      <c r="I46" s="818"/>
      <c r="J46" s="315" t="s">
        <v>945</v>
      </c>
      <c r="K46" s="85" t="s">
        <v>946</v>
      </c>
      <c r="L46" s="819" t="s">
        <v>955</v>
      </c>
      <c r="M46" s="818"/>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4307.0665262758585</v>
      </c>
      <c r="N47" s="272">
        <f>K47*M47</f>
        <v>51147.363547239423</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5281.5150177680953</v>
      </c>
      <c r="N48" s="272">
        <f>K48*M48</f>
        <v>2640.7575088840476</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5182.5683668973543</v>
      </c>
      <c r="N49" s="272">
        <f>K49*M49</f>
        <v>2591.2841834486771</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503482.70536905609</v>
      </c>
      <c r="N50" s="272">
        <f>K50*M50</f>
        <v>66432.977872671516</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5" t="s">
        <v>953</v>
      </c>
      <c r="C54" s="826"/>
      <c r="D54" s="826"/>
      <c r="E54" s="826"/>
      <c r="F54" s="826"/>
      <c r="G54" s="826"/>
      <c r="H54" s="826"/>
      <c r="I54" s="826"/>
      <c r="J54" s="826"/>
      <c r="K54" s="826"/>
      <c r="L54" s="826"/>
      <c r="M54" s="827"/>
      <c r="N54" s="394">
        <f>SUM(N47:N53)</f>
        <v>122812.38311224367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829">
        <f>VLOOKUP(A59,TRANSPORTE!A5:D117,4,FALSE)</f>
        <v>57.256241344088231</v>
      </c>
      <c r="M59" s="830"/>
      <c r="N59" s="287">
        <f>K59*L59</f>
        <v>2.8628120672044117</v>
      </c>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2.8628120672044117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s="162"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437">
        <v>47.058819999999997</v>
      </c>
      <c r="N70" s="395">
        <f>K70/M70</f>
        <v>2660.096237007218</v>
      </c>
      <c r="O70" s="106"/>
    </row>
    <row r="71" spans="1:15">
      <c r="A71" s="162"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432">
        <v>32</v>
      </c>
      <c r="N71" s="395">
        <f>K71/M71</f>
        <v>7823.8118749999994</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13817.853224957467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N42+N54+N65+N76</f>
        <v>279746.4772715178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55949.295454303559</v>
      </c>
      <c r="M83" s="860"/>
      <c r="N83" s="51"/>
    </row>
    <row r="84" spans="1:14">
      <c r="B84" s="89" t="s">
        <v>973</v>
      </c>
      <c r="C84" s="90"/>
      <c r="D84" s="90"/>
      <c r="E84" s="90"/>
      <c r="F84" s="90"/>
      <c r="G84" s="90"/>
      <c r="H84" s="90"/>
      <c r="I84" s="87"/>
      <c r="J84" s="88"/>
      <c r="K84" s="304">
        <v>0.05</v>
      </c>
      <c r="L84" s="859">
        <f>N78*K84</f>
        <v>13987.32386357589</v>
      </c>
      <c r="M84" s="860"/>
      <c r="N84" s="51"/>
    </row>
    <row r="85" spans="1:14" ht="15.75" thickBot="1">
      <c r="B85" s="91" t="s">
        <v>974</v>
      </c>
      <c r="C85" s="92"/>
      <c r="D85" s="92"/>
      <c r="E85" s="92"/>
      <c r="F85" s="92"/>
      <c r="G85" s="92"/>
      <c r="H85" s="92"/>
      <c r="I85" s="93"/>
      <c r="J85" s="94"/>
      <c r="K85" s="305">
        <v>0.05</v>
      </c>
      <c r="L85" s="861">
        <f>N78*K85</f>
        <v>13987.32386357589</v>
      </c>
      <c r="M85" s="862"/>
      <c r="N85" s="51"/>
    </row>
    <row r="86" spans="1:14" ht="15.75" thickBot="1">
      <c r="B86" s="825" t="s">
        <v>953</v>
      </c>
      <c r="C86" s="826"/>
      <c r="D86" s="826"/>
      <c r="E86" s="826"/>
      <c r="F86" s="826"/>
      <c r="G86" s="826"/>
      <c r="H86" s="826"/>
      <c r="I86" s="826"/>
      <c r="J86" s="826"/>
      <c r="K86" s="826"/>
      <c r="L86" s="826"/>
      <c r="M86" s="827"/>
      <c r="N86" s="52">
        <f>L83+L84+L85</f>
        <v>83923.943181455339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363670.42045297311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56" zoomScale="77" zoomScaleNormal="77" workbookViewId="0">
      <selection activeCell="A77" sqref="A77:XFD78"/>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1099</v>
      </c>
      <c r="C31" s="81" t="s">
        <v>2231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243</v>
      </c>
      <c r="B36" s="838" t="str">
        <f>VLOOKUP(A36,EQUIPOS!A6:D154,3,FALSE)</f>
        <v>Grúa 10 ton</v>
      </c>
      <c r="C36" s="839"/>
      <c r="D36" s="839"/>
      <c r="E36" s="839"/>
      <c r="F36" s="839"/>
      <c r="G36" s="839"/>
      <c r="H36" s="840"/>
      <c r="I36" s="267"/>
      <c r="J36" s="268"/>
      <c r="K36" s="269">
        <f>VLOOKUP(A36,EQUIPOS!A6:D163,4,FALSE)</f>
        <v>178295.08425029507</v>
      </c>
      <c r="L36" s="270"/>
      <c r="M36" s="271">
        <v>0.158</v>
      </c>
      <c r="N36" s="272">
        <f t="shared" ref="N36:N44" si="0">K36/M36</f>
        <v>1128449.9003183232</v>
      </c>
    </row>
    <row r="37" spans="1:14">
      <c r="A37" s="113" t="s">
        <v>121</v>
      </c>
      <c r="B37" s="838" t="str">
        <f>VLOOKUP(A37,EQUIPOS!A7:D154,3,FALSE)</f>
        <v>Bomba eléctrica para accionar la celda</v>
      </c>
      <c r="C37" s="839"/>
      <c r="D37" s="839"/>
      <c r="E37" s="839"/>
      <c r="F37" s="839"/>
      <c r="G37" s="839"/>
      <c r="H37" s="840"/>
      <c r="I37" s="421"/>
      <c r="J37" s="422"/>
      <c r="K37" s="269">
        <f>VLOOKUP(A37,EQUIPOS!A7:D164,4,FALSE)</f>
        <v>43634.558423271512</v>
      </c>
      <c r="L37" s="335"/>
      <c r="M37" s="336">
        <v>0.158</v>
      </c>
      <c r="N37" s="272">
        <f t="shared" si="0"/>
        <v>276168.09128652856</v>
      </c>
    </row>
    <row r="38" spans="1:14">
      <c r="A38" s="113" t="s">
        <v>217</v>
      </c>
      <c r="B38" s="838" t="str">
        <f>VLOOKUP(A38,EQUIPOS!A8:D154,3,FALSE)</f>
        <v>Equipo de soldadura y de acetileno (incluye soldadura)</v>
      </c>
      <c r="C38" s="839"/>
      <c r="D38" s="839"/>
      <c r="E38" s="839"/>
      <c r="F38" s="839"/>
      <c r="G38" s="839"/>
      <c r="H38" s="840"/>
      <c r="I38" s="421"/>
      <c r="J38" s="422"/>
      <c r="K38" s="438">
        <f>VLOOKUP(A38,EQUIPOS!A8:D165,4,FALSE)</f>
        <v>29305.181398633074</v>
      </c>
      <c r="L38" s="335"/>
      <c r="M38" s="336">
        <v>0.158</v>
      </c>
      <c r="N38" s="272">
        <f t="shared" si="0"/>
        <v>185475.83163691818</v>
      </c>
    </row>
    <row r="39" spans="1:14">
      <c r="A39" s="113" t="s">
        <v>255</v>
      </c>
      <c r="B39" s="838" t="str">
        <f>VLOOKUP(A39,EQUIPOS!A9:D154,3,FALSE)</f>
        <v>Manómetro cable de acero para bajar la celda</v>
      </c>
      <c r="C39" s="839"/>
      <c r="D39" s="839"/>
      <c r="E39" s="839"/>
      <c r="F39" s="839"/>
      <c r="G39" s="839"/>
      <c r="H39" s="840"/>
      <c r="I39" s="421"/>
      <c r="J39" s="422"/>
      <c r="K39" s="438">
        <f>VLOOKUP(A39,EQUIPOS!A9:D166,4,FALSE)</f>
        <v>1137884.6755144615</v>
      </c>
      <c r="L39" s="335"/>
      <c r="M39" s="336">
        <v>0.158</v>
      </c>
      <c r="N39" s="272">
        <f t="shared" si="0"/>
        <v>7201801.743762414</v>
      </c>
    </row>
    <row r="40" spans="1:14">
      <c r="A40" s="113" t="s">
        <v>1648</v>
      </c>
      <c r="B40" s="838" t="str">
        <f>VLOOKUP(A40,EQUIPOS!A10:D154,3,FALSE)</f>
        <v xml:space="preserve">Retroexcavadora sobre llantas 
</v>
      </c>
      <c r="C40" s="839"/>
      <c r="D40" s="839"/>
      <c r="E40" s="839"/>
      <c r="F40" s="839"/>
      <c r="G40" s="839"/>
      <c r="H40" s="840"/>
      <c r="I40" s="421"/>
      <c r="J40" s="422"/>
      <c r="K40" s="438">
        <f>VLOOKUP(A40,EQUIPOS!A10:D167,4,FALSE)</f>
        <v>113406.71981248001</v>
      </c>
      <c r="L40" s="335"/>
      <c r="M40" s="336">
        <v>0.158</v>
      </c>
      <c r="N40" s="272">
        <f t="shared" si="0"/>
        <v>717764.04944607592</v>
      </c>
    </row>
    <row r="41" spans="1:14">
      <c r="A41" s="113" t="s">
        <v>115</v>
      </c>
      <c r="B41" s="838" t="str">
        <f>VLOOKUP(A41,EQUIPOS!A6:D154,3,FALSE)</f>
        <v>Andamiaje para Aplicar la Carga (Equipos Sustituto de la Tara)</v>
      </c>
      <c r="C41" s="839"/>
      <c r="D41" s="839"/>
      <c r="E41" s="839"/>
      <c r="F41" s="839"/>
      <c r="G41" s="839"/>
      <c r="H41" s="840"/>
      <c r="I41" s="421"/>
      <c r="J41" s="422"/>
      <c r="K41" s="438">
        <f>VLOOKUP(A41,EQUIPOS!A6:D154,4,FALSE)</f>
        <v>43422.716665461281</v>
      </c>
      <c r="L41" s="335"/>
      <c r="M41" s="336">
        <v>0.158</v>
      </c>
      <c r="N41" s="272">
        <f t="shared" si="0"/>
        <v>274827.32066747645</v>
      </c>
    </row>
    <row r="42" spans="1:14">
      <c r="A42" s="113" t="s">
        <v>224</v>
      </c>
      <c r="B42" s="838" t="str">
        <f>VLOOKUP(A42,EQUIPOS!A12:D156,3,FALSE)</f>
        <v>Equipo de Medición (Deformimetros Eléctricos, Mecánicos, Celdas de Carga,  Etc.)</v>
      </c>
      <c r="C42" s="839"/>
      <c r="D42" s="839"/>
      <c r="E42" s="839"/>
      <c r="F42" s="839"/>
      <c r="G42" s="839"/>
      <c r="H42" s="840"/>
      <c r="I42" s="328"/>
      <c r="J42" s="330"/>
      <c r="K42" s="438">
        <f>VLOOKUP(A42,EQUIPOS!A12:D169,4,FALSE)</f>
        <v>119309.75683860644</v>
      </c>
      <c r="L42" s="423"/>
      <c r="M42" s="424">
        <v>0.158</v>
      </c>
      <c r="N42" s="272">
        <f t="shared" si="0"/>
        <v>755125.04328231921</v>
      </c>
    </row>
    <row r="43" spans="1:14">
      <c r="A43" t="s">
        <v>335</v>
      </c>
      <c r="B43" s="838" t="str">
        <f>VLOOKUP(A43,EQUIPOS!A13:D157,3,FALSE)</f>
        <v>Tara (Recebo, Agua, Etc.)</v>
      </c>
      <c r="C43" s="839"/>
      <c r="D43" s="839"/>
      <c r="E43" s="839"/>
      <c r="F43" s="839"/>
      <c r="G43" s="839"/>
      <c r="H43" s="840"/>
      <c r="I43" s="36"/>
      <c r="J43" s="37"/>
      <c r="K43" s="438">
        <f>VLOOKUP(A43,EQUIPOS!A13:D170,4,FALSE)</f>
        <v>203520.50686544896</v>
      </c>
      <c r="L43" s="276"/>
      <c r="M43" s="277">
        <v>2.8000000000000001E-2</v>
      </c>
      <c r="N43" s="272">
        <f t="shared" si="0"/>
        <v>7268589.530908891</v>
      </c>
    </row>
    <row r="44" spans="1:14">
      <c r="A44" t="s">
        <v>216</v>
      </c>
      <c r="B44" s="838" t="str">
        <f>VLOOKUP(A44,EQUIPOS!A14:D158,3,FALSE)</f>
        <v xml:space="preserve">Equipo de topografía Teodolito electrónico con abertura de anteojo de 42 mm. Aumento del anteojo: 30x.Distancia mínima de enfoque: 1.0 m. Precisión: 5´´. Compensador con rango de trabajo ±3´. </v>
      </c>
      <c r="C44" s="839"/>
      <c r="D44" s="839"/>
      <c r="E44" s="839"/>
      <c r="F44" s="839"/>
      <c r="G44" s="839"/>
      <c r="H44" s="840"/>
      <c r="I44" s="36"/>
      <c r="J44" s="37"/>
      <c r="K44" s="438">
        <f>VLOOKUP(A44,EQUIPOS!A14:D171,4,FALSE)</f>
        <v>16527.539025522936</v>
      </c>
      <c r="L44" s="276"/>
      <c r="M44" s="277">
        <v>0.158</v>
      </c>
      <c r="N44" s="273">
        <f t="shared" si="0"/>
        <v>104604.67737672744</v>
      </c>
    </row>
    <row r="45" spans="1:14">
      <c r="B45" s="845" t="s">
        <v>952</v>
      </c>
      <c r="C45" s="846"/>
      <c r="D45" s="846"/>
      <c r="E45" s="38"/>
      <c r="F45" s="39"/>
      <c r="G45" s="39"/>
      <c r="H45" s="40"/>
      <c r="I45" s="36"/>
      <c r="J45" s="37"/>
      <c r="K45" s="279"/>
      <c r="L45" s="276"/>
      <c r="M45" s="401">
        <v>0.02</v>
      </c>
      <c r="N45" s="344">
        <f>N79*M45</f>
        <v>8647.9318827683801</v>
      </c>
    </row>
    <row r="46" spans="1:14" ht="15.75" thickBot="1">
      <c r="B46" s="838"/>
      <c r="C46" s="839"/>
      <c r="D46" s="839"/>
      <c r="E46" s="839"/>
      <c r="F46" s="839"/>
      <c r="G46" s="839"/>
      <c r="H46" s="840"/>
      <c r="I46" s="847"/>
      <c r="J46" s="848"/>
      <c r="K46" s="41"/>
      <c r="L46" s="849"/>
      <c r="M46" s="850"/>
      <c r="N46" s="105"/>
    </row>
    <row r="47" spans="1:14" ht="15.75" thickBot="1">
      <c r="B47" s="825" t="s">
        <v>953</v>
      </c>
      <c r="C47" s="826"/>
      <c r="D47" s="826"/>
      <c r="E47" s="826"/>
      <c r="F47" s="826"/>
      <c r="G47" s="826"/>
      <c r="H47" s="826"/>
      <c r="I47" s="826"/>
      <c r="J47" s="826"/>
      <c r="K47" s="826"/>
      <c r="L47" s="826"/>
      <c r="M47" s="827"/>
      <c r="N47" s="394">
        <f>SUM(N36:N46)</f>
        <v>17921454.120568443</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6" t="s">
        <v>944</v>
      </c>
      <c r="C51" s="817"/>
      <c r="D51" s="817"/>
      <c r="E51" s="817"/>
      <c r="F51" s="817"/>
      <c r="G51" s="817"/>
      <c r="H51" s="817"/>
      <c r="I51" s="818"/>
      <c r="J51" s="315" t="s">
        <v>945</v>
      </c>
      <c r="K51" s="85" t="s">
        <v>946</v>
      </c>
      <c r="L51" s="819" t="s">
        <v>955</v>
      </c>
      <c r="M51" s="818"/>
      <c r="N51" s="86" t="s">
        <v>951</v>
      </c>
    </row>
    <row r="52" spans="1:14">
      <c r="A52" s="161" t="s">
        <v>410</v>
      </c>
      <c r="B52" s="43" t="str">
        <f>VLOOKUP(A52,MATERIALES!A5:D373,3,FALSE)</f>
        <v>Celda especial de carga</v>
      </c>
      <c r="C52" s="281"/>
      <c r="D52" s="281"/>
      <c r="E52" s="281"/>
      <c r="F52" s="281"/>
      <c r="G52" s="281"/>
      <c r="H52" s="281"/>
      <c r="I52" s="268"/>
      <c r="J52" s="224" t="str">
        <f>VLOOKUP(A52,MATERIALES!A6:D644,2,FALSE)</f>
        <v>u</v>
      </c>
      <c r="K52" s="282">
        <v>1</v>
      </c>
      <c r="L52" s="267"/>
      <c r="M52" s="402">
        <f>VLOOKUP(A52,MATERIALES!A5:D396,4,FALSE)</f>
        <v>13779318.710743573</v>
      </c>
      <c r="N52" s="272">
        <f t="shared" ref="N52:N58" si="1">K52*M52</f>
        <v>13779318.710743573</v>
      </c>
    </row>
    <row r="53" spans="1:14">
      <c r="A53" s="161" t="s">
        <v>505</v>
      </c>
      <c r="B53" s="43" t="str">
        <f>VLOOKUP(A53,MATERIALES!A6:D373,3,FALSE)</f>
        <v>Manguera de alta presión</v>
      </c>
      <c r="C53" s="425"/>
      <c r="D53" s="425"/>
      <c r="E53" s="425"/>
      <c r="F53" s="425"/>
      <c r="G53" s="425"/>
      <c r="H53" s="425"/>
      <c r="I53" s="425"/>
      <c r="J53" s="311" t="str">
        <f>VLOOKUP(A53,MATERIALES!A7:D645,2,FALSE)</f>
        <v>m</v>
      </c>
      <c r="K53" s="397">
        <v>30</v>
      </c>
      <c r="L53" s="421"/>
      <c r="M53" s="402">
        <f>VLOOKUP(A53,MATERIALES!A6:D397,4,FALSE)</f>
        <v>83140.987150054541</v>
      </c>
      <c r="N53" s="272">
        <f t="shared" si="1"/>
        <v>2494229.6145016365</v>
      </c>
    </row>
    <row r="54" spans="1:14">
      <c r="A54" s="161" t="s">
        <v>729</v>
      </c>
      <c r="B54" s="43" t="str">
        <f>VLOOKUP(A54,MATERIALES!A6:D373,3,FALSE)</f>
        <v>Tubo Metálico De Alta Resistencia</v>
      </c>
      <c r="C54" s="425"/>
      <c r="D54" s="425"/>
      <c r="E54" s="425"/>
      <c r="F54" s="425"/>
      <c r="G54" s="425"/>
      <c r="H54" s="425"/>
      <c r="I54" s="425"/>
      <c r="J54" s="312" t="str">
        <f>VLOOKUP(A54,MATERIALES!A8:D646,2,FALSE)</f>
        <v>m</v>
      </c>
      <c r="K54" s="397">
        <v>60</v>
      </c>
      <c r="L54" s="421"/>
      <c r="M54" s="402">
        <f>VLOOKUP(A54,MATERIALES!A6:D398,4,FALSE)</f>
        <v>54141.464977762276</v>
      </c>
      <c r="N54" s="272">
        <f t="shared" si="1"/>
        <v>3248487.8986657364</v>
      </c>
    </row>
    <row r="55" spans="1:14">
      <c r="A55" s="161" t="s">
        <v>734</v>
      </c>
      <c r="B55" s="43" t="str">
        <f>VLOOKUP(A55,MATERIALES!A6:D373,3,FALSE)</f>
        <v>Uniones especiales de alta resistencia para tubería</v>
      </c>
      <c r="C55" s="425"/>
      <c r="D55" s="425"/>
      <c r="E55" s="425"/>
      <c r="F55" s="425"/>
      <c r="G55" s="425"/>
      <c r="H55" s="425"/>
      <c r="I55" s="425"/>
      <c r="J55" s="312" t="str">
        <f>VLOOKUP(A55,MATERIALES!A9:D647,2,FALSE)</f>
        <v>u</v>
      </c>
      <c r="K55" s="397">
        <v>12</v>
      </c>
      <c r="L55" s="421"/>
      <c r="M55" s="402">
        <f>VLOOKUP(A55,MATERIALES!A6:D399,4,FALSE)</f>
        <v>34720.567069653727</v>
      </c>
      <c r="N55" s="272">
        <f t="shared" si="1"/>
        <v>416646.80483584473</v>
      </c>
    </row>
    <row r="56" spans="1:14">
      <c r="A56" s="161" t="s">
        <v>698</v>
      </c>
      <c r="B56" s="43" t="str">
        <f>VLOOKUP(A56,MATERIALES!A7:D373,3,FALSE)</f>
        <v>Transductores electrónicos (incluye cables, protección contra el concreto y panel de lectura)</v>
      </c>
      <c r="C56" s="425"/>
      <c r="D56" s="425"/>
      <c r="E56" s="425"/>
      <c r="F56" s="425"/>
      <c r="G56" s="425"/>
      <c r="H56" s="425"/>
      <c r="I56" s="425"/>
      <c r="J56" s="312" t="str">
        <f>VLOOKUP(A56,MATERIALES!A10:D648,2,FALSE)</f>
        <v>u</v>
      </c>
      <c r="K56" s="397">
        <v>2</v>
      </c>
      <c r="L56" s="421"/>
      <c r="M56" s="402">
        <f>VLOOKUP(A56,MATERIALES!A7:D400,4,FALSE)</f>
        <v>1362472.7061319659</v>
      </c>
      <c r="N56" s="272">
        <f t="shared" si="1"/>
        <v>2724945.4122639317</v>
      </c>
    </row>
    <row r="57" spans="1:14">
      <c r="A57" s="161" t="s">
        <v>700</v>
      </c>
      <c r="B57" s="43" t="str">
        <f>VLOOKUP(A57,MATERIALES!A8:D373,3,FALSE)</f>
        <v>Transductores mecánicos (incluye cables, protección contra el concreto y panel de lectura)</v>
      </c>
      <c r="C57" s="425"/>
      <c r="D57" s="425"/>
      <c r="E57" s="425"/>
      <c r="F57" s="425"/>
      <c r="G57" s="425"/>
      <c r="H57" s="425"/>
      <c r="I57" s="425"/>
      <c r="J57" s="312" t="str">
        <f>VLOOKUP(A57,MATERIALES!A11:D649,2,FALSE)</f>
        <v>u</v>
      </c>
      <c r="K57" s="397">
        <v>5</v>
      </c>
      <c r="L57" s="421"/>
      <c r="M57" s="402">
        <f>VLOOKUP(A57,MATERIALES!A8:D401,4,FALSE)</f>
        <v>835531.8164165843</v>
      </c>
      <c r="N57" s="272">
        <f t="shared" si="1"/>
        <v>4177659.0820829216</v>
      </c>
    </row>
    <row r="58" spans="1:14" ht="15.75" thickBot="1">
      <c r="A58" s="205" t="s">
        <v>550</v>
      </c>
      <c r="B58" s="43" t="str">
        <f>VLOOKUP(A58,MATERIALES!A9:D374,3,FALSE)</f>
        <v>Material seleccionado para Relleno</v>
      </c>
      <c r="C58" s="310"/>
      <c r="D58" s="310"/>
      <c r="E58" s="310"/>
      <c r="F58" s="310"/>
      <c r="G58" s="310"/>
      <c r="H58" s="310"/>
      <c r="I58" s="310"/>
      <c r="J58" s="435" t="str">
        <f>VLOOKUP(A58,MATERIALES!A12:D650,2,FALSE)</f>
        <v>m3</v>
      </c>
      <c r="K58" s="126">
        <v>70</v>
      </c>
      <c r="L58" s="325"/>
      <c r="M58" s="402">
        <f>VLOOKUP(A58,MATERIALES!A9:D402,4,FALSE)</f>
        <v>24900.228355032312</v>
      </c>
      <c r="N58" s="272">
        <f t="shared" si="1"/>
        <v>1743015.9848522618</v>
      </c>
    </row>
    <row r="59" spans="1:14" ht="15.75" thickBot="1">
      <c r="B59" s="825" t="s">
        <v>953</v>
      </c>
      <c r="C59" s="826"/>
      <c r="D59" s="826"/>
      <c r="E59" s="826"/>
      <c r="F59" s="826"/>
      <c r="G59" s="826"/>
      <c r="H59" s="826"/>
      <c r="I59" s="826"/>
      <c r="J59" s="826"/>
      <c r="K59" s="826"/>
      <c r="L59" s="826"/>
      <c r="M59" s="827"/>
      <c r="N59" s="394">
        <f>SUM(N52:N58)</f>
        <v>28584303.507945903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1395</v>
      </c>
      <c r="B64" s="46" t="str">
        <f>VLOOKUP(A64,TRANSPORTE!A5:D117,3,FALSE)</f>
        <v>Transporte de Equipos para Prueba (1)</v>
      </c>
      <c r="C64" s="317"/>
      <c r="D64" s="317"/>
      <c r="E64" s="317"/>
      <c r="F64" s="317"/>
      <c r="G64" s="317"/>
      <c r="H64" s="311" t="s">
        <v>1468</v>
      </c>
      <c r="I64" s="279">
        <v>0.05</v>
      </c>
      <c r="J64" s="286">
        <v>1</v>
      </c>
      <c r="K64" s="279">
        <f>I64*J64</f>
        <v>0.05</v>
      </c>
      <c r="L64" s="829">
        <f>VLOOKUP(A64,TRANSPORTE!A5:D117,4,FALSE)</f>
        <v>138799.86758526688</v>
      </c>
      <c r="M64" s="830"/>
      <c r="N64" s="287">
        <f>K64*L64</f>
        <v>6939.9933792633447</v>
      </c>
    </row>
    <row r="65" spans="1:15">
      <c r="B65" s="46"/>
      <c r="C65" s="47"/>
      <c r="D65" s="47"/>
      <c r="E65" s="47"/>
      <c r="F65" s="47"/>
      <c r="G65" s="47"/>
      <c r="H65" s="311"/>
      <c r="I65" s="279"/>
      <c r="J65" s="286"/>
      <c r="K65" s="279"/>
      <c r="L65" s="829"/>
      <c r="M65" s="830"/>
      <c r="N65" s="287"/>
    </row>
    <row r="66" spans="1:15">
      <c r="B66" s="46"/>
      <c r="C66" s="47"/>
      <c r="D66" s="47"/>
      <c r="E66" s="47"/>
      <c r="F66" s="47"/>
      <c r="G66" s="47"/>
      <c r="H66" s="311"/>
      <c r="I66" s="279"/>
      <c r="J66" s="286"/>
      <c r="K66" s="279"/>
      <c r="L66" s="829"/>
      <c r="M66" s="830"/>
      <c r="N66" s="287"/>
    </row>
    <row r="67" spans="1:15">
      <c r="B67" s="46"/>
      <c r="C67" s="47"/>
      <c r="D67" s="47"/>
      <c r="E67" s="47"/>
      <c r="F67" s="47"/>
      <c r="G67" s="47"/>
      <c r="H67" s="311"/>
      <c r="I67" s="279"/>
      <c r="J67" s="286"/>
      <c r="K67" s="279"/>
      <c r="L67" s="829"/>
      <c r="M67" s="83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6939.9933792633447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s="162" t="s">
        <v>15</v>
      </c>
      <c r="B75" s="49" t="str">
        <f>VLOOKUP(A75,'MANO DE OBRA'!A8:D68,3,FALSE)</f>
        <v>Obrero (6)</v>
      </c>
      <c r="C75" s="47"/>
      <c r="D75" s="47"/>
      <c r="E75" s="47"/>
      <c r="F75" s="47"/>
      <c r="G75" s="47"/>
      <c r="H75" s="47"/>
      <c r="I75" s="292">
        <f>K75/J75*100</f>
        <v>202996.19999999998</v>
      </c>
      <c r="J75" s="293">
        <v>185</v>
      </c>
      <c r="K75" s="294">
        <f>VLOOKUP(A75,'MANO DE OBRA'!A8:D99,4,FALSE)</f>
        <v>375542.97</v>
      </c>
      <c r="L75" s="50"/>
      <c r="M75" s="434">
        <v>1.26</v>
      </c>
      <c r="N75" s="395">
        <f>K75/M75</f>
        <v>298049.97619047615</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2">
        <v>1.26</v>
      </c>
      <c r="N76" s="395">
        <f>K76/M76</f>
        <v>84671.621916196818</v>
      </c>
    </row>
    <row r="77" spans="1:15">
      <c r="A77" s="173" t="s">
        <v>2228</v>
      </c>
      <c r="B77" s="49" t="str">
        <f>VLOOKUP(A77,'MANO DE OBRA'!A11:D72,3,FALSE)</f>
        <v>Celador</v>
      </c>
      <c r="C77" s="47"/>
      <c r="D77" s="47"/>
      <c r="E77" s="47"/>
      <c r="F77" s="47"/>
      <c r="G77" s="47"/>
      <c r="H77" s="47"/>
      <c r="I77" s="292">
        <f>K77/J77*100</f>
        <v>33832.699999999997</v>
      </c>
      <c r="J77" s="293">
        <v>185</v>
      </c>
      <c r="K77" s="298">
        <f>VLOOKUP(A77,'MANO DE OBRA'!A11:D103,4,FALSE)</f>
        <v>62590.494999999995</v>
      </c>
      <c r="L77" s="318"/>
      <c r="M77" s="300">
        <v>1.26</v>
      </c>
      <c r="N77" s="395">
        <f>K77/M77</f>
        <v>49674.996031746028</v>
      </c>
    </row>
    <row r="78" spans="1:15" ht="15.75" thickBot="1">
      <c r="B78" s="812"/>
      <c r="C78" s="813"/>
      <c r="D78" s="813"/>
      <c r="E78" s="813"/>
      <c r="F78" s="813"/>
      <c r="G78" s="813"/>
      <c r="H78" s="813"/>
      <c r="I78" s="126"/>
      <c r="J78" s="126"/>
      <c r="K78" s="126"/>
      <c r="L78" s="913"/>
      <c r="M78" s="913"/>
      <c r="N78" s="45"/>
    </row>
    <row r="79" spans="1:15" ht="15.75" thickBot="1">
      <c r="B79" s="831" t="s">
        <v>953</v>
      </c>
      <c r="C79" s="832"/>
      <c r="D79" s="832"/>
      <c r="E79" s="832"/>
      <c r="F79" s="832"/>
      <c r="G79" s="832"/>
      <c r="H79" s="832"/>
      <c r="I79" s="832"/>
      <c r="J79" s="832"/>
      <c r="K79" s="832"/>
      <c r="L79" s="832"/>
      <c r="M79" s="833"/>
      <c r="N79" s="301">
        <f>SUM(N75:N78)</f>
        <v>432396.59413841902</v>
      </c>
    </row>
    <row r="80" spans="1:15" ht="15.75" thickBot="1">
      <c r="B80" s="33"/>
      <c r="C80" s="34"/>
      <c r="D80" s="34"/>
      <c r="E80" s="34"/>
      <c r="F80" s="34"/>
      <c r="G80" s="34"/>
      <c r="H80" s="34"/>
      <c r="I80" s="34"/>
      <c r="J80" s="34"/>
      <c r="K80" s="34"/>
      <c r="L80" s="34"/>
      <c r="M80" s="34"/>
      <c r="N80" s="35"/>
    </row>
    <row r="81" spans="1:14" ht="15.75" thickBot="1">
      <c r="B81" s="825" t="s">
        <v>967</v>
      </c>
      <c r="C81" s="826"/>
      <c r="D81" s="826"/>
      <c r="E81" s="826"/>
      <c r="F81" s="826"/>
      <c r="G81" s="826"/>
      <c r="H81" s="826"/>
      <c r="I81" s="826"/>
      <c r="J81" s="826"/>
      <c r="K81" s="826"/>
      <c r="L81" s="826"/>
      <c r="M81" s="827"/>
      <c r="N81" s="99">
        <f>N47+N59+N70+N79</f>
        <v>46945094.216032036</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6" t="s">
        <v>969</v>
      </c>
      <c r="C85" s="817"/>
      <c r="D85" s="817"/>
      <c r="E85" s="817"/>
      <c r="F85" s="817"/>
      <c r="G85" s="817"/>
      <c r="H85" s="817"/>
      <c r="I85" s="314"/>
      <c r="J85" s="334"/>
      <c r="K85" s="302" t="s">
        <v>970</v>
      </c>
      <c r="L85" s="855" t="s">
        <v>971</v>
      </c>
      <c r="M85" s="856"/>
      <c r="N85" s="303"/>
    </row>
    <row r="86" spans="1:14">
      <c r="B86" s="857" t="s">
        <v>972</v>
      </c>
      <c r="C86" s="858"/>
      <c r="D86" s="858"/>
      <c r="E86" s="858"/>
      <c r="F86" s="858"/>
      <c r="G86" s="858"/>
      <c r="H86" s="858"/>
      <c r="I86" s="87"/>
      <c r="J86" s="88"/>
      <c r="K86" s="304">
        <v>0.2</v>
      </c>
      <c r="L86" s="859">
        <f>N81*K86</f>
        <v>9389018.8432064075</v>
      </c>
      <c r="M86" s="860"/>
      <c r="N86" s="51"/>
    </row>
    <row r="87" spans="1:14">
      <c r="B87" s="89" t="s">
        <v>973</v>
      </c>
      <c r="C87" s="90"/>
      <c r="D87" s="90"/>
      <c r="E87" s="90"/>
      <c r="F87" s="90"/>
      <c r="G87" s="90"/>
      <c r="H87" s="90"/>
      <c r="I87" s="87"/>
      <c r="J87" s="88"/>
      <c r="K87" s="304">
        <v>0.05</v>
      </c>
      <c r="L87" s="859">
        <f>N81*K87</f>
        <v>2347254.7108016019</v>
      </c>
      <c r="M87" s="860"/>
      <c r="N87" s="51"/>
    </row>
    <row r="88" spans="1:14" ht="15.75" thickBot="1">
      <c r="B88" s="91" t="s">
        <v>974</v>
      </c>
      <c r="C88" s="92"/>
      <c r="D88" s="92"/>
      <c r="E88" s="92"/>
      <c r="F88" s="92"/>
      <c r="G88" s="92"/>
      <c r="H88" s="92"/>
      <c r="I88" s="93"/>
      <c r="J88" s="94"/>
      <c r="K88" s="305">
        <v>0.05</v>
      </c>
      <c r="L88" s="861">
        <f>N81*K88</f>
        <v>2347254.7108016019</v>
      </c>
      <c r="M88" s="862"/>
      <c r="N88" s="51"/>
    </row>
    <row r="89" spans="1:14" ht="15.75" thickBot="1">
      <c r="B89" s="825" t="s">
        <v>953</v>
      </c>
      <c r="C89" s="826"/>
      <c r="D89" s="826"/>
      <c r="E89" s="826"/>
      <c r="F89" s="826"/>
      <c r="G89" s="826"/>
      <c r="H89" s="826"/>
      <c r="I89" s="826"/>
      <c r="J89" s="826"/>
      <c r="K89" s="826"/>
      <c r="L89" s="826"/>
      <c r="M89" s="827"/>
      <c r="N89" s="52">
        <f>L86+L87+L88</f>
        <v>14083528.26480961</v>
      </c>
    </row>
    <row r="90" spans="1:14" ht="15.75" thickBot="1">
      <c r="B90" s="33"/>
      <c r="C90" s="34"/>
      <c r="D90" s="34"/>
      <c r="E90" s="34"/>
      <c r="F90" s="34"/>
      <c r="G90" s="34"/>
      <c r="H90" s="34"/>
      <c r="I90" s="34"/>
      <c r="J90" s="34"/>
      <c r="K90" s="34"/>
      <c r="L90" s="34"/>
      <c r="M90" s="34"/>
      <c r="N90" s="35"/>
    </row>
    <row r="91" spans="1:14" ht="15.75" thickBot="1">
      <c r="A91" t="s">
        <v>2016</v>
      </c>
      <c r="B91" s="825" t="s">
        <v>975</v>
      </c>
      <c r="C91" s="826"/>
      <c r="D91" s="826"/>
      <c r="E91" s="826"/>
      <c r="F91" s="826"/>
      <c r="G91" s="826"/>
      <c r="H91" s="826"/>
      <c r="I91" s="826"/>
      <c r="J91" s="826"/>
      <c r="K91" s="826"/>
      <c r="L91" s="826"/>
      <c r="M91" s="827"/>
      <c r="N91" s="188">
        <f>N81+N89</f>
        <v>61028622.480841644</v>
      </c>
    </row>
    <row r="92" spans="1:14">
      <c r="B92" s="239"/>
      <c r="C92" s="240"/>
      <c r="D92" s="240"/>
      <c r="E92" s="240"/>
      <c r="F92" s="240"/>
      <c r="G92" s="240"/>
      <c r="H92" s="240"/>
      <c r="I92" s="240"/>
      <c r="J92" s="240"/>
      <c r="K92" s="240"/>
      <c r="L92" s="240"/>
      <c r="M92" s="240"/>
      <c r="N92" s="241"/>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243"/>
      <c r="F95" s="243"/>
      <c r="G95" s="243"/>
      <c r="H95" s="243"/>
      <c r="I95" s="243"/>
      <c r="J95" s="243"/>
      <c r="K95" s="243"/>
      <c r="L95" s="243"/>
      <c r="M95" s="243"/>
      <c r="N95" s="244"/>
    </row>
    <row r="96" spans="1:14">
      <c r="B96" s="242"/>
      <c r="C96" s="243"/>
      <c r="D96" s="243"/>
      <c r="E96" s="417" t="s">
        <v>976</v>
      </c>
      <c r="F96" s="417"/>
      <c r="G96" s="417"/>
      <c r="H96" s="417"/>
      <c r="I96" s="417"/>
      <c r="J96" s="417"/>
      <c r="K96" s="243"/>
      <c r="L96" s="243"/>
      <c r="M96" s="243"/>
      <c r="N96" s="244"/>
    </row>
    <row r="97" spans="2:14">
      <c r="B97" s="242"/>
      <c r="C97" s="243"/>
      <c r="D97" s="243"/>
      <c r="E97" s="243" t="s">
        <v>977</v>
      </c>
      <c r="F97" s="243"/>
      <c r="G97" s="243"/>
      <c r="H97" s="243"/>
      <c r="I97" s="243"/>
      <c r="J97" s="243"/>
      <c r="K97" s="243"/>
      <c r="L97" s="243"/>
      <c r="M97" s="243"/>
      <c r="N97" s="244"/>
    </row>
    <row r="98" spans="2:14">
      <c r="B98" s="242"/>
      <c r="C98" s="243"/>
      <c r="D98" s="243"/>
      <c r="E98" s="243" t="s">
        <v>978</v>
      </c>
      <c r="F98" s="243"/>
      <c r="G98" s="243"/>
      <c r="H98" s="243"/>
      <c r="I98" s="243"/>
      <c r="J98" s="243"/>
      <c r="K98" s="243"/>
      <c r="L98" s="243"/>
      <c r="M98" s="243"/>
      <c r="N98" s="244"/>
    </row>
    <row r="99" spans="2:14">
      <c r="B99" s="242"/>
      <c r="C99" s="243"/>
      <c r="D99" s="243"/>
      <c r="E99" s="243" t="s">
        <v>979</v>
      </c>
      <c r="F99" s="243"/>
      <c r="G99" s="243"/>
      <c r="H99" s="243"/>
      <c r="I99" s="243"/>
      <c r="J99" s="243"/>
      <c r="K99" s="243"/>
      <c r="L99" s="243"/>
      <c r="M99" s="243"/>
      <c r="N99" s="244"/>
    </row>
    <row r="100" spans="2:14" ht="15.75" thickBot="1">
      <c r="B100" s="242"/>
      <c r="C100" s="243"/>
      <c r="D100" s="243"/>
      <c r="E100" s="243"/>
      <c r="F100" s="243" t="s">
        <v>980</v>
      </c>
      <c r="G100" s="243"/>
      <c r="H100" s="243"/>
      <c r="I100" s="243"/>
      <c r="J100" s="243"/>
      <c r="K100" s="243"/>
      <c r="L100" s="243"/>
      <c r="M100" s="243"/>
      <c r="N100" s="244"/>
    </row>
    <row r="101" spans="2:14">
      <c r="B101" s="227" t="s">
        <v>2216</v>
      </c>
      <c r="C101" s="228"/>
      <c r="D101" s="228"/>
      <c r="E101" s="228"/>
      <c r="F101" s="228"/>
      <c r="G101" s="228"/>
      <c r="H101" s="228"/>
      <c r="I101" s="228"/>
      <c r="J101" s="228"/>
      <c r="K101" s="228"/>
      <c r="L101" s="228"/>
      <c r="M101" s="228"/>
      <c r="N101" s="229"/>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c r="B104" s="245"/>
      <c r="C104" s="246"/>
      <c r="D104" s="246"/>
      <c r="E104" s="246"/>
      <c r="F104" s="246"/>
      <c r="G104" s="246"/>
      <c r="H104" s="246"/>
      <c r="I104" s="246"/>
      <c r="J104" s="246"/>
      <c r="K104" s="246"/>
      <c r="L104" s="246"/>
      <c r="M104" s="246"/>
      <c r="N104" s="247"/>
    </row>
    <row r="105" spans="2:14" ht="15.75" thickBot="1">
      <c r="B105" s="248"/>
      <c r="C105" s="249"/>
      <c r="D105" s="249"/>
      <c r="E105" s="249"/>
      <c r="F105" s="249"/>
      <c r="G105" s="249"/>
      <c r="H105" s="249"/>
      <c r="I105" s="249"/>
      <c r="J105" s="249"/>
      <c r="K105" s="249"/>
      <c r="L105" s="249"/>
      <c r="M105" s="249"/>
      <c r="N105" s="250"/>
    </row>
    <row r="106" spans="2:14">
      <c r="B106" s="251"/>
      <c r="C106" s="252"/>
      <c r="D106" s="252"/>
      <c r="E106" s="252"/>
      <c r="F106" s="252"/>
      <c r="G106" s="252"/>
      <c r="H106" s="252"/>
      <c r="I106" s="252"/>
      <c r="J106" s="252"/>
      <c r="K106" s="252"/>
      <c r="L106" s="252"/>
      <c r="M106" s="252"/>
      <c r="N106" s="253"/>
    </row>
    <row r="107" spans="2:14">
      <c r="B107" s="254" t="s">
        <v>2217</v>
      </c>
      <c r="C107" s="255"/>
      <c r="D107" s="255"/>
      <c r="E107" s="255"/>
      <c r="F107" s="255"/>
      <c r="G107" s="255"/>
      <c r="H107" s="255"/>
      <c r="I107" s="255"/>
      <c r="J107" s="255"/>
      <c r="K107" s="255"/>
      <c r="L107" s="255"/>
      <c r="M107" s="255"/>
      <c r="N107" s="256"/>
    </row>
    <row r="108" spans="2:14" ht="15" customHeight="1">
      <c r="B108" s="967" t="s">
        <v>2218</v>
      </c>
      <c r="C108" s="968"/>
      <c r="D108" s="968"/>
      <c r="E108" s="968"/>
      <c r="F108" s="968"/>
      <c r="G108" s="968"/>
      <c r="H108" s="968"/>
      <c r="I108" s="968"/>
      <c r="J108" s="968"/>
      <c r="K108" s="968"/>
      <c r="L108" s="968"/>
      <c r="M108" s="968"/>
      <c r="N108" s="969"/>
    </row>
    <row r="109" spans="2:14" ht="15" customHeight="1">
      <c r="B109" s="967"/>
      <c r="C109" s="968"/>
      <c r="D109" s="968"/>
      <c r="E109" s="968"/>
      <c r="F109" s="968"/>
      <c r="G109" s="968"/>
      <c r="H109" s="968"/>
      <c r="I109" s="968"/>
      <c r="J109" s="968"/>
      <c r="K109" s="968"/>
      <c r="L109" s="968"/>
      <c r="M109" s="968"/>
      <c r="N109" s="969"/>
    </row>
    <row r="110" spans="2:14" ht="30" customHeight="1">
      <c r="B110" s="970" t="s">
        <v>2219</v>
      </c>
      <c r="C110" s="971"/>
      <c r="D110" s="971"/>
      <c r="E110" s="971"/>
      <c r="F110" s="971"/>
      <c r="G110" s="971"/>
      <c r="H110" s="971"/>
      <c r="I110" s="971"/>
      <c r="J110" s="971"/>
      <c r="K110" s="971"/>
      <c r="L110" s="971"/>
      <c r="M110" s="971"/>
      <c r="N110" s="972"/>
    </row>
    <row r="111" spans="2:14">
      <c r="B111" s="970"/>
      <c r="C111" s="971"/>
      <c r="D111" s="971"/>
      <c r="E111" s="971"/>
      <c r="F111" s="971"/>
      <c r="G111" s="971"/>
      <c r="H111" s="971"/>
      <c r="I111" s="971"/>
      <c r="J111" s="971"/>
      <c r="K111" s="971"/>
      <c r="L111" s="971"/>
      <c r="M111" s="971"/>
      <c r="N111" s="972"/>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54"/>
      <c r="C115" s="255"/>
      <c r="D115" s="255"/>
      <c r="E115" s="255"/>
      <c r="F115" s="255"/>
      <c r="G115" s="255"/>
      <c r="H115" s="255"/>
      <c r="I115" s="255"/>
      <c r="J115" s="255"/>
      <c r="K115" s="255"/>
      <c r="L115" s="255"/>
      <c r="M115" s="255"/>
      <c r="N115" s="256"/>
    </row>
    <row r="116" spans="2:14">
      <c r="B116" s="242"/>
      <c r="C116" s="243"/>
      <c r="D116" s="243"/>
      <c r="E116" s="243" t="s">
        <v>976</v>
      </c>
      <c r="F116" s="417"/>
      <c r="G116" s="417"/>
      <c r="H116" s="243"/>
      <c r="I116" s="243"/>
      <c r="J116" s="243"/>
      <c r="K116" s="243"/>
      <c r="L116" s="243"/>
      <c r="M116" s="243"/>
      <c r="N116" s="244"/>
    </row>
    <row r="117" spans="2:14">
      <c r="B117" s="242"/>
      <c r="C117" s="243"/>
      <c r="D117" s="243"/>
      <c r="E117" s="418" t="s">
        <v>977</v>
      </c>
      <c r="F117" s="243"/>
      <c r="G117" s="243"/>
      <c r="H117" s="418"/>
      <c r="I117" s="418"/>
      <c r="J117" s="418"/>
      <c r="K117" s="243"/>
      <c r="L117" s="243"/>
      <c r="M117" s="243"/>
      <c r="N117" s="244"/>
    </row>
    <row r="118" spans="2:14">
      <c r="B118" s="242"/>
      <c r="C118" s="243"/>
      <c r="D118" s="243"/>
      <c r="E118" s="257" t="s">
        <v>981</v>
      </c>
      <c r="F118" s="243"/>
      <c r="G118" s="243"/>
      <c r="H118" s="257"/>
      <c r="I118" s="257"/>
      <c r="J118" s="257"/>
      <c r="K118" s="243"/>
      <c r="L118" s="243"/>
      <c r="M118" s="243"/>
      <c r="N118" s="244"/>
    </row>
    <row r="119" spans="2:14">
      <c r="B119" s="258"/>
      <c r="C119" s="255"/>
      <c r="D119" s="255"/>
      <c r="E119" s="243" t="s">
        <v>979</v>
      </c>
      <c r="F119" s="243"/>
      <c r="G119" s="243"/>
      <c r="H119" s="243"/>
      <c r="I119" s="243"/>
      <c r="J119" s="243"/>
      <c r="K119" s="255"/>
      <c r="L119" s="255"/>
      <c r="M119" s="255"/>
      <c r="N119" s="256"/>
    </row>
    <row r="120" spans="2:14">
      <c r="B120" s="258"/>
      <c r="C120" s="255"/>
      <c r="D120" s="255"/>
      <c r="E120" s="255"/>
      <c r="F120" s="243"/>
      <c r="G120" s="243"/>
      <c r="H120" s="243"/>
      <c r="I120" s="243"/>
      <c r="J120" s="243"/>
      <c r="K120" s="255"/>
      <c r="L120" s="255"/>
      <c r="M120" s="255"/>
      <c r="N120" s="256"/>
    </row>
    <row r="121" spans="2:14">
      <c r="B121" s="258" t="s">
        <v>2220</v>
      </c>
      <c r="C121" s="257"/>
      <c r="D121" s="257"/>
      <c r="E121" s="243"/>
      <c r="F121" s="243"/>
      <c r="G121" s="243"/>
      <c r="H121" s="243"/>
      <c r="I121" s="243"/>
      <c r="J121" s="973"/>
      <c r="K121" s="973"/>
      <c r="L121" s="973"/>
      <c r="M121" s="973"/>
      <c r="N121" s="974"/>
    </row>
    <row r="122" spans="2:14" ht="15.75" thickBot="1">
      <c r="B122" s="419" t="s">
        <v>2221</v>
      </c>
      <c r="C122" s="420"/>
      <c r="D122" s="420"/>
      <c r="E122" s="259"/>
      <c r="F122" s="259"/>
      <c r="G122" s="259"/>
      <c r="H122" s="259"/>
      <c r="I122" s="259"/>
      <c r="J122" s="975"/>
      <c r="K122" s="975"/>
      <c r="L122" s="975"/>
      <c r="M122" s="975"/>
      <c r="N122" s="976"/>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1:M81"/>
    <mergeCell ref="B85:H85"/>
    <mergeCell ref="L85:M85"/>
    <mergeCell ref="L66:M66"/>
    <mergeCell ref="L67:M67"/>
    <mergeCell ref="L69:M69"/>
    <mergeCell ref="B70:M70"/>
    <mergeCell ref="B74:H74"/>
    <mergeCell ref="L74:M74"/>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1650</v>
      </c>
      <c r="C31" s="81" t="s">
        <v>2096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140</v>
      </c>
      <c r="B36" s="838" t="str">
        <f>VLOOKUP(A36,EQUIPOS!A6:D154,3,FALSE)</f>
        <v>Camisa para Pilote D=1.20m</v>
      </c>
      <c r="C36" s="839"/>
      <c r="D36" s="839"/>
      <c r="E36" s="839"/>
      <c r="F36" s="839"/>
      <c r="G36" s="839"/>
      <c r="H36" s="840"/>
      <c r="I36" s="267"/>
      <c r="J36" s="268"/>
      <c r="K36" s="269">
        <f>VLOOKUP(A36,EQUIPOS!A6:D163,4,FALSE)</f>
        <v>24526.8518603345</v>
      </c>
      <c r="L36" s="270"/>
      <c r="M36" s="271">
        <v>1</v>
      </c>
      <c r="N36" s="272">
        <f t="shared" ref="N36:N42" si="0">K36/M36</f>
        <v>24526.8518603345</v>
      </c>
    </row>
    <row r="37" spans="1:14">
      <c r="A37" s="113" t="s">
        <v>206</v>
      </c>
      <c r="B37" s="838" t="str">
        <f>VLOOKUP(A37,EQUIPOS!A7:D154,3,FALSE)</f>
        <v>Equipo de Soldadura</v>
      </c>
      <c r="C37" s="839"/>
      <c r="D37" s="839"/>
      <c r="E37" s="839"/>
      <c r="F37" s="839"/>
      <c r="G37" s="839"/>
      <c r="H37" s="840"/>
      <c r="I37" s="421"/>
      <c r="J37" s="422"/>
      <c r="K37" s="269">
        <f>VLOOKUP(A37,EQUIPOS!A7:D164,4,FALSE)</f>
        <v>6599.238516109488</v>
      </c>
      <c r="L37" s="335"/>
      <c r="M37" s="336">
        <v>1</v>
      </c>
      <c r="N37" s="272">
        <f t="shared" si="0"/>
        <v>6599.238516109488</v>
      </c>
    </row>
    <row r="38" spans="1:14">
      <c r="A38" s="113" t="s">
        <v>242</v>
      </c>
      <c r="B38" s="838" t="str">
        <f>VLOOKUP(A38,EQUIPOS!A8:D154,3,FALSE)</f>
        <v>Grúa con torre capacidad 1 ton en la punta.</v>
      </c>
      <c r="C38" s="839"/>
      <c r="D38" s="839"/>
      <c r="E38" s="839"/>
      <c r="F38" s="839"/>
      <c r="G38" s="839"/>
      <c r="H38" s="840"/>
      <c r="I38" s="421"/>
      <c r="J38" s="422"/>
      <c r="K38" s="438">
        <f>VLOOKUP(A38,EQUIPOS!A8:D165,4,FALSE)</f>
        <v>181756.05625965606</v>
      </c>
      <c r="L38" s="335"/>
      <c r="M38" s="336">
        <v>2.5</v>
      </c>
      <c r="N38" s="272">
        <f t="shared" si="0"/>
        <v>72702.422503862428</v>
      </c>
    </row>
    <row r="39" spans="1:14">
      <c r="A39" s="113" t="s">
        <v>267</v>
      </c>
      <c r="B39" s="838" t="str">
        <f>VLOOKUP(A39,EQUIPOS!A9:D154,3,FALSE)</f>
        <v>Motobomba de concreto</v>
      </c>
      <c r="C39" s="839"/>
      <c r="D39" s="839"/>
      <c r="E39" s="839"/>
      <c r="F39" s="839"/>
      <c r="G39" s="839"/>
      <c r="H39" s="840"/>
      <c r="I39" s="421"/>
      <c r="J39" s="422"/>
      <c r="K39" s="438">
        <f>VLOOKUP(A39,EQUIPOS!A9:D166,4,FALSE)</f>
        <v>79042.997375845414</v>
      </c>
      <c r="L39" s="335"/>
      <c r="M39" s="336">
        <v>2.5499800000000001</v>
      </c>
      <c r="N39" s="272">
        <f t="shared" si="0"/>
        <v>30997.496990504009</v>
      </c>
    </row>
    <row r="40" spans="1:14">
      <c r="A40" s="113" t="s">
        <v>277</v>
      </c>
      <c r="B40" s="838" t="str">
        <f>VLOOKUP(A40,EQUIPOS!A10:D154,3,FALSE)</f>
        <v>Pala auxiliar de piloteadora</v>
      </c>
      <c r="C40" s="839"/>
      <c r="D40" s="839"/>
      <c r="E40" s="839"/>
      <c r="F40" s="839"/>
      <c r="G40" s="839"/>
      <c r="H40" s="840"/>
      <c r="I40" s="421"/>
      <c r="J40" s="422"/>
      <c r="K40" s="438">
        <f>VLOOKUP(A40,EQUIPOS!A10:D167,4,FALSE)</f>
        <v>450944.81931373157</v>
      </c>
      <c r="L40" s="335"/>
      <c r="M40" s="336">
        <v>2.5</v>
      </c>
      <c r="N40" s="272">
        <f t="shared" si="0"/>
        <v>180377.92772549263</v>
      </c>
    </row>
    <row r="41" spans="1:14">
      <c r="A41" s="113" t="s">
        <v>282</v>
      </c>
      <c r="B41" s="838" t="str">
        <f>VLOOKUP(A41,EQUIPOS!A6:D154,3,FALSE)</f>
        <v>Piloteadora potencia 250KW, RPM 1800, fuerza elevadora 200KN</v>
      </c>
      <c r="C41" s="839"/>
      <c r="D41" s="839"/>
      <c r="E41" s="839"/>
      <c r="F41" s="839"/>
      <c r="G41" s="839"/>
      <c r="H41" s="840"/>
      <c r="I41" s="421"/>
      <c r="J41" s="422"/>
      <c r="K41" s="438">
        <f>VLOOKUP(A41,EQUIPOS!A6:D154,4,FALSE)</f>
        <v>546245.98143030494</v>
      </c>
      <c r="L41" s="335"/>
      <c r="M41" s="336">
        <v>1</v>
      </c>
      <c r="N41" s="272">
        <f t="shared" si="0"/>
        <v>546245.98143030494</v>
      </c>
    </row>
    <row r="42" spans="1:14">
      <c r="A42" s="113" t="s">
        <v>310</v>
      </c>
      <c r="B42" s="838" t="str">
        <f>VLOOKUP(A42,EQUIPOS!A12:D156,3,FALSE)</f>
        <v>Retroexcavadora A25C</v>
      </c>
      <c r="C42" s="839"/>
      <c r="D42" s="839"/>
      <c r="E42" s="839"/>
      <c r="F42" s="839"/>
      <c r="G42" s="839"/>
      <c r="H42" s="840"/>
      <c r="I42" s="328"/>
      <c r="J42" s="330"/>
      <c r="K42" s="438">
        <f>VLOOKUP(A42,EQUIPOS!A12:D169,4,FALSE)</f>
        <v>162340.13495294339</v>
      </c>
      <c r="L42" s="423"/>
      <c r="M42" s="424">
        <v>2.5</v>
      </c>
      <c r="N42" s="272">
        <f t="shared" si="0"/>
        <v>64936.053981177356</v>
      </c>
    </row>
    <row r="43" spans="1:14">
      <c r="B43" s="838"/>
      <c r="C43" s="839"/>
      <c r="D43" s="839"/>
      <c r="E43" s="839"/>
      <c r="F43" s="839"/>
      <c r="G43" s="839"/>
      <c r="H43" s="840"/>
      <c r="I43" s="36"/>
      <c r="J43" s="37"/>
      <c r="K43" s="438"/>
      <c r="L43" s="276"/>
      <c r="M43" s="277"/>
      <c r="N43" s="272"/>
    </row>
    <row r="44" spans="1:14">
      <c r="B44" s="320"/>
      <c r="C44" s="321"/>
      <c r="D44" s="321"/>
      <c r="E44" s="321"/>
      <c r="F44" s="323"/>
      <c r="G44" s="323"/>
      <c r="H44" s="125"/>
      <c r="I44" s="36"/>
      <c r="J44" s="37"/>
      <c r="K44" s="438"/>
      <c r="L44" s="276"/>
      <c r="M44" s="277"/>
      <c r="N44" s="273"/>
    </row>
    <row r="45" spans="1:14">
      <c r="B45" s="845" t="s">
        <v>952</v>
      </c>
      <c r="C45" s="846"/>
      <c r="D45" s="846"/>
      <c r="E45" s="38"/>
      <c r="F45" s="39"/>
      <c r="G45" s="39"/>
      <c r="H45" s="40"/>
      <c r="I45" s="36"/>
      <c r="J45" s="37"/>
      <c r="K45" s="279"/>
      <c r="L45" s="276"/>
      <c r="M45" s="401">
        <v>0.1</v>
      </c>
      <c r="N45" s="344">
        <f>N83*M45</f>
        <v>10046.441950300166</v>
      </c>
    </row>
    <row r="46" spans="1:14" ht="15.75" thickBot="1">
      <c r="B46" s="838"/>
      <c r="C46" s="839"/>
      <c r="D46" s="839"/>
      <c r="E46" s="839"/>
      <c r="F46" s="839"/>
      <c r="G46" s="839"/>
      <c r="H46" s="840"/>
      <c r="I46" s="847"/>
      <c r="J46" s="848"/>
      <c r="K46" s="41"/>
      <c r="L46" s="849"/>
      <c r="M46" s="850"/>
      <c r="N46" s="105"/>
    </row>
    <row r="47" spans="1:14" ht="15.75" thickBot="1">
      <c r="B47" s="825" t="s">
        <v>953</v>
      </c>
      <c r="C47" s="826"/>
      <c r="D47" s="826"/>
      <c r="E47" s="826"/>
      <c r="F47" s="826"/>
      <c r="G47" s="826"/>
      <c r="H47" s="826"/>
      <c r="I47" s="826"/>
      <c r="J47" s="826"/>
      <c r="K47" s="826"/>
      <c r="L47" s="826"/>
      <c r="M47" s="827"/>
      <c r="N47" s="394">
        <f>SUM(N36:N46)</f>
        <v>936432.41495808552</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6" t="s">
        <v>944</v>
      </c>
      <c r="C51" s="817"/>
      <c r="D51" s="817"/>
      <c r="E51" s="817"/>
      <c r="F51" s="817"/>
      <c r="G51" s="817"/>
      <c r="H51" s="817"/>
      <c r="I51" s="818"/>
      <c r="J51" s="315" t="s">
        <v>945</v>
      </c>
      <c r="K51" s="85" t="s">
        <v>946</v>
      </c>
      <c r="L51" s="819" t="s">
        <v>955</v>
      </c>
      <c r="M51" s="818"/>
      <c r="N51" s="86" t="s">
        <v>951</v>
      </c>
    </row>
    <row r="52" spans="1:14">
      <c r="A52" s="161" t="s">
        <v>388</v>
      </c>
      <c r="B52" s="43" t="str">
        <f>VLOOKUP(A52,MATERIALES!A5:D373,3,FALSE)</f>
        <v>Bentonita</v>
      </c>
      <c r="C52" s="281"/>
      <c r="D52" s="281"/>
      <c r="E52" s="281"/>
      <c r="F52" s="281"/>
      <c r="G52" s="281"/>
      <c r="H52" s="281"/>
      <c r="I52" s="281"/>
      <c r="J52" s="311" t="str">
        <f>VLOOKUP(A52,MATERIALES!A6:D644,2,FALSE)</f>
        <v>kg</v>
      </c>
      <c r="K52" s="282">
        <v>2.355</v>
      </c>
      <c r="L52" s="267"/>
      <c r="M52" s="402">
        <f>VLOOKUP(A52,MATERIALES!A5:D396,4,FALSE)</f>
        <v>10265.762243264395</v>
      </c>
      <c r="N52" s="272">
        <f>K52*M52</f>
        <v>24175.87008288765</v>
      </c>
    </row>
    <row r="53" spans="1:14">
      <c r="A53" s="161" t="s">
        <v>745</v>
      </c>
      <c r="B53" s="43" t="str">
        <f>VLOOKUP(A53,MATERIALES!A6:D373,3,FALSE)</f>
        <v>Acero PDR-60</v>
      </c>
      <c r="C53" s="425"/>
      <c r="D53" s="425"/>
      <c r="E53" s="425"/>
      <c r="F53" s="425"/>
      <c r="G53" s="425"/>
      <c r="H53" s="425"/>
      <c r="I53" s="425"/>
      <c r="J53" s="312" t="str">
        <f>VLOOKUP(A53,MATERIALES!A7:D645,2,FALSE)</f>
        <v>kg</v>
      </c>
      <c r="K53" s="397">
        <v>123.70021073509811</v>
      </c>
      <c r="L53" s="421"/>
      <c r="M53" s="402">
        <f>VLOOKUP(A53,MATERIALES!A6:D397,4,FALSE)</f>
        <v>4307.0665262758585</v>
      </c>
      <c r="N53" s="272">
        <f>K53*M53</f>
        <v>532785.03695041069</v>
      </c>
    </row>
    <row r="54" spans="1:14">
      <c r="A54" s="161" t="s">
        <v>829</v>
      </c>
      <c r="B54" s="43" t="str">
        <f>VLOOKUP(A54,MATERIALES!A6:D373,3,FALSE)</f>
        <v>Concreto Resistencia  28 (Mpa)</v>
      </c>
      <c r="C54" s="425"/>
      <c r="D54" s="425"/>
      <c r="E54" s="425"/>
      <c r="F54" s="425"/>
      <c r="G54" s="425"/>
      <c r="H54" s="425"/>
      <c r="I54" s="425"/>
      <c r="J54" s="312" t="str">
        <f>VLOOKUP(A54,MATERIALES!A8:D646,2,FALSE)</f>
        <v>m3</v>
      </c>
      <c r="K54" s="397">
        <v>0.82466807156732069</v>
      </c>
      <c r="L54" s="421"/>
      <c r="M54" s="402">
        <f>VLOOKUP(A54,MATERIALES!A6:D398,4,FALSE)</f>
        <v>503482.70536905609</v>
      </c>
      <c r="N54" s="272">
        <f>K54*M54</f>
        <v>415206.11170419696</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5" t="s">
        <v>953</v>
      </c>
      <c r="C59" s="826"/>
      <c r="D59" s="826"/>
      <c r="E59" s="826"/>
      <c r="F59" s="826"/>
      <c r="G59" s="826"/>
      <c r="H59" s="826"/>
      <c r="I59" s="826"/>
      <c r="J59" s="826"/>
      <c r="K59" s="826"/>
      <c r="L59" s="826"/>
      <c r="M59" s="827"/>
      <c r="N59" s="394">
        <f>SUM(N52:N58)</f>
        <v>972167.01873749541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1256</v>
      </c>
      <c r="B64" s="46" t="str">
        <f>VLOOKUP(A64,TRANSPORTE!A5:D117,3,FALSE)</f>
        <v>Transporte de material de excavación</v>
      </c>
      <c r="C64" s="317"/>
      <c r="D64" s="317"/>
      <c r="E64" s="317"/>
      <c r="F64" s="317"/>
      <c r="G64" s="317"/>
      <c r="H64" s="311" t="s">
        <v>1468</v>
      </c>
      <c r="I64" s="279">
        <v>1.3</v>
      </c>
      <c r="J64" s="286">
        <v>1</v>
      </c>
      <c r="K64" s="279">
        <f>I64*J64</f>
        <v>1.3</v>
      </c>
      <c r="L64" s="829">
        <f>VLOOKUP(A64,TRANSPORTE!A5:D117,4,FALSE)</f>
        <v>743.61014192746063</v>
      </c>
      <c r="M64" s="830"/>
      <c r="N64" s="287">
        <f>K64*L64</f>
        <v>966.69318450569881</v>
      </c>
    </row>
    <row r="65" spans="1:15">
      <c r="A65" t="s">
        <v>1408</v>
      </c>
      <c r="B65" s="46" t="str">
        <f>VLOOKUP(A65,TRANSPORTE!A6:D117,3,FALSE)</f>
        <v>Equipo de Transporte (Camiones Grúas</v>
      </c>
      <c r="C65" s="47"/>
      <c r="D65" s="47"/>
      <c r="E65" s="47"/>
      <c r="F65" s="47"/>
      <c r="G65" s="47"/>
      <c r="H65" s="311" t="s">
        <v>1468</v>
      </c>
      <c r="I65" s="279">
        <v>0.05</v>
      </c>
      <c r="J65" s="286">
        <v>1</v>
      </c>
      <c r="K65" s="279">
        <f>I65*J65</f>
        <v>0.05</v>
      </c>
      <c r="L65" s="829">
        <f>VLOOKUP(A65,TRANSPORTE!A6:D117,4,FALSE)</f>
        <v>57.256241344088231</v>
      </c>
      <c r="M65" s="830"/>
      <c r="N65" s="287">
        <f>K65*L65</f>
        <v>2.8628120672044117</v>
      </c>
    </row>
    <row r="66" spans="1:15">
      <c r="B66" s="46"/>
      <c r="C66" s="47"/>
      <c r="D66" s="47"/>
      <c r="E66" s="47"/>
      <c r="F66" s="47"/>
      <c r="G66" s="47"/>
      <c r="H66" s="311"/>
      <c r="I66" s="279"/>
      <c r="J66" s="286"/>
      <c r="K66" s="279"/>
      <c r="L66" s="829"/>
      <c r="M66" s="830"/>
      <c r="N66" s="287"/>
    </row>
    <row r="67" spans="1:15">
      <c r="B67" s="46"/>
      <c r="C67" s="47"/>
      <c r="D67" s="47"/>
      <c r="E67" s="47"/>
      <c r="F67" s="47"/>
      <c r="G67" s="47"/>
      <c r="H67" s="311"/>
      <c r="I67" s="279"/>
      <c r="J67" s="286"/>
      <c r="K67" s="279"/>
      <c r="L67" s="829"/>
      <c r="M67" s="83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969.55599657290327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977"/>
      <c r="N74" s="98" t="s">
        <v>951</v>
      </c>
    </row>
    <row r="75" spans="1:15">
      <c r="B75" s="207" t="s">
        <v>2043</v>
      </c>
      <c r="C75" s="208"/>
      <c r="D75" s="208"/>
      <c r="E75" s="208"/>
      <c r="F75" s="208"/>
      <c r="G75" s="208"/>
      <c r="H75" s="208"/>
      <c r="I75" s="209"/>
      <c r="J75" s="210"/>
      <c r="K75" s="211"/>
      <c r="L75" s="212"/>
      <c r="M75" s="213"/>
      <c r="N75" s="214"/>
    </row>
    <row r="76" spans="1:15">
      <c r="A76" s="162" t="s">
        <v>15</v>
      </c>
      <c r="B76" s="49" t="str">
        <f>VLOOKUP(A76,'MANO DE OBRA'!A8:D68,3,FALSE)</f>
        <v>Obrero (6)</v>
      </c>
      <c r="C76" s="47"/>
      <c r="D76" s="47"/>
      <c r="E76" s="47"/>
      <c r="F76" s="47"/>
      <c r="G76" s="47"/>
      <c r="H76" s="47"/>
      <c r="I76" s="292">
        <f>K76/J76*100</f>
        <v>202996.19999999998</v>
      </c>
      <c r="J76" s="293">
        <v>185</v>
      </c>
      <c r="K76" s="294">
        <f>VLOOKUP(A76,'MANO DE OBRA'!A8:D99,4,FALSE)</f>
        <v>375542.97</v>
      </c>
      <c r="L76" s="50"/>
      <c r="M76" s="434">
        <v>8</v>
      </c>
      <c r="N76" s="395">
        <f>K76/M76</f>
        <v>46942.871249999997</v>
      </c>
      <c r="O76" s="106"/>
    </row>
    <row r="77" spans="1:15">
      <c r="A77" s="162" t="s">
        <v>30</v>
      </c>
      <c r="B77" s="49" t="str">
        <f>VLOOKUP(A77,'MANO DE OBRA'!A8:D69,3,FALSE)</f>
        <v>Oficial</v>
      </c>
      <c r="C77" s="47"/>
      <c r="D77" s="47"/>
      <c r="E77" s="47"/>
      <c r="F77" s="47"/>
      <c r="G77" s="47"/>
      <c r="H77" s="47"/>
      <c r="I77" s="292">
        <f>K77/J77*100</f>
        <v>57668.23979157189</v>
      </c>
      <c r="J77" s="293">
        <v>185</v>
      </c>
      <c r="K77" s="294">
        <f>VLOOKUP(A77,'MANO DE OBRA'!A8:D100,4,FALSE)</f>
        <v>106686.24361440798</v>
      </c>
      <c r="L77" s="50"/>
      <c r="M77" s="431">
        <v>8</v>
      </c>
      <c r="N77" s="395">
        <f>K77/M77</f>
        <v>13335.780451800998</v>
      </c>
    </row>
    <row r="78" spans="1:15">
      <c r="A78" s="162"/>
      <c r="B78" s="165" t="s">
        <v>2042</v>
      </c>
      <c r="C78" s="47"/>
      <c r="D78" s="47"/>
      <c r="E78" s="47"/>
      <c r="F78" s="47"/>
      <c r="G78" s="47"/>
      <c r="H78" s="47"/>
      <c r="I78" s="292"/>
      <c r="J78" s="293"/>
      <c r="K78" s="294"/>
      <c r="L78" s="50"/>
      <c r="M78" s="432"/>
      <c r="N78" s="395"/>
    </row>
    <row r="79" spans="1:15">
      <c r="A79" t="s">
        <v>15</v>
      </c>
      <c r="B79" s="49" t="str">
        <f>VLOOKUP(A79,'MANO DE OBRA'!A9:D70,3,FALSE)</f>
        <v>Obrero (6)</v>
      </c>
      <c r="C79" s="47"/>
      <c r="D79" s="47"/>
      <c r="E79" s="47"/>
      <c r="F79" s="47"/>
      <c r="G79" s="47"/>
      <c r="H79" s="47"/>
      <c r="I79" s="292">
        <f>K79/J79*100</f>
        <v>202996.19999999998</v>
      </c>
      <c r="J79" s="293">
        <v>185</v>
      </c>
      <c r="K79" s="294">
        <f>VLOOKUP(A79,'MANO DE OBRA'!A9:D101,4,FALSE)</f>
        <v>375542.97</v>
      </c>
      <c r="L79" s="50"/>
      <c r="M79" s="300">
        <v>12</v>
      </c>
      <c r="N79" s="395">
        <f>K79/M79</f>
        <v>31295.247499999998</v>
      </c>
    </row>
    <row r="80" spans="1:15">
      <c r="A80" t="s">
        <v>30</v>
      </c>
      <c r="B80" s="49" t="str">
        <f>VLOOKUP(A80,'MANO DE OBRA'!A10:D71,3,FALSE)</f>
        <v>Oficial</v>
      </c>
      <c r="C80" s="47"/>
      <c r="D80" s="47"/>
      <c r="E80" s="47"/>
      <c r="F80" s="47"/>
      <c r="G80" s="47"/>
      <c r="H80" s="47"/>
      <c r="I80" s="292">
        <f>K80/J80*100</f>
        <v>57668.23979157189</v>
      </c>
      <c r="J80" s="293">
        <v>185</v>
      </c>
      <c r="K80" s="294">
        <f>VLOOKUP(A80,'MANO DE OBRA'!A10:D102,4,FALSE)</f>
        <v>106686.24361440798</v>
      </c>
      <c r="L80" s="318"/>
      <c r="M80" s="300">
        <v>12</v>
      </c>
      <c r="N80" s="395">
        <f>K80/M80</f>
        <v>8890.5203012006659</v>
      </c>
    </row>
    <row r="81" spans="1:14">
      <c r="B81" s="49"/>
      <c r="C81" s="47"/>
      <c r="D81" s="47"/>
      <c r="E81" s="47"/>
      <c r="F81" s="47"/>
      <c r="G81" s="47"/>
      <c r="H81" s="47"/>
      <c r="I81" s="279"/>
      <c r="J81" s="297"/>
      <c r="K81" s="298"/>
      <c r="L81" s="318"/>
      <c r="M81" s="300"/>
      <c r="N81" s="296"/>
    </row>
    <row r="82" spans="1:14" ht="15.75" thickBot="1">
      <c r="B82" s="812"/>
      <c r="C82" s="813"/>
      <c r="D82" s="813"/>
      <c r="E82" s="813"/>
      <c r="F82" s="813"/>
      <c r="G82" s="813"/>
      <c r="H82" s="813"/>
      <c r="I82" s="126"/>
      <c r="J82" s="126"/>
      <c r="K82" s="126"/>
      <c r="L82" s="913"/>
      <c r="M82" s="913"/>
      <c r="N82" s="127"/>
    </row>
    <row r="83" spans="1:14" ht="15.75" thickBot="1">
      <c r="B83" s="831" t="s">
        <v>953</v>
      </c>
      <c r="C83" s="832"/>
      <c r="D83" s="832"/>
      <c r="E83" s="832"/>
      <c r="F83" s="832"/>
      <c r="G83" s="832"/>
      <c r="H83" s="832"/>
      <c r="I83" s="832"/>
      <c r="J83" s="832"/>
      <c r="K83" s="832"/>
      <c r="L83" s="832"/>
      <c r="M83" s="833"/>
      <c r="N83" s="460">
        <f>SUM(N76:N82)</f>
        <v>100464.41950300166</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N47+N59+N70+N83</f>
        <v>2010033.4091951554</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6" t="s">
        <v>969</v>
      </c>
      <c r="C89" s="817"/>
      <c r="D89" s="817"/>
      <c r="E89" s="817"/>
      <c r="F89" s="817"/>
      <c r="G89" s="817"/>
      <c r="H89" s="817"/>
      <c r="I89" s="314"/>
      <c r="J89" s="334"/>
      <c r="K89" s="302" t="s">
        <v>970</v>
      </c>
      <c r="L89" s="855" t="s">
        <v>971</v>
      </c>
      <c r="M89" s="856"/>
      <c r="N89" s="303"/>
    </row>
    <row r="90" spans="1:14">
      <c r="B90" s="857" t="s">
        <v>972</v>
      </c>
      <c r="C90" s="858"/>
      <c r="D90" s="858"/>
      <c r="E90" s="858"/>
      <c r="F90" s="858"/>
      <c r="G90" s="858"/>
      <c r="H90" s="858"/>
      <c r="I90" s="87"/>
      <c r="J90" s="88"/>
      <c r="K90" s="304">
        <v>0.2</v>
      </c>
      <c r="L90" s="859">
        <f>N85*K90</f>
        <v>402006.68183903111</v>
      </c>
      <c r="M90" s="860"/>
      <c r="N90" s="51"/>
    </row>
    <row r="91" spans="1:14">
      <c r="B91" s="89" t="s">
        <v>973</v>
      </c>
      <c r="C91" s="90"/>
      <c r="D91" s="90"/>
      <c r="E91" s="90"/>
      <c r="F91" s="90"/>
      <c r="G91" s="90"/>
      <c r="H91" s="90"/>
      <c r="I91" s="87"/>
      <c r="J91" s="88"/>
      <c r="K91" s="304">
        <v>0.05</v>
      </c>
      <c r="L91" s="859">
        <f>N85*K91</f>
        <v>100501.67045975778</v>
      </c>
      <c r="M91" s="860"/>
      <c r="N91" s="51"/>
    </row>
    <row r="92" spans="1:14" ht="15.75" thickBot="1">
      <c r="B92" s="91" t="s">
        <v>974</v>
      </c>
      <c r="C92" s="92"/>
      <c r="D92" s="92"/>
      <c r="E92" s="92"/>
      <c r="F92" s="92"/>
      <c r="G92" s="92"/>
      <c r="H92" s="92"/>
      <c r="I92" s="93"/>
      <c r="J92" s="94"/>
      <c r="K92" s="305">
        <v>0.05</v>
      </c>
      <c r="L92" s="861">
        <f>N85*K92</f>
        <v>100501.67045975778</v>
      </c>
      <c r="M92" s="862"/>
      <c r="N92" s="51"/>
    </row>
    <row r="93" spans="1:14" ht="15.75" thickBot="1">
      <c r="B93" s="825" t="s">
        <v>953</v>
      </c>
      <c r="C93" s="826"/>
      <c r="D93" s="826"/>
      <c r="E93" s="826"/>
      <c r="F93" s="826"/>
      <c r="G93" s="826"/>
      <c r="H93" s="826"/>
      <c r="I93" s="826"/>
      <c r="J93" s="826"/>
      <c r="K93" s="826"/>
      <c r="L93" s="826"/>
      <c r="M93" s="827"/>
      <c r="N93" s="52">
        <f>L90+L91+L92</f>
        <v>603010.02275854663</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8">
        <f>N85+N93</f>
        <v>2613043.4319537021</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7" t="s">
        <v>2218</v>
      </c>
      <c r="C112" s="968"/>
      <c r="D112" s="968"/>
      <c r="E112" s="968"/>
      <c r="F112" s="968"/>
      <c r="G112" s="968"/>
      <c r="H112" s="968"/>
      <c r="I112" s="968"/>
      <c r="J112" s="968"/>
      <c r="K112" s="968"/>
      <c r="L112" s="968"/>
      <c r="M112" s="968"/>
      <c r="N112" s="969"/>
    </row>
    <row r="113" spans="2:14" ht="15" customHeight="1">
      <c r="B113" s="967"/>
      <c r="C113" s="968"/>
      <c r="D113" s="968"/>
      <c r="E113" s="968"/>
      <c r="F113" s="968"/>
      <c r="G113" s="968"/>
      <c r="H113" s="968"/>
      <c r="I113" s="968"/>
      <c r="J113" s="968"/>
      <c r="K113" s="968"/>
      <c r="L113" s="968"/>
      <c r="M113" s="968"/>
      <c r="N113" s="969"/>
    </row>
    <row r="114" spans="2:14" ht="30" customHeight="1">
      <c r="B114" s="970" t="s">
        <v>2219</v>
      </c>
      <c r="C114" s="971"/>
      <c r="D114" s="971"/>
      <c r="E114" s="971"/>
      <c r="F114" s="971"/>
      <c r="G114" s="971"/>
      <c r="H114" s="971"/>
      <c r="I114" s="971"/>
      <c r="J114" s="971"/>
      <c r="K114" s="971"/>
      <c r="L114" s="971"/>
      <c r="M114" s="971"/>
      <c r="N114" s="972"/>
    </row>
    <row r="115" spans="2:14">
      <c r="B115" s="970"/>
      <c r="C115" s="971"/>
      <c r="D115" s="971"/>
      <c r="E115" s="971"/>
      <c r="F115" s="971"/>
      <c r="G115" s="971"/>
      <c r="H115" s="971"/>
      <c r="I115" s="971"/>
      <c r="J115" s="971"/>
      <c r="K115" s="971"/>
      <c r="L115" s="971"/>
      <c r="M115" s="971"/>
      <c r="N115" s="972"/>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3"/>
      <c r="K125" s="973"/>
      <c r="L125" s="973"/>
      <c r="M125" s="973"/>
      <c r="N125" s="974"/>
    </row>
    <row r="126" spans="2:14" ht="15.75" thickBot="1">
      <c r="B126" s="419" t="s">
        <v>2221</v>
      </c>
      <c r="C126" s="420"/>
      <c r="D126" s="420"/>
      <c r="E126" s="259"/>
      <c r="F126" s="259"/>
      <c r="G126" s="259"/>
      <c r="H126" s="259"/>
      <c r="I126" s="259"/>
      <c r="J126" s="975"/>
      <c r="K126" s="975"/>
      <c r="L126" s="975"/>
      <c r="M126" s="975"/>
      <c r="N126" s="976"/>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1652</v>
      </c>
      <c r="C31" s="81" t="s">
        <v>2097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182</v>
      </c>
      <c r="B36" s="838" t="str">
        <f>VLOOKUP(A36,EQUIPOS!A6:D154,3,FALSE)</f>
        <v xml:space="preserve">Compresor para penetrar roca
</v>
      </c>
      <c r="C36" s="839"/>
      <c r="D36" s="839"/>
      <c r="E36" s="839"/>
      <c r="F36" s="839"/>
      <c r="G36" s="839"/>
      <c r="H36" s="840"/>
      <c r="I36" s="267"/>
      <c r="J36" s="268"/>
      <c r="K36" s="269">
        <f>VLOOKUP(A36,EQUIPOS!A6:D163,4,FALSE)</f>
        <v>75423.752241828101</v>
      </c>
      <c r="L36" s="270"/>
      <c r="M36" s="271">
        <v>0.125</v>
      </c>
      <c r="N36" s="272">
        <f>K36/M36</f>
        <v>603390.0179346248</v>
      </c>
    </row>
    <row r="37" spans="1:14">
      <c r="A37" s="113" t="s">
        <v>242</v>
      </c>
      <c r="B37" s="838" t="str">
        <f>VLOOKUP(A37,EQUIPOS!A7:D154,3,FALSE)</f>
        <v>Grúa con torre capacidad 1 ton en la punta.</v>
      </c>
      <c r="C37" s="839"/>
      <c r="D37" s="839"/>
      <c r="E37" s="839"/>
      <c r="F37" s="839"/>
      <c r="G37" s="839"/>
      <c r="H37" s="840"/>
      <c r="I37" s="421"/>
      <c r="J37" s="422"/>
      <c r="K37" s="269">
        <f>VLOOKUP(A37,EQUIPOS!A7:D164,4,FALSE)</f>
        <v>181756.05625965606</v>
      </c>
      <c r="L37" s="335"/>
      <c r="M37" s="336">
        <v>2.5</v>
      </c>
      <c r="N37" s="272">
        <f>K37/M37</f>
        <v>72702.422503862428</v>
      </c>
    </row>
    <row r="38" spans="1:14">
      <c r="A38" s="113" t="s">
        <v>267</v>
      </c>
      <c r="B38" s="838" t="str">
        <f>VLOOKUP(A38,EQUIPOS!A8:D154,3,FALSE)</f>
        <v>Motobomba de concreto</v>
      </c>
      <c r="C38" s="839"/>
      <c r="D38" s="839"/>
      <c r="E38" s="839"/>
      <c r="F38" s="839"/>
      <c r="G38" s="839"/>
      <c r="H38" s="840"/>
      <c r="I38" s="421"/>
      <c r="J38" s="422"/>
      <c r="K38" s="438">
        <f>VLOOKUP(A38,EQUIPOS!A8:D165,4,FALSE)</f>
        <v>79042.997375845414</v>
      </c>
      <c r="L38" s="335"/>
      <c r="M38" s="336">
        <v>0.65</v>
      </c>
      <c r="N38" s="272">
        <f>K38/M38</f>
        <v>121604.61134745448</v>
      </c>
    </row>
    <row r="39" spans="1:14">
      <c r="A39" s="113" t="s">
        <v>310</v>
      </c>
      <c r="B39" s="838" t="str">
        <f>VLOOKUP(A39,EQUIPOS!A9:D154,3,FALSE)</f>
        <v>Retroexcavadora A25C</v>
      </c>
      <c r="C39" s="839"/>
      <c r="D39" s="839"/>
      <c r="E39" s="839"/>
      <c r="F39" s="839"/>
      <c r="G39" s="839"/>
      <c r="H39" s="840"/>
      <c r="I39" s="421"/>
      <c r="J39" s="422"/>
      <c r="K39" s="438">
        <f>VLOOKUP(A39,EQUIPOS!A9:D166,4,FALSE)</f>
        <v>162340.13495294339</v>
      </c>
      <c r="L39" s="335"/>
      <c r="M39" s="336">
        <v>0.65</v>
      </c>
      <c r="N39" s="272">
        <f>K39/M39</f>
        <v>249754.05377375905</v>
      </c>
    </row>
    <row r="40" spans="1:14">
      <c r="A40" s="113"/>
      <c r="B40" s="838"/>
      <c r="C40" s="839"/>
      <c r="D40" s="839"/>
      <c r="E40" s="839"/>
      <c r="F40" s="839"/>
      <c r="G40" s="839"/>
      <c r="H40" s="840"/>
      <c r="I40" s="421"/>
      <c r="J40" s="422"/>
      <c r="K40" s="438"/>
      <c r="L40" s="335"/>
      <c r="M40" s="336"/>
      <c r="N40" s="272"/>
    </row>
    <row r="41" spans="1:14">
      <c r="A41" s="113"/>
      <c r="B41" s="838"/>
      <c r="C41" s="839"/>
      <c r="D41" s="839"/>
      <c r="E41" s="839"/>
      <c r="F41" s="839"/>
      <c r="G41" s="839"/>
      <c r="H41" s="840"/>
      <c r="I41" s="421"/>
      <c r="J41" s="422"/>
      <c r="K41" s="438"/>
      <c r="L41" s="335"/>
      <c r="M41" s="336"/>
      <c r="N41" s="272"/>
    </row>
    <row r="42" spans="1:14">
      <c r="A42" s="113"/>
      <c r="B42" s="838"/>
      <c r="C42" s="839"/>
      <c r="D42" s="839"/>
      <c r="E42" s="839"/>
      <c r="F42" s="839"/>
      <c r="G42" s="839"/>
      <c r="H42" s="840"/>
      <c r="I42" s="328"/>
      <c r="J42" s="330"/>
      <c r="K42" s="438"/>
      <c r="L42" s="423"/>
      <c r="M42" s="424"/>
      <c r="N42" s="272"/>
    </row>
    <row r="43" spans="1:14">
      <c r="B43" s="838"/>
      <c r="C43" s="839"/>
      <c r="D43" s="839"/>
      <c r="E43" s="839"/>
      <c r="F43" s="839"/>
      <c r="G43" s="839"/>
      <c r="H43" s="840"/>
      <c r="I43" s="36"/>
      <c r="J43" s="37"/>
      <c r="K43" s="438"/>
      <c r="L43" s="276"/>
      <c r="M43" s="277"/>
      <c r="N43" s="272"/>
    </row>
    <row r="44" spans="1:14">
      <c r="B44" s="320"/>
      <c r="C44" s="321"/>
      <c r="D44" s="321"/>
      <c r="E44" s="321"/>
      <c r="F44" s="323"/>
      <c r="G44" s="323"/>
      <c r="H44" s="125"/>
      <c r="I44" s="36"/>
      <c r="J44" s="37"/>
      <c r="K44" s="438"/>
      <c r="L44" s="276"/>
      <c r="M44" s="277"/>
      <c r="N44" s="273"/>
    </row>
    <row r="45" spans="1:14">
      <c r="B45" s="845" t="s">
        <v>952</v>
      </c>
      <c r="C45" s="846"/>
      <c r="D45" s="846"/>
      <c r="E45" s="38"/>
      <c r="F45" s="39"/>
      <c r="G45" s="39"/>
      <c r="H45" s="40"/>
      <c r="I45" s="36"/>
      <c r="J45" s="37"/>
      <c r="K45" s="279"/>
      <c r="L45" s="276"/>
      <c r="M45" s="401">
        <v>0.1</v>
      </c>
      <c r="N45" s="344">
        <f>N87*M45</f>
        <v>52241.498141560864</v>
      </c>
    </row>
    <row r="46" spans="1:14" ht="15.75" thickBot="1">
      <c r="B46" s="838"/>
      <c r="C46" s="839"/>
      <c r="D46" s="839"/>
      <c r="E46" s="839"/>
      <c r="F46" s="839"/>
      <c r="G46" s="839"/>
      <c r="H46" s="840"/>
      <c r="I46" s="847"/>
      <c r="J46" s="848"/>
      <c r="K46" s="41"/>
      <c r="L46" s="849"/>
      <c r="M46" s="850"/>
      <c r="N46" s="105"/>
    </row>
    <row r="47" spans="1:14" ht="15.75" thickBot="1">
      <c r="B47" s="825" t="s">
        <v>953</v>
      </c>
      <c r="C47" s="826"/>
      <c r="D47" s="826"/>
      <c r="E47" s="826"/>
      <c r="F47" s="826"/>
      <c r="G47" s="826"/>
      <c r="H47" s="826"/>
      <c r="I47" s="826"/>
      <c r="J47" s="826"/>
      <c r="K47" s="826"/>
      <c r="L47" s="826"/>
      <c r="M47" s="827"/>
      <c r="N47" s="394">
        <f>SUM(N36:N46)</f>
        <v>1099692.6037012616</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6" t="s">
        <v>944</v>
      </c>
      <c r="C51" s="817"/>
      <c r="D51" s="817"/>
      <c r="E51" s="817"/>
      <c r="F51" s="817"/>
      <c r="G51" s="817"/>
      <c r="H51" s="817"/>
      <c r="I51" s="818"/>
      <c r="J51" s="315" t="s">
        <v>945</v>
      </c>
      <c r="K51" s="85" t="s">
        <v>946</v>
      </c>
      <c r="L51" s="819" t="s">
        <v>955</v>
      </c>
      <c r="M51" s="818"/>
      <c r="N51" s="86" t="s">
        <v>951</v>
      </c>
    </row>
    <row r="52" spans="1:14">
      <c r="A52" s="161" t="s">
        <v>745</v>
      </c>
      <c r="B52" s="43" t="str">
        <f>VLOOKUP(A52,MATERIALES!A5:D373,3,FALSE)</f>
        <v>Acero PDR-60</v>
      </c>
      <c r="C52" s="281"/>
      <c r="D52" s="281"/>
      <c r="E52" s="281"/>
      <c r="F52" s="281"/>
      <c r="G52" s="281"/>
      <c r="H52" s="281"/>
      <c r="I52" s="281"/>
      <c r="J52" s="311" t="str">
        <f>VLOOKUP(A52,MATERIALES!A6:D644,2,FALSE)</f>
        <v>kg</v>
      </c>
      <c r="K52" s="282">
        <v>178.12830345854127</v>
      </c>
      <c r="L52" s="267"/>
      <c r="M52" s="402">
        <f>VLOOKUP(A52,MATERIALES!A5:D396,4,FALSE)</f>
        <v>4307.0665262758585</v>
      </c>
      <c r="N52" s="272">
        <f>K52*M52</f>
        <v>767210.45320859132</v>
      </c>
    </row>
    <row r="53" spans="1:14">
      <c r="A53" s="161" t="s">
        <v>829</v>
      </c>
      <c r="B53" s="43" t="str">
        <f>VLOOKUP(A53,MATERIALES!A6:D373,3,FALSE)</f>
        <v>Concreto Resistencia  28 (Mpa)</v>
      </c>
      <c r="C53" s="425"/>
      <c r="D53" s="425"/>
      <c r="E53" s="425"/>
      <c r="F53" s="425"/>
      <c r="G53" s="425"/>
      <c r="H53" s="425"/>
      <c r="I53" s="425"/>
      <c r="J53" s="312" t="str">
        <f>VLOOKUP(A53,MATERIALES!A7:D645,2,FALSE)</f>
        <v>m3</v>
      </c>
      <c r="K53" s="397">
        <v>1.1875220230569419</v>
      </c>
      <c r="L53" s="421"/>
      <c r="M53" s="402">
        <f>VLOOKUP(A53,MATERIALES!A6:D397,4,FALSE)</f>
        <v>503482.70536905609</v>
      </c>
      <c r="N53" s="272">
        <f t="shared" ref="N53:N59" si="0">K53*M53</f>
        <v>597896.80085404369</v>
      </c>
    </row>
    <row r="54" spans="1:14">
      <c r="A54" s="161" t="s">
        <v>376</v>
      </c>
      <c r="B54" s="43" t="str">
        <f>VLOOKUP(A54,MATERIALES!A6:D373,3,FALSE)</f>
        <v>Anfo</v>
      </c>
      <c r="C54" s="425"/>
      <c r="D54" s="425"/>
      <c r="E54" s="425"/>
      <c r="F54" s="425"/>
      <c r="G54" s="425"/>
      <c r="H54" s="425"/>
      <c r="I54" s="425"/>
      <c r="J54" s="312" t="s">
        <v>377</v>
      </c>
      <c r="K54" s="397">
        <v>0.3</v>
      </c>
      <c r="L54" s="421"/>
      <c r="M54" s="402">
        <f>VLOOKUP(A54,MATERIALES!A6:D398,4,FALSE)</f>
        <v>4073.1367799043906</v>
      </c>
      <c r="N54" s="272">
        <f t="shared" si="0"/>
        <v>1221.9410339713172</v>
      </c>
    </row>
    <row r="55" spans="1:14">
      <c r="A55" s="161" t="s">
        <v>424</v>
      </c>
      <c r="B55" s="43" t="str">
        <f>VLOOKUP(A55,MATERIALES!A6:D373,3,FALSE)</f>
        <v>Cordón detonante</v>
      </c>
      <c r="C55" s="425"/>
      <c r="D55" s="425"/>
      <c r="E55" s="425"/>
      <c r="F55" s="425"/>
      <c r="G55" s="425"/>
      <c r="H55" s="425"/>
      <c r="I55" s="425"/>
      <c r="J55" s="312" t="str">
        <f>VLOOKUP(A55,MATERIALES!A9:D647,2,FALSE)</f>
        <v>m</v>
      </c>
      <c r="K55" s="397">
        <v>3</v>
      </c>
      <c r="L55" s="421"/>
      <c r="M55" s="402">
        <f>VLOOKUP(A55,MATERIALES!A6:D399,4,FALSE)</f>
        <v>1518.9138035212379</v>
      </c>
      <c r="N55" s="272">
        <f t="shared" si="0"/>
        <v>4556.7414105637135</v>
      </c>
    </row>
    <row r="56" spans="1:14">
      <c r="A56" s="161" t="s">
        <v>453</v>
      </c>
      <c r="B56" s="43" t="str">
        <f>VLOOKUP(A56,MATERIALES!A7:D373,3,FALSE)</f>
        <v>Explosivos  75% (INDUGEL)</v>
      </c>
      <c r="C56" s="425"/>
      <c r="D56" s="425"/>
      <c r="E56" s="425"/>
      <c r="F56" s="425"/>
      <c r="G56" s="425"/>
      <c r="H56" s="425"/>
      <c r="I56" s="425"/>
      <c r="J56" s="312" t="str">
        <f>VLOOKUP(A56,MATERIALES!A10:D648,2,FALSE)</f>
        <v>lb</v>
      </c>
      <c r="K56" s="397">
        <v>0.25</v>
      </c>
      <c r="L56" s="421"/>
      <c r="M56" s="402">
        <f>VLOOKUP(A56,MATERIALES!A7:D400,4,FALSE)</f>
        <v>7608.123449239989</v>
      </c>
      <c r="N56" s="272">
        <f t="shared" si="0"/>
        <v>1902.0308623099972</v>
      </c>
    </row>
    <row r="57" spans="1:14">
      <c r="A57" s="161" t="s">
        <v>458</v>
      </c>
      <c r="B57" s="43" t="str">
        <f>VLOOKUP(A57,MATERIALES!A8:D373,3,FALSE)</f>
        <v>Fulminantes</v>
      </c>
      <c r="C57" s="425"/>
      <c r="D57" s="425"/>
      <c r="E57" s="425"/>
      <c r="F57" s="425"/>
      <c r="G57" s="425"/>
      <c r="H57" s="425"/>
      <c r="I57" s="425"/>
      <c r="J57" s="312" t="str">
        <f>VLOOKUP(A57,MATERIALES!A11:D649,2,FALSE)</f>
        <v>u</v>
      </c>
      <c r="K57" s="397">
        <v>1</v>
      </c>
      <c r="L57" s="421"/>
      <c r="M57" s="402">
        <f>VLOOKUP(A57,MATERIALES!A8:D401,4,FALSE)</f>
        <v>1418.9167761796641</v>
      </c>
      <c r="N57" s="272">
        <f t="shared" si="0"/>
        <v>1418.9167761796641</v>
      </c>
    </row>
    <row r="58" spans="1:14">
      <c r="A58" s="161" t="s">
        <v>552</v>
      </c>
      <c r="B58" s="43" t="str">
        <f>VLOOKUP(A58,MATERIALES!A9:D373,3,FALSE)</f>
        <v>Mecha Lenta</v>
      </c>
      <c r="C58" s="425"/>
      <c r="D58" s="425"/>
      <c r="E58" s="425"/>
      <c r="F58" s="425"/>
      <c r="G58" s="425"/>
      <c r="H58" s="425"/>
      <c r="I58" s="425"/>
      <c r="J58" s="312" t="str">
        <f>VLOOKUP(A58,MATERIALES!A11:D650,2,FALSE)</f>
        <v>m</v>
      </c>
      <c r="K58" s="397">
        <v>1</v>
      </c>
      <c r="L58" s="421"/>
      <c r="M58" s="402">
        <f>VLOOKUP(A58,MATERIALES!A9:D402,4,FALSE)</f>
        <v>774.86932053336113</v>
      </c>
      <c r="N58" s="272">
        <f t="shared" si="0"/>
        <v>774.86932053336113</v>
      </c>
    </row>
    <row r="59" spans="1:14">
      <c r="A59" s="161" t="s">
        <v>845</v>
      </c>
      <c r="B59" s="43" t="str">
        <f>VLOOKUP(A59,MATERIALES!A10:D373,3,FALSE)</f>
        <v>Escolta y transporte (una tarifa por cada m3 escoltado y transportado)</v>
      </c>
      <c r="C59" s="425"/>
      <c r="D59" s="425"/>
      <c r="E59" s="425"/>
      <c r="F59" s="425"/>
      <c r="G59" s="425"/>
      <c r="H59" s="425"/>
      <c r="I59" s="425"/>
      <c r="J59" s="312" t="str">
        <f>VLOOKUP(A59,MATERIALES!A12:D651,2,FALSE)</f>
        <v>kg</v>
      </c>
      <c r="K59" s="397">
        <v>0.45800000000000002</v>
      </c>
      <c r="L59" s="421"/>
      <c r="M59" s="402">
        <f>VLOOKUP(A59,MATERIALES!A10:D403,4,FALSE)</f>
        <v>5697.5342011595703</v>
      </c>
      <c r="N59" s="272">
        <f t="shared" si="0"/>
        <v>2609.4706641310831</v>
      </c>
    </row>
    <row r="60" spans="1:14">
      <c r="A60" s="161"/>
      <c r="B60" s="43"/>
      <c r="C60" s="425"/>
      <c r="D60" s="425"/>
      <c r="E60" s="425"/>
      <c r="F60" s="425"/>
      <c r="G60" s="425"/>
      <c r="H60" s="425"/>
      <c r="I60" s="425"/>
      <c r="J60" s="311"/>
      <c r="K60" s="397"/>
      <c r="L60" s="421"/>
      <c r="M60" s="402"/>
      <c r="N60" s="272"/>
    </row>
    <row r="61" spans="1:14">
      <c r="A61" s="161"/>
      <c r="B61" s="43"/>
      <c r="C61" s="425"/>
      <c r="D61" s="425"/>
      <c r="E61" s="425"/>
      <c r="F61" s="425"/>
      <c r="G61" s="425"/>
      <c r="H61" s="425"/>
      <c r="I61" s="425"/>
      <c r="J61" s="311"/>
      <c r="K61" s="397"/>
      <c r="L61" s="421"/>
      <c r="M61" s="402"/>
      <c r="N61" s="272"/>
    </row>
    <row r="62" spans="1:14" ht="15.75" thickBot="1">
      <c r="B62" s="43"/>
      <c r="C62" s="310"/>
      <c r="D62" s="310"/>
      <c r="E62" s="310"/>
      <c r="F62" s="310"/>
      <c r="G62" s="310"/>
      <c r="H62" s="310"/>
      <c r="I62" s="310"/>
      <c r="J62" s="435"/>
      <c r="K62" s="126"/>
      <c r="L62" s="325"/>
      <c r="M62" s="402"/>
      <c r="N62" s="272"/>
    </row>
    <row r="63" spans="1:14" ht="15.75" thickBot="1">
      <c r="B63" s="825" t="s">
        <v>953</v>
      </c>
      <c r="C63" s="826"/>
      <c r="D63" s="826"/>
      <c r="E63" s="826"/>
      <c r="F63" s="826"/>
      <c r="G63" s="826"/>
      <c r="H63" s="826"/>
      <c r="I63" s="826"/>
      <c r="J63" s="826"/>
      <c r="K63" s="826"/>
      <c r="L63" s="826"/>
      <c r="M63" s="827"/>
      <c r="N63" s="394">
        <f>SUM(N52:N62)</f>
        <v>1377591.2241303239</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828" t="s">
        <v>961</v>
      </c>
      <c r="M67" s="801"/>
      <c r="N67" s="76" t="s">
        <v>951</v>
      </c>
    </row>
    <row r="68" spans="1:15">
      <c r="A68" t="s">
        <v>1256</v>
      </c>
      <c r="B68" s="46" t="str">
        <f>VLOOKUP(A68,TRANSPORTE!A5:D117,3,FALSE)</f>
        <v>Transporte de material de excavación</v>
      </c>
      <c r="C68" s="317"/>
      <c r="D68" s="317"/>
      <c r="E68" s="317"/>
      <c r="F68" s="317"/>
      <c r="G68" s="317"/>
      <c r="H68" s="311" t="s">
        <v>1468</v>
      </c>
      <c r="I68" s="279">
        <v>1.3</v>
      </c>
      <c r="J68" s="286">
        <v>1</v>
      </c>
      <c r="K68" s="279">
        <f>I68*J68</f>
        <v>1.3</v>
      </c>
      <c r="L68" s="829">
        <f>VLOOKUP(A68,TRANSPORTE!A5:D117,4,FALSE)</f>
        <v>743.61014192746063</v>
      </c>
      <c r="M68" s="830"/>
      <c r="N68" s="287">
        <f>K68*L68</f>
        <v>966.69318450569881</v>
      </c>
    </row>
    <row r="69" spans="1:15">
      <c r="A69" t="s">
        <v>1408</v>
      </c>
      <c r="B69" s="46" t="str">
        <f>VLOOKUP(A69,TRANSPORTE!A6:D117,3,FALSE)</f>
        <v>Equipo de Transporte (Camiones Grúas</v>
      </c>
      <c r="C69" s="47"/>
      <c r="D69" s="47"/>
      <c r="E69" s="47"/>
      <c r="F69" s="47"/>
      <c r="G69" s="47"/>
      <c r="H69" s="311" t="s">
        <v>1468</v>
      </c>
      <c r="I69" s="279">
        <v>0.05</v>
      </c>
      <c r="J69" s="286">
        <v>1</v>
      </c>
      <c r="K69" s="279">
        <f>I69*J69</f>
        <v>0.05</v>
      </c>
      <c r="L69" s="829">
        <f>VLOOKUP(A69,TRANSPORTE!A6:D117,4,FALSE)</f>
        <v>57.256241344088231</v>
      </c>
      <c r="M69" s="830"/>
      <c r="N69" s="287">
        <f>K69*L69</f>
        <v>2.8628120672044117</v>
      </c>
    </row>
    <row r="70" spans="1:15">
      <c r="B70" s="46"/>
      <c r="C70" s="47"/>
      <c r="D70" s="47"/>
      <c r="E70" s="47"/>
      <c r="F70" s="47"/>
      <c r="G70" s="47"/>
      <c r="H70" s="311"/>
      <c r="I70" s="279"/>
      <c r="J70" s="286"/>
      <c r="K70" s="279"/>
      <c r="L70" s="829"/>
      <c r="M70" s="830"/>
      <c r="N70" s="287"/>
    </row>
    <row r="71" spans="1:15">
      <c r="B71" s="46"/>
      <c r="C71" s="47"/>
      <c r="D71" s="47"/>
      <c r="E71" s="47"/>
      <c r="F71" s="47"/>
      <c r="G71" s="47"/>
      <c r="H71" s="311"/>
      <c r="I71" s="279"/>
      <c r="J71" s="286"/>
      <c r="K71" s="279"/>
      <c r="L71" s="829"/>
      <c r="M71" s="830"/>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814"/>
      <c r="M73" s="815"/>
      <c r="N73" s="127"/>
    </row>
    <row r="74" spans="1:15" ht="15.75" thickBot="1">
      <c r="B74" s="831" t="s">
        <v>953</v>
      </c>
      <c r="C74" s="832"/>
      <c r="D74" s="832"/>
      <c r="E74" s="832"/>
      <c r="F74" s="832"/>
      <c r="G74" s="832"/>
      <c r="H74" s="832"/>
      <c r="I74" s="832"/>
      <c r="J74" s="832"/>
      <c r="K74" s="832"/>
      <c r="L74" s="832"/>
      <c r="M74" s="833"/>
      <c r="N74" s="104">
        <f>N68+N69+N70+N71+N72</f>
        <v>969.55599657290327</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1" t="s">
        <v>963</v>
      </c>
      <c r="C78" s="852"/>
      <c r="D78" s="852"/>
      <c r="E78" s="852"/>
      <c r="F78" s="852"/>
      <c r="G78" s="852"/>
      <c r="H78" s="852"/>
      <c r="I78" s="73" t="s">
        <v>964</v>
      </c>
      <c r="J78" s="75" t="s">
        <v>1410</v>
      </c>
      <c r="K78" s="74" t="s">
        <v>966</v>
      </c>
      <c r="L78" s="853" t="s">
        <v>950</v>
      </c>
      <c r="M78" s="977"/>
      <c r="N78" s="98" t="s">
        <v>951</v>
      </c>
    </row>
    <row r="79" spans="1:15">
      <c r="A79" s="215"/>
      <c r="B79" s="207" t="s">
        <v>2043</v>
      </c>
      <c r="C79" s="208"/>
      <c r="D79" s="208"/>
      <c r="E79" s="208"/>
      <c r="F79" s="208"/>
      <c r="G79" s="208"/>
      <c r="H79" s="208"/>
      <c r="I79" s="209"/>
      <c r="J79" s="210"/>
      <c r="K79" s="211"/>
      <c r="L79" s="212"/>
      <c r="M79" s="213"/>
      <c r="N79" s="214"/>
    </row>
    <row r="80" spans="1:15">
      <c r="A80" s="162" t="s">
        <v>15</v>
      </c>
      <c r="B80" s="49" t="str">
        <f>VLOOKUP(A80,'MANO DE OBRA'!A8:D68,3,FALSE)</f>
        <v>Obrero (6)</v>
      </c>
      <c r="C80" s="47"/>
      <c r="D80" s="47"/>
      <c r="E80" s="47"/>
      <c r="F80" s="47"/>
      <c r="G80" s="47"/>
      <c r="H80" s="47"/>
      <c r="I80" s="292">
        <f>K80/J80*100</f>
        <v>202996.19999999998</v>
      </c>
      <c r="J80" s="293">
        <v>185</v>
      </c>
      <c r="K80" s="294">
        <f>VLOOKUP(A80,'MANO DE OBRA'!A8:D99,4,FALSE)</f>
        <v>375542.97</v>
      </c>
      <c r="L80" s="50"/>
      <c r="M80" s="434">
        <v>1</v>
      </c>
      <c r="N80" s="395">
        <f>K80/M80</f>
        <v>375542.97</v>
      </c>
      <c r="O80" s="106"/>
    </row>
    <row r="81" spans="1:14">
      <c r="A81" s="162" t="s">
        <v>30</v>
      </c>
      <c r="B81" s="49" t="str">
        <f>VLOOKUP(A81,'MANO DE OBRA'!A8:D69,3,FALSE)</f>
        <v>Oficial</v>
      </c>
      <c r="C81" s="47"/>
      <c r="D81" s="47"/>
      <c r="E81" s="47"/>
      <c r="F81" s="47"/>
      <c r="G81" s="47"/>
      <c r="H81" s="47"/>
      <c r="I81" s="292">
        <f>K81/J81*100</f>
        <v>57668.23979157189</v>
      </c>
      <c r="J81" s="293">
        <v>185</v>
      </c>
      <c r="K81" s="294">
        <f>VLOOKUP(A81,'MANO DE OBRA'!A8:D100,4,FALSE)</f>
        <v>106686.24361440798</v>
      </c>
      <c r="L81" s="50"/>
      <c r="M81" s="431">
        <v>1</v>
      </c>
      <c r="N81" s="395">
        <f>K81/M81</f>
        <v>106686.24361440798</v>
      </c>
    </row>
    <row r="82" spans="1:14">
      <c r="A82" s="162"/>
      <c r="B82" s="165" t="s">
        <v>1651</v>
      </c>
      <c r="C82" s="47"/>
      <c r="D82" s="47"/>
      <c r="E82" s="47"/>
      <c r="F82" s="47"/>
      <c r="G82" s="47"/>
      <c r="H82" s="47"/>
      <c r="I82" s="292"/>
      <c r="J82" s="293"/>
      <c r="K82" s="294"/>
      <c r="L82" s="50"/>
      <c r="M82" s="432"/>
      <c r="N82" s="395"/>
    </row>
    <row r="83" spans="1:14">
      <c r="A83" t="s">
        <v>15</v>
      </c>
      <c r="B83" s="49" t="str">
        <f>VLOOKUP(A83,'MANO DE OBRA'!A9:D70,3,FALSE)</f>
        <v>Obrero (6)</v>
      </c>
      <c r="C83" s="47"/>
      <c r="D83" s="47"/>
      <c r="E83" s="47"/>
      <c r="F83" s="47"/>
      <c r="G83" s="47"/>
      <c r="H83" s="47"/>
      <c r="I83" s="292">
        <f>K83/J83*100</f>
        <v>202996.19999999998</v>
      </c>
      <c r="J83" s="293">
        <v>185</v>
      </c>
      <c r="K83" s="294">
        <f>VLOOKUP(A83,'MANO DE OBRA'!A9:D101,4,FALSE)</f>
        <v>375542.97</v>
      </c>
      <c r="L83" s="50"/>
      <c r="M83" s="300">
        <v>12</v>
      </c>
      <c r="N83" s="395">
        <f>K83/M83</f>
        <v>31295.247499999998</v>
      </c>
    </row>
    <row r="84" spans="1:14">
      <c r="A84" t="s">
        <v>30</v>
      </c>
      <c r="B84" s="49" t="str">
        <f>VLOOKUP(A84,'MANO DE OBRA'!A10:D71,3,FALSE)</f>
        <v>Oficial</v>
      </c>
      <c r="C84" s="47"/>
      <c r="D84" s="47"/>
      <c r="E84" s="47"/>
      <c r="F84" s="47"/>
      <c r="G84" s="47"/>
      <c r="H84" s="47"/>
      <c r="I84" s="292">
        <f>K84/J84*100</f>
        <v>57668.23979157189</v>
      </c>
      <c r="J84" s="293">
        <v>185</v>
      </c>
      <c r="K84" s="294">
        <f>VLOOKUP(A84,'MANO DE OBRA'!A10:D102,4,FALSE)</f>
        <v>106686.24361440798</v>
      </c>
      <c r="L84" s="318"/>
      <c r="M84" s="300">
        <v>12</v>
      </c>
      <c r="N84" s="395">
        <f>K84/M84</f>
        <v>8890.5203012006659</v>
      </c>
    </row>
    <row r="85" spans="1:14">
      <c r="B85" s="49"/>
      <c r="C85" s="47"/>
      <c r="D85" s="47"/>
      <c r="E85" s="47"/>
      <c r="F85" s="47"/>
      <c r="G85" s="47"/>
      <c r="H85" s="47"/>
      <c r="I85" s="279"/>
      <c r="J85" s="297"/>
      <c r="K85" s="298"/>
      <c r="L85" s="318"/>
      <c r="M85" s="300"/>
      <c r="N85" s="296"/>
    </row>
    <row r="86" spans="1:14" ht="15.75" thickBot="1">
      <c r="B86" s="812"/>
      <c r="C86" s="813"/>
      <c r="D86" s="813"/>
      <c r="E86" s="813"/>
      <c r="F86" s="813"/>
      <c r="G86" s="813"/>
      <c r="H86" s="813"/>
      <c r="I86" s="126"/>
      <c r="J86" s="126"/>
      <c r="K86" s="126"/>
      <c r="L86" s="913"/>
      <c r="M86" s="913"/>
      <c r="N86" s="45"/>
    </row>
    <row r="87" spans="1:14" ht="15.75" thickBot="1">
      <c r="B87" s="831" t="s">
        <v>953</v>
      </c>
      <c r="C87" s="832"/>
      <c r="D87" s="832"/>
      <c r="E87" s="832"/>
      <c r="F87" s="832"/>
      <c r="G87" s="832"/>
      <c r="H87" s="832"/>
      <c r="I87" s="832"/>
      <c r="J87" s="832"/>
      <c r="K87" s="832"/>
      <c r="L87" s="832"/>
      <c r="M87" s="833"/>
      <c r="N87" s="301">
        <f>SUM(N80:N86)</f>
        <v>522414.98141560861</v>
      </c>
    </row>
    <row r="88" spans="1:14" ht="15.75" thickBot="1">
      <c r="B88" s="33"/>
      <c r="C88" s="34"/>
      <c r="D88" s="34"/>
      <c r="E88" s="34"/>
      <c r="F88" s="34"/>
      <c r="G88" s="34"/>
      <c r="H88" s="34"/>
      <c r="I88" s="34"/>
      <c r="J88" s="34"/>
      <c r="K88" s="34"/>
      <c r="L88" s="34"/>
      <c r="M88" s="34"/>
      <c r="N88" s="35"/>
    </row>
    <row r="89" spans="1:14" ht="15.75" thickBot="1">
      <c r="B89" s="825" t="s">
        <v>967</v>
      </c>
      <c r="C89" s="826"/>
      <c r="D89" s="826"/>
      <c r="E89" s="826"/>
      <c r="F89" s="826"/>
      <c r="G89" s="826"/>
      <c r="H89" s="826"/>
      <c r="I89" s="826"/>
      <c r="J89" s="826"/>
      <c r="K89" s="826"/>
      <c r="L89" s="826"/>
      <c r="M89" s="827"/>
      <c r="N89" s="99">
        <f>N47+N63+N74+N87</f>
        <v>3000668.3652437669</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16" t="s">
        <v>969</v>
      </c>
      <c r="C93" s="817"/>
      <c r="D93" s="817"/>
      <c r="E93" s="817"/>
      <c r="F93" s="817"/>
      <c r="G93" s="817"/>
      <c r="H93" s="817"/>
      <c r="I93" s="314"/>
      <c r="J93" s="334"/>
      <c r="K93" s="302" t="s">
        <v>970</v>
      </c>
      <c r="L93" s="855" t="s">
        <v>971</v>
      </c>
      <c r="M93" s="856"/>
      <c r="N93" s="303"/>
    </row>
    <row r="94" spans="1:14">
      <c r="B94" s="857" t="s">
        <v>972</v>
      </c>
      <c r="C94" s="858"/>
      <c r="D94" s="858"/>
      <c r="E94" s="858"/>
      <c r="F94" s="858"/>
      <c r="G94" s="858"/>
      <c r="H94" s="858"/>
      <c r="I94" s="87"/>
      <c r="J94" s="88"/>
      <c r="K94" s="304">
        <v>0.2</v>
      </c>
      <c r="L94" s="859">
        <f>N89*K94</f>
        <v>600133.67304875341</v>
      </c>
      <c r="M94" s="860"/>
      <c r="N94" s="51"/>
    </row>
    <row r="95" spans="1:14">
      <c r="B95" s="89" t="s">
        <v>973</v>
      </c>
      <c r="C95" s="90"/>
      <c r="D95" s="90"/>
      <c r="E95" s="90"/>
      <c r="F95" s="90"/>
      <c r="G95" s="90"/>
      <c r="H95" s="90"/>
      <c r="I95" s="87"/>
      <c r="J95" s="88"/>
      <c r="K95" s="304">
        <v>0.05</v>
      </c>
      <c r="L95" s="859">
        <f>N89*K95</f>
        <v>150033.41826218835</v>
      </c>
      <c r="M95" s="860"/>
      <c r="N95" s="51"/>
    </row>
    <row r="96" spans="1:14" ht="15.75" thickBot="1">
      <c r="B96" s="91" t="s">
        <v>974</v>
      </c>
      <c r="C96" s="92"/>
      <c r="D96" s="92"/>
      <c r="E96" s="92"/>
      <c r="F96" s="92"/>
      <c r="G96" s="92"/>
      <c r="H96" s="92"/>
      <c r="I96" s="93"/>
      <c r="J96" s="94"/>
      <c r="K96" s="305">
        <v>0.05</v>
      </c>
      <c r="L96" s="861">
        <f>N89*K96</f>
        <v>150033.41826218835</v>
      </c>
      <c r="M96" s="862"/>
      <c r="N96" s="51"/>
    </row>
    <row r="97" spans="1:14" ht="15.75" thickBot="1">
      <c r="B97" s="825" t="s">
        <v>953</v>
      </c>
      <c r="C97" s="826"/>
      <c r="D97" s="826"/>
      <c r="E97" s="826"/>
      <c r="F97" s="826"/>
      <c r="G97" s="826"/>
      <c r="H97" s="826"/>
      <c r="I97" s="826"/>
      <c r="J97" s="826"/>
      <c r="K97" s="826"/>
      <c r="L97" s="826"/>
      <c r="M97" s="827"/>
      <c r="N97" s="52">
        <f>L94+L95+L96</f>
        <v>900200.50957313005</v>
      </c>
    </row>
    <row r="98" spans="1:14" ht="15.75" thickBot="1">
      <c r="B98" s="33"/>
      <c r="C98" s="34"/>
      <c r="D98" s="34"/>
      <c r="E98" s="34"/>
      <c r="F98" s="34"/>
      <c r="G98" s="34"/>
      <c r="H98" s="34"/>
      <c r="I98" s="34"/>
      <c r="J98" s="34"/>
      <c r="K98" s="34"/>
      <c r="L98" s="34"/>
      <c r="M98" s="34"/>
      <c r="N98" s="35"/>
    </row>
    <row r="99" spans="1:14" ht="15.75" thickBot="1">
      <c r="A99" t="s">
        <v>2016</v>
      </c>
      <c r="B99" s="825" t="s">
        <v>975</v>
      </c>
      <c r="C99" s="826"/>
      <c r="D99" s="826"/>
      <c r="E99" s="826"/>
      <c r="F99" s="826"/>
      <c r="G99" s="826"/>
      <c r="H99" s="826"/>
      <c r="I99" s="826"/>
      <c r="J99" s="826"/>
      <c r="K99" s="826"/>
      <c r="L99" s="826"/>
      <c r="M99" s="827"/>
      <c r="N99" s="188">
        <f>N89+N97</f>
        <v>3900868.8748168969</v>
      </c>
    </row>
    <row r="100" spans="1:14">
      <c r="B100" s="239"/>
      <c r="C100" s="240"/>
      <c r="D100" s="240"/>
      <c r="E100" s="240"/>
      <c r="F100" s="240"/>
      <c r="G100" s="240"/>
      <c r="H100" s="240"/>
      <c r="I100" s="240"/>
      <c r="J100" s="240"/>
      <c r="K100" s="240"/>
      <c r="L100" s="240"/>
      <c r="M100" s="240"/>
      <c r="N100" s="241"/>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243"/>
      <c r="F103" s="243"/>
      <c r="G103" s="243"/>
      <c r="H103" s="243"/>
      <c r="I103" s="243"/>
      <c r="J103" s="243"/>
      <c r="K103" s="243"/>
      <c r="L103" s="243"/>
      <c r="M103" s="243"/>
      <c r="N103" s="244"/>
    </row>
    <row r="104" spans="1:14">
      <c r="B104" s="242"/>
      <c r="C104" s="243"/>
      <c r="D104" s="243"/>
      <c r="E104" s="417" t="s">
        <v>976</v>
      </c>
      <c r="F104" s="417"/>
      <c r="G104" s="417"/>
      <c r="H104" s="417"/>
      <c r="I104" s="417"/>
      <c r="J104" s="417"/>
      <c r="K104" s="243"/>
      <c r="L104" s="243"/>
      <c r="M104" s="243"/>
      <c r="N104" s="244"/>
    </row>
    <row r="105" spans="1:14">
      <c r="B105" s="242"/>
      <c r="C105" s="243"/>
      <c r="D105" s="243"/>
      <c r="E105" s="243" t="s">
        <v>977</v>
      </c>
      <c r="F105" s="243"/>
      <c r="G105" s="243"/>
      <c r="H105" s="243"/>
      <c r="I105" s="243"/>
      <c r="J105" s="243"/>
      <c r="K105" s="243"/>
      <c r="L105" s="243"/>
      <c r="M105" s="243"/>
      <c r="N105" s="244"/>
    </row>
    <row r="106" spans="1:14">
      <c r="B106" s="242"/>
      <c r="C106" s="243"/>
      <c r="D106" s="243"/>
      <c r="E106" s="243" t="s">
        <v>978</v>
      </c>
      <c r="F106" s="243"/>
      <c r="G106" s="243"/>
      <c r="H106" s="243"/>
      <c r="I106" s="243"/>
      <c r="J106" s="243"/>
      <c r="K106" s="243"/>
      <c r="L106" s="243"/>
      <c r="M106" s="243"/>
      <c r="N106" s="244"/>
    </row>
    <row r="107" spans="1:14">
      <c r="B107" s="242"/>
      <c r="C107" s="243"/>
      <c r="D107" s="243"/>
      <c r="E107" s="243" t="s">
        <v>979</v>
      </c>
      <c r="F107" s="243"/>
      <c r="G107" s="243"/>
      <c r="H107" s="243"/>
      <c r="I107" s="243"/>
      <c r="J107" s="243"/>
      <c r="K107" s="243"/>
      <c r="L107" s="243"/>
      <c r="M107" s="243"/>
      <c r="N107" s="244"/>
    </row>
    <row r="108" spans="1:14" ht="15.75" thickBot="1">
      <c r="B108" s="242"/>
      <c r="C108" s="243"/>
      <c r="D108" s="243"/>
      <c r="E108" s="243"/>
      <c r="F108" s="243" t="s">
        <v>980</v>
      </c>
      <c r="G108" s="243"/>
      <c r="H108" s="243"/>
      <c r="I108" s="243"/>
      <c r="J108" s="243"/>
      <c r="K108" s="243"/>
      <c r="L108" s="243"/>
      <c r="M108" s="243"/>
      <c r="N108" s="244"/>
    </row>
    <row r="109" spans="1:14">
      <c r="B109" s="227" t="s">
        <v>2216</v>
      </c>
      <c r="C109" s="228"/>
      <c r="D109" s="228"/>
      <c r="E109" s="228"/>
      <c r="F109" s="228"/>
      <c r="G109" s="228"/>
      <c r="H109" s="228"/>
      <c r="I109" s="228"/>
      <c r="J109" s="228"/>
      <c r="K109" s="228"/>
      <c r="L109" s="228"/>
      <c r="M109" s="228"/>
      <c r="N109" s="229"/>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c r="B112" s="245"/>
      <c r="C112" s="246"/>
      <c r="D112" s="246"/>
      <c r="E112" s="246"/>
      <c r="F112" s="246"/>
      <c r="G112" s="246"/>
      <c r="H112" s="246"/>
      <c r="I112" s="246"/>
      <c r="J112" s="246"/>
      <c r="K112" s="246"/>
      <c r="L112" s="246"/>
      <c r="M112" s="246"/>
      <c r="N112" s="247"/>
    </row>
    <row r="113" spans="2:14" ht="15.75" thickBot="1">
      <c r="B113" s="248"/>
      <c r="C113" s="249"/>
      <c r="D113" s="249"/>
      <c r="E113" s="249"/>
      <c r="F113" s="249"/>
      <c r="G113" s="249"/>
      <c r="H113" s="249"/>
      <c r="I113" s="249"/>
      <c r="J113" s="249"/>
      <c r="K113" s="249"/>
      <c r="L113" s="249"/>
      <c r="M113" s="249"/>
      <c r="N113" s="250"/>
    </row>
    <row r="114" spans="2:14">
      <c r="B114" s="251"/>
      <c r="C114" s="252"/>
      <c r="D114" s="252"/>
      <c r="E114" s="252"/>
      <c r="F114" s="252"/>
      <c r="G114" s="252"/>
      <c r="H114" s="252"/>
      <c r="I114" s="252"/>
      <c r="J114" s="252"/>
      <c r="K114" s="252"/>
      <c r="L114" s="252"/>
      <c r="M114" s="252"/>
      <c r="N114" s="253"/>
    </row>
    <row r="115" spans="2:14">
      <c r="B115" s="254" t="s">
        <v>2217</v>
      </c>
      <c r="C115" s="255"/>
      <c r="D115" s="255"/>
      <c r="E115" s="255"/>
      <c r="F115" s="255"/>
      <c r="G115" s="255"/>
      <c r="H115" s="255"/>
      <c r="I115" s="255"/>
      <c r="J115" s="255"/>
      <c r="K115" s="255"/>
      <c r="L115" s="255"/>
      <c r="M115" s="255"/>
      <c r="N115" s="256"/>
    </row>
    <row r="116" spans="2:14" ht="15" customHeight="1">
      <c r="B116" s="967" t="s">
        <v>2218</v>
      </c>
      <c r="C116" s="968"/>
      <c r="D116" s="968"/>
      <c r="E116" s="968"/>
      <c r="F116" s="968"/>
      <c r="G116" s="968"/>
      <c r="H116" s="968"/>
      <c r="I116" s="968"/>
      <c r="J116" s="968"/>
      <c r="K116" s="968"/>
      <c r="L116" s="968"/>
      <c r="M116" s="968"/>
      <c r="N116" s="969"/>
    </row>
    <row r="117" spans="2:14" ht="15" customHeight="1">
      <c r="B117" s="967"/>
      <c r="C117" s="968"/>
      <c r="D117" s="968"/>
      <c r="E117" s="968"/>
      <c r="F117" s="968"/>
      <c r="G117" s="968"/>
      <c r="H117" s="968"/>
      <c r="I117" s="968"/>
      <c r="J117" s="968"/>
      <c r="K117" s="968"/>
      <c r="L117" s="968"/>
      <c r="M117" s="968"/>
      <c r="N117" s="969"/>
    </row>
    <row r="118" spans="2:14" ht="30" customHeight="1">
      <c r="B118" s="970" t="s">
        <v>2219</v>
      </c>
      <c r="C118" s="971"/>
      <c r="D118" s="971"/>
      <c r="E118" s="971"/>
      <c r="F118" s="971"/>
      <c r="G118" s="971"/>
      <c r="H118" s="971"/>
      <c r="I118" s="971"/>
      <c r="J118" s="971"/>
      <c r="K118" s="971"/>
      <c r="L118" s="971"/>
      <c r="M118" s="971"/>
      <c r="N118" s="972"/>
    </row>
    <row r="119" spans="2:14">
      <c r="B119" s="970"/>
      <c r="C119" s="971"/>
      <c r="D119" s="971"/>
      <c r="E119" s="971"/>
      <c r="F119" s="971"/>
      <c r="G119" s="971"/>
      <c r="H119" s="971"/>
      <c r="I119" s="971"/>
      <c r="J119" s="971"/>
      <c r="K119" s="971"/>
      <c r="L119" s="971"/>
      <c r="M119" s="971"/>
      <c r="N119" s="972"/>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339"/>
      <c r="C122" s="340"/>
      <c r="D122" s="340"/>
      <c r="E122" s="340"/>
      <c r="F122" s="340"/>
      <c r="G122" s="340"/>
      <c r="H122" s="340"/>
      <c r="I122" s="340"/>
      <c r="J122" s="340"/>
      <c r="K122" s="340"/>
      <c r="L122" s="340"/>
      <c r="M122" s="340"/>
      <c r="N122" s="341"/>
    </row>
    <row r="123" spans="2:14">
      <c r="B123" s="254"/>
      <c r="C123" s="255"/>
      <c r="D123" s="255"/>
      <c r="E123" s="255"/>
      <c r="F123" s="255"/>
      <c r="G123" s="255"/>
      <c r="H123" s="255"/>
      <c r="I123" s="255"/>
      <c r="J123" s="255"/>
      <c r="K123" s="255"/>
      <c r="L123" s="255"/>
      <c r="M123" s="255"/>
      <c r="N123" s="256"/>
    </row>
    <row r="124" spans="2:14">
      <c r="B124" s="242"/>
      <c r="C124" s="243"/>
      <c r="D124" s="243"/>
      <c r="E124" s="243" t="s">
        <v>976</v>
      </c>
      <c r="F124" s="417"/>
      <c r="G124" s="417"/>
      <c r="H124" s="243"/>
      <c r="I124" s="243"/>
      <c r="J124" s="243"/>
      <c r="K124" s="243"/>
      <c r="L124" s="243"/>
      <c r="M124" s="243"/>
      <c r="N124" s="244"/>
    </row>
    <row r="125" spans="2:14">
      <c r="B125" s="242"/>
      <c r="C125" s="243"/>
      <c r="D125" s="243"/>
      <c r="E125" s="418" t="s">
        <v>977</v>
      </c>
      <c r="F125" s="243"/>
      <c r="G125" s="243"/>
      <c r="H125" s="418"/>
      <c r="I125" s="418"/>
      <c r="J125" s="418"/>
      <c r="K125" s="243"/>
      <c r="L125" s="243"/>
      <c r="M125" s="243"/>
      <c r="N125" s="244"/>
    </row>
    <row r="126" spans="2:14">
      <c r="B126" s="242"/>
      <c r="C126" s="243"/>
      <c r="D126" s="243"/>
      <c r="E126" s="257" t="s">
        <v>981</v>
      </c>
      <c r="F126" s="243"/>
      <c r="G126" s="243"/>
      <c r="H126" s="257"/>
      <c r="I126" s="257"/>
      <c r="J126" s="257"/>
      <c r="K126" s="243"/>
      <c r="L126" s="243"/>
      <c r="M126" s="243"/>
      <c r="N126" s="244"/>
    </row>
    <row r="127" spans="2:14">
      <c r="B127" s="258"/>
      <c r="C127" s="255"/>
      <c r="D127" s="255"/>
      <c r="E127" s="243" t="s">
        <v>979</v>
      </c>
      <c r="F127" s="243"/>
      <c r="G127" s="243"/>
      <c r="H127" s="243"/>
      <c r="I127" s="243"/>
      <c r="J127" s="243"/>
      <c r="K127" s="255"/>
      <c r="L127" s="255"/>
      <c r="M127" s="255"/>
      <c r="N127" s="256"/>
    </row>
    <row r="128" spans="2:14">
      <c r="B128" s="258"/>
      <c r="C128" s="255"/>
      <c r="D128" s="255"/>
      <c r="E128" s="255"/>
      <c r="F128" s="243"/>
      <c r="G128" s="243"/>
      <c r="H128" s="243"/>
      <c r="I128" s="243"/>
      <c r="J128" s="243"/>
      <c r="K128" s="255"/>
      <c r="L128" s="255"/>
      <c r="M128" s="255"/>
      <c r="N128" s="256"/>
    </row>
    <row r="129" spans="2:14">
      <c r="B129" s="258" t="s">
        <v>2220</v>
      </c>
      <c r="C129" s="257"/>
      <c r="D129" s="257"/>
      <c r="E129" s="243"/>
      <c r="F129" s="243"/>
      <c r="G129" s="243"/>
      <c r="H129" s="243"/>
      <c r="I129" s="243"/>
      <c r="J129" s="973"/>
      <c r="K129" s="973"/>
      <c r="L129" s="973"/>
      <c r="M129" s="973"/>
      <c r="N129" s="974"/>
    </row>
    <row r="130" spans="2:14" ht="15.75" thickBot="1">
      <c r="B130" s="419" t="s">
        <v>2221</v>
      </c>
      <c r="C130" s="420"/>
      <c r="D130" s="420"/>
      <c r="E130" s="259"/>
      <c r="F130" s="259"/>
      <c r="G130" s="259"/>
      <c r="H130" s="259"/>
      <c r="I130" s="259"/>
      <c r="J130" s="975"/>
      <c r="K130" s="975"/>
      <c r="L130" s="975"/>
      <c r="M130" s="975"/>
      <c r="N130" s="976"/>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4"/>
      <c r="C1" s="926"/>
      <c r="D1" s="927"/>
      <c r="E1" s="927"/>
      <c r="F1" s="927"/>
      <c r="G1" s="927"/>
      <c r="H1" s="927"/>
      <c r="I1" s="927"/>
      <c r="J1" s="928"/>
      <c r="K1" s="929" t="s">
        <v>933</v>
      </c>
      <c r="L1" s="931" t="s">
        <v>2198</v>
      </c>
      <c r="M1" s="932"/>
      <c r="N1" s="933"/>
    </row>
    <row r="2" spans="2:14" ht="40.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2" hidden="1" customHeight="1" thickBot="1">
      <c r="B30" s="71" t="s">
        <v>943</v>
      </c>
      <c r="C30" s="834" t="s">
        <v>944</v>
      </c>
      <c r="D30" s="835"/>
      <c r="E30" s="835"/>
      <c r="F30" s="835"/>
      <c r="G30" s="835"/>
      <c r="H30" s="835"/>
      <c r="I30" s="835"/>
      <c r="J30" s="72"/>
      <c r="K30" s="307"/>
      <c r="L30" s="836" t="s">
        <v>945</v>
      </c>
      <c r="M30" s="837"/>
      <c r="N30" s="71" t="s">
        <v>946</v>
      </c>
    </row>
    <row r="31" spans="1:14" ht="18.75" customHeight="1" thickBot="1">
      <c r="A31" t="s">
        <v>1845</v>
      </c>
      <c r="B31" s="80" t="s">
        <v>1100</v>
      </c>
      <c r="C31" s="81" t="s">
        <v>1653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180</v>
      </c>
      <c r="B36" s="838" t="str">
        <f>VLOOKUP(A36,EQUIPOS!A6:D154,3,FALSE)</f>
        <v>Compresor 120 HP, con martillo.</v>
      </c>
      <c r="C36" s="839"/>
      <c r="D36" s="839"/>
      <c r="E36" s="839"/>
      <c r="F36" s="839"/>
      <c r="G36" s="839"/>
      <c r="H36" s="840"/>
      <c r="I36" s="267"/>
      <c r="J36" s="268"/>
      <c r="K36" s="269">
        <f>VLOOKUP(A36,EQUIPOS!A6:D163,4,FALSE)</f>
        <v>89516.95520623136</v>
      </c>
      <c r="L36" s="270"/>
      <c r="M36" s="271">
        <v>0.16</v>
      </c>
      <c r="N36" s="272">
        <f>K36/M36</f>
        <v>559480.97003894602</v>
      </c>
    </row>
    <row r="37" spans="1:14">
      <c r="A37" s="113" t="s">
        <v>261</v>
      </c>
      <c r="B37" s="838" t="str">
        <f>VLOOKUP(A37,EQUIPOS!A7:D154,3,FALSE)</f>
        <v xml:space="preserve">Motobomba 3 PULGADAS (incluye operario)
</v>
      </c>
      <c r="C37" s="839"/>
      <c r="D37" s="839"/>
      <c r="E37" s="839"/>
      <c r="F37" s="839"/>
      <c r="G37" s="839"/>
      <c r="H37" s="840"/>
      <c r="I37" s="421"/>
      <c r="J37" s="422"/>
      <c r="K37" s="269">
        <f>VLOOKUP(A37,EQUIPOS!A7:D164,4,FALSE)</f>
        <v>9652.0944775139033</v>
      </c>
      <c r="L37" s="335"/>
      <c r="M37" s="336">
        <v>0.16</v>
      </c>
      <c r="N37" s="272">
        <f>K37/M37</f>
        <v>60325.590484461893</v>
      </c>
    </row>
    <row r="38" spans="1:14">
      <c r="A38" s="113"/>
      <c r="B38" s="838"/>
      <c r="C38" s="839"/>
      <c r="D38" s="839"/>
      <c r="E38" s="839"/>
      <c r="F38" s="839"/>
      <c r="G38" s="839"/>
      <c r="H38" s="840"/>
      <c r="I38" s="421"/>
      <c r="J38" s="422"/>
      <c r="K38" s="438"/>
      <c r="L38" s="335"/>
      <c r="M38" s="336"/>
      <c r="N38" s="272"/>
    </row>
    <row r="39" spans="1:14">
      <c r="A39" s="113"/>
      <c r="B39" s="838"/>
      <c r="C39" s="839"/>
      <c r="D39" s="839"/>
      <c r="E39" s="839"/>
      <c r="F39" s="839"/>
      <c r="G39" s="839"/>
      <c r="H39" s="840"/>
      <c r="I39" s="421"/>
      <c r="J39" s="422"/>
      <c r="K39" s="438"/>
      <c r="L39" s="335"/>
      <c r="M39" s="336"/>
      <c r="N39" s="272"/>
    </row>
    <row r="40" spans="1:14">
      <c r="A40" s="113"/>
      <c r="B40" s="838"/>
      <c r="C40" s="839"/>
      <c r="D40" s="839"/>
      <c r="E40" s="839"/>
      <c r="F40" s="839"/>
      <c r="G40" s="839"/>
      <c r="H40" s="840"/>
      <c r="I40" s="328"/>
      <c r="J40" s="330"/>
      <c r="K40" s="438"/>
      <c r="L40" s="423"/>
      <c r="M40" s="424"/>
      <c r="N40" s="272"/>
    </row>
    <row r="41" spans="1:14">
      <c r="B41" s="838"/>
      <c r="C41" s="839"/>
      <c r="D41" s="839"/>
      <c r="E41" s="839"/>
      <c r="F41" s="839"/>
      <c r="G41" s="839"/>
      <c r="H41" s="840"/>
      <c r="I41" s="36"/>
      <c r="J41" s="37"/>
      <c r="K41" s="438"/>
      <c r="L41" s="276"/>
      <c r="M41" s="277"/>
      <c r="N41" s="272"/>
    </row>
    <row r="42" spans="1:14">
      <c r="B42" s="320"/>
      <c r="C42" s="321"/>
      <c r="D42" s="321"/>
      <c r="E42" s="321"/>
      <c r="F42" s="323"/>
      <c r="G42" s="323"/>
      <c r="H42" s="125"/>
      <c r="I42" s="36"/>
      <c r="J42" s="37"/>
      <c r="K42" s="438"/>
      <c r="L42" s="276"/>
      <c r="M42" s="277"/>
      <c r="N42" s="273"/>
    </row>
    <row r="43" spans="1:14">
      <c r="B43" s="845" t="s">
        <v>952</v>
      </c>
      <c r="C43" s="846"/>
      <c r="D43" s="846"/>
      <c r="E43" s="38"/>
      <c r="F43" s="39"/>
      <c r="G43" s="39"/>
      <c r="H43" s="40"/>
      <c r="I43" s="36"/>
      <c r="J43" s="37"/>
      <c r="K43" s="279"/>
      <c r="L43" s="276"/>
      <c r="M43" s="401">
        <v>0.05</v>
      </c>
      <c r="N43" s="344">
        <f>N77*M43</f>
        <v>13947.19623493781</v>
      </c>
    </row>
    <row r="44" spans="1:14" ht="15.75" thickBot="1">
      <c r="B44" s="838"/>
      <c r="C44" s="839"/>
      <c r="D44" s="839"/>
      <c r="E44" s="839"/>
      <c r="F44" s="839"/>
      <c r="G44" s="839"/>
      <c r="H44" s="840"/>
      <c r="I44" s="847"/>
      <c r="J44" s="848"/>
      <c r="K44" s="41"/>
      <c r="L44" s="849"/>
      <c r="M44" s="850"/>
      <c r="N44" s="105"/>
    </row>
    <row r="45" spans="1:14" ht="15.75" thickBot="1">
      <c r="B45" s="825" t="s">
        <v>953</v>
      </c>
      <c r="C45" s="826"/>
      <c r="D45" s="826"/>
      <c r="E45" s="826"/>
      <c r="F45" s="826"/>
      <c r="G45" s="826"/>
      <c r="H45" s="826"/>
      <c r="I45" s="826"/>
      <c r="J45" s="826"/>
      <c r="K45" s="826"/>
      <c r="L45" s="826"/>
      <c r="M45" s="827"/>
      <c r="N45" s="394">
        <f>SUM(N36:N44)</f>
        <v>633753.75675834564</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6" t="s">
        <v>944</v>
      </c>
      <c r="C49" s="817"/>
      <c r="D49" s="817"/>
      <c r="E49" s="817"/>
      <c r="F49" s="817"/>
      <c r="G49" s="817"/>
      <c r="H49" s="817"/>
      <c r="I49" s="818"/>
      <c r="J49" s="315" t="s">
        <v>945</v>
      </c>
      <c r="K49" s="85" t="s">
        <v>946</v>
      </c>
      <c r="L49" s="819" t="s">
        <v>955</v>
      </c>
      <c r="M49" s="818"/>
      <c r="N49" s="86" t="s">
        <v>951</v>
      </c>
    </row>
    <row r="50" spans="1:14">
      <c r="A50" s="161" t="s">
        <v>453</v>
      </c>
      <c r="B50" s="43" t="str">
        <f>VLOOKUP(A50,MATERIALES!A5:D373,3,FALSE)</f>
        <v>Explosivos  75% (INDUGEL)</v>
      </c>
      <c r="C50" s="281"/>
      <c r="D50" s="281"/>
      <c r="E50" s="281"/>
      <c r="F50" s="281"/>
      <c r="G50" s="281"/>
      <c r="H50" s="281"/>
      <c r="I50" s="281"/>
      <c r="J50" s="311" t="str">
        <f>VLOOKUP(A50,MATERIALES!A6:D642,2,FALSE)</f>
        <v>lb</v>
      </c>
      <c r="K50" s="282">
        <v>0.2</v>
      </c>
      <c r="L50" s="267"/>
      <c r="M50" s="402">
        <f>VLOOKUP(A50,MATERIALES!A5:D396,4,FALSE)</f>
        <v>7608.123449239989</v>
      </c>
      <c r="N50" s="272">
        <f>K50*M50</f>
        <v>1521.6246898479978</v>
      </c>
    </row>
    <row r="51" spans="1:14">
      <c r="A51" s="161"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VLOOKUP(A51,MATERIALES!A6:D397,4,FALSE)</f>
        <v>1418.9167761796641</v>
      </c>
      <c r="N51" s="272">
        <f>K51*M51</f>
        <v>1418.9167761796641</v>
      </c>
    </row>
    <row r="52" spans="1:14">
      <c r="A52" s="161" t="s">
        <v>552</v>
      </c>
      <c r="B52" s="43" t="str">
        <f>VLOOKUP(A52,MATERIALES!A6:D373,3,FALSE)</f>
        <v>Mecha Lenta</v>
      </c>
      <c r="C52" s="425"/>
      <c r="D52" s="425"/>
      <c r="E52" s="425"/>
      <c r="F52" s="425"/>
      <c r="G52" s="425"/>
      <c r="H52" s="425"/>
      <c r="I52" s="425"/>
      <c r="J52" s="312" t="str">
        <f>VLOOKUP(A52,MATERIALES!A6:D644,2,FALSE)</f>
        <v>m</v>
      </c>
      <c r="K52" s="397">
        <v>0.5</v>
      </c>
      <c r="L52" s="421"/>
      <c r="M52" s="402">
        <f>VLOOKUP(A52,MATERIALES!A6:D398,4,FALSE)</f>
        <v>774.86932053336113</v>
      </c>
      <c r="N52" s="272">
        <f>K52*M52</f>
        <v>387.43466026668057</v>
      </c>
    </row>
    <row r="53" spans="1:14">
      <c r="A53" s="161" t="s">
        <v>747</v>
      </c>
      <c r="B53" s="43" t="str">
        <f>VLOOKUP(A53,MATERIALES!A6:D373,3,FALSE)</f>
        <v>Acero A-37</v>
      </c>
      <c r="C53" s="425"/>
      <c r="D53" s="425"/>
      <c r="E53" s="425"/>
      <c r="F53" s="425"/>
      <c r="G53" s="425"/>
      <c r="H53" s="425"/>
      <c r="I53" s="425"/>
      <c r="J53" s="312" t="str">
        <f>VLOOKUP(A53,MATERIALES!A7:D645,2,FALSE)</f>
        <v>kg</v>
      </c>
      <c r="K53" s="397">
        <v>150</v>
      </c>
      <c r="L53" s="421"/>
      <c r="M53" s="402">
        <f>VLOOKUP(A53,MATERIALES!A6:D399,4,FALSE)</f>
        <v>3647.0718327020559</v>
      </c>
      <c r="N53" s="272">
        <f>K53*M53</f>
        <v>547060.77490530838</v>
      </c>
    </row>
    <row r="54" spans="1:14">
      <c r="A54" s="161" t="s">
        <v>831</v>
      </c>
      <c r="B54" s="43" t="str">
        <f>VLOOKUP(A54,MATERIALES!A7:D373,3,FALSE)</f>
        <v>Concreto Resistencia  32 (Mpa)</v>
      </c>
      <c r="C54" s="425"/>
      <c r="D54" s="425"/>
      <c r="E54" s="425"/>
      <c r="F54" s="425"/>
      <c r="G54" s="425"/>
      <c r="H54" s="425"/>
      <c r="I54" s="425"/>
      <c r="J54" s="312" t="str">
        <f>VLOOKUP(A54,MATERIALES!A8:D646,2,FALSE)</f>
        <v>m3</v>
      </c>
      <c r="K54" s="397">
        <v>1</v>
      </c>
      <c r="L54" s="421"/>
      <c r="M54" s="402">
        <f>VLOOKUP(A54,MATERIALES!A7:D400,4,FALSE)</f>
        <v>368210.75936417223</v>
      </c>
      <c r="N54" s="272">
        <f>K54*M54</f>
        <v>368210.75936417223</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5" t="s">
        <v>953</v>
      </c>
      <c r="C58" s="826"/>
      <c r="D58" s="826"/>
      <c r="E58" s="826"/>
      <c r="F58" s="826"/>
      <c r="G58" s="826"/>
      <c r="H58" s="826"/>
      <c r="I58" s="826"/>
      <c r="J58" s="826"/>
      <c r="K58" s="826"/>
      <c r="L58" s="826"/>
      <c r="M58" s="827"/>
      <c r="N58" s="394">
        <f>SUM(N50:N57)</f>
        <v>918599.51039577497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1272</v>
      </c>
      <c r="B63" s="46" t="str">
        <f>VLOOKUP(A63,TRANSPORTE!A5:D117,3,FALSE)</f>
        <v>Transporte de material de excavación</v>
      </c>
      <c r="C63" s="317"/>
      <c r="D63" s="317"/>
      <c r="E63" s="317"/>
      <c r="F63" s="317"/>
      <c r="G63" s="317"/>
      <c r="H63" s="311" t="s">
        <v>1468</v>
      </c>
      <c r="I63" s="279">
        <v>1</v>
      </c>
      <c r="J63" s="286">
        <v>1</v>
      </c>
      <c r="K63" s="279">
        <f>I63*J63</f>
        <v>1</v>
      </c>
      <c r="L63" s="829">
        <f>VLOOKUP(A63,TRANSPORTE!A5:D117,4,FALSE)</f>
        <v>743.61014192746063</v>
      </c>
      <c r="M63" s="830"/>
      <c r="N63" s="287">
        <f>K63*L63</f>
        <v>743.61014192746063</v>
      </c>
    </row>
    <row r="64" spans="1:14">
      <c r="B64" s="46"/>
      <c r="C64" s="47"/>
      <c r="D64" s="47"/>
      <c r="E64" s="47"/>
      <c r="F64" s="47"/>
      <c r="G64" s="47"/>
      <c r="H64" s="311"/>
      <c r="I64" s="279"/>
      <c r="J64" s="286"/>
      <c r="K64" s="279"/>
      <c r="L64" s="829"/>
      <c r="M64" s="830"/>
      <c r="N64" s="287"/>
    </row>
    <row r="65" spans="1:15">
      <c r="B65" s="46"/>
      <c r="C65" s="47"/>
      <c r="D65" s="47"/>
      <c r="E65" s="47"/>
      <c r="F65" s="47"/>
      <c r="G65" s="47"/>
      <c r="H65" s="311"/>
      <c r="I65" s="279"/>
      <c r="J65" s="286"/>
      <c r="K65" s="279"/>
      <c r="L65" s="829"/>
      <c r="M65" s="830"/>
      <c r="N65" s="287"/>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4"/>
      <c r="M67" s="815"/>
      <c r="N67" s="127"/>
    </row>
    <row r="68" spans="1:15" ht="15.75" thickBot="1">
      <c r="B68" s="831" t="s">
        <v>953</v>
      </c>
      <c r="C68" s="832"/>
      <c r="D68" s="832"/>
      <c r="E68" s="832"/>
      <c r="F68" s="832"/>
      <c r="G68" s="832"/>
      <c r="H68" s="832"/>
      <c r="I68" s="832"/>
      <c r="J68" s="832"/>
      <c r="K68" s="832"/>
      <c r="L68" s="832"/>
      <c r="M68" s="833"/>
      <c r="N68" s="104">
        <f>SUM(N63:N67)</f>
        <v>743.61014192746063</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1" t="s">
        <v>963</v>
      </c>
      <c r="C72" s="852"/>
      <c r="D72" s="852"/>
      <c r="E72" s="852"/>
      <c r="F72" s="852"/>
      <c r="G72" s="852"/>
      <c r="H72" s="852"/>
      <c r="I72" s="73" t="s">
        <v>964</v>
      </c>
      <c r="J72" s="75" t="s">
        <v>1410</v>
      </c>
      <c r="K72" s="74" t="s">
        <v>966</v>
      </c>
      <c r="L72" s="853" t="s">
        <v>950</v>
      </c>
      <c r="M72" s="854"/>
      <c r="N72" s="98" t="s">
        <v>951</v>
      </c>
    </row>
    <row r="73" spans="1:15">
      <c r="A73" s="162" t="s">
        <v>11</v>
      </c>
      <c r="B73" s="49" t="str">
        <f>VLOOKUP(A73,'MANO DE OBRA'!A8:D68,3,FALSE)</f>
        <v>Obrero (4)</v>
      </c>
      <c r="C73" s="47"/>
      <c r="D73" s="47"/>
      <c r="E73" s="47"/>
      <c r="F73" s="47"/>
      <c r="G73" s="47"/>
      <c r="H73" s="47"/>
      <c r="I73" s="292">
        <f>K73/J73*100</f>
        <v>135330.79999999999</v>
      </c>
      <c r="J73" s="293">
        <v>185</v>
      </c>
      <c r="K73" s="294">
        <f>VLOOKUP(A73,'MANO DE OBRA'!A8:D99,4,FALSE)</f>
        <v>250361.97999999998</v>
      </c>
      <c r="L73" s="50"/>
      <c r="M73" s="434">
        <v>1.28</v>
      </c>
      <c r="N73" s="395">
        <f>K73/M73</f>
        <v>195595.29687499997</v>
      </c>
      <c r="O73" s="106"/>
    </row>
    <row r="74" spans="1:15">
      <c r="A74" s="162"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431">
        <v>1.28</v>
      </c>
      <c r="N74" s="395">
        <f>K74/M74</f>
        <v>83348.627823756236</v>
      </c>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SUM(N73:N76)</f>
        <v>278943.92469875619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N45+N58+N68+N77</f>
        <v>1832040.8019948043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366408.16039896087</v>
      </c>
      <c r="M84" s="860"/>
      <c r="N84" s="51"/>
    </row>
    <row r="85" spans="1:14">
      <c r="B85" s="89" t="s">
        <v>973</v>
      </c>
      <c r="C85" s="90"/>
      <c r="D85" s="90"/>
      <c r="E85" s="90"/>
      <c r="F85" s="90"/>
      <c r="G85" s="90"/>
      <c r="H85" s="90"/>
      <c r="I85" s="87"/>
      <c r="J85" s="88"/>
      <c r="K85" s="304">
        <v>0.05</v>
      </c>
      <c r="L85" s="859">
        <f>N79*K85</f>
        <v>91602.040099740218</v>
      </c>
      <c r="M85" s="860"/>
      <c r="N85" s="51"/>
    </row>
    <row r="86" spans="1:14" ht="15.75" thickBot="1">
      <c r="B86" s="91" t="s">
        <v>974</v>
      </c>
      <c r="C86" s="92"/>
      <c r="D86" s="92"/>
      <c r="E86" s="92"/>
      <c r="F86" s="92"/>
      <c r="G86" s="92"/>
      <c r="H86" s="92"/>
      <c r="I86" s="93"/>
      <c r="J86" s="94"/>
      <c r="K86" s="305">
        <v>0.05</v>
      </c>
      <c r="L86" s="861">
        <f>N79*K86</f>
        <v>91602.040099740218</v>
      </c>
      <c r="M86" s="862"/>
      <c r="N86" s="51"/>
    </row>
    <row r="87" spans="1:14" ht="15.75" thickBot="1">
      <c r="B87" s="825" t="s">
        <v>953</v>
      </c>
      <c r="C87" s="826"/>
      <c r="D87" s="826"/>
      <c r="E87" s="826"/>
      <c r="F87" s="826"/>
      <c r="G87" s="826"/>
      <c r="H87" s="826"/>
      <c r="I87" s="826"/>
      <c r="J87" s="826"/>
      <c r="K87" s="826"/>
      <c r="L87" s="826"/>
      <c r="M87" s="827"/>
      <c r="N87" s="52">
        <f>L84+L85+L86</f>
        <v>549612.24059844133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2381653.0425932454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55" zoomScale="75" zoomScaleNormal="75" workbookViewId="0">
      <selection activeCell="A75" sqref="A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4"/>
      <c r="C1" s="926"/>
      <c r="D1" s="927"/>
      <c r="E1" s="927"/>
      <c r="F1" s="927"/>
      <c r="G1" s="927"/>
      <c r="H1" s="927"/>
      <c r="I1" s="927"/>
      <c r="J1" s="928"/>
      <c r="K1" s="929" t="s">
        <v>933</v>
      </c>
      <c r="L1" s="931" t="s">
        <v>2198</v>
      </c>
      <c r="M1" s="932"/>
      <c r="N1" s="933"/>
    </row>
    <row r="2" spans="2:14" ht="38.2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452"/>
      <c r="L30" s="836" t="s">
        <v>945</v>
      </c>
      <c r="M30" s="837"/>
      <c r="N30" s="71" t="s">
        <v>946</v>
      </c>
    </row>
    <row r="31" spans="1:14" ht="15.75" customHeight="1" thickBot="1">
      <c r="A31" t="s">
        <v>1845</v>
      </c>
      <c r="B31" s="80" t="s">
        <v>1101</v>
      </c>
      <c r="C31" s="81" t="s">
        <v>1654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121</v>
      </c>
      <c r="B36" s="838" t="str">
        <f>VLOOKUP(A36,EQUIPOS!A6:D154,3,FALSE)</f>
        <v>Bomba eléctrica para accionar la celda</v>
      </c>
      <c r="C36" s="839"/>
      <c r="D36" s="839"/>
      <c r="E36" s="839"/>
      <c r="F36" s="839"/>
      <c r="G36" s="839"/>
      <c r="H36" s="840"/>
      <c r="I36" s="267"/>
      <c r="J36" s="268"/>
      <c r="K36" s="269">
        <f>VLOOKUP(A36,EQUIPOS!A6:D163,4,FALSE)</f>
        <v>43634.558423271512</v>
      </c>
      <c r="L36" s="270"/>
      <c r="M36" s="271">
        <v>0.01</v>
      </c>
      <c r="N36" s="272">
        <f t="shared" ref="N36:N41" si="0">K36/M36</f>
        <v>4363455.8423271514</v>
      </c>
    </row>
    <row r="37" spans="1:14">
      <c r="A37" s="113" t="s">
        <v>192</v>
      </c>
      <c r="B37" s="838" t="str">
        <f>VLOOKUP(A37,EQUIPOS!A7:D154,3,FALSE)</f>
        <v>Equipo de acarreo interno</v>
      </c>
      <c r="C37" s="839"/>
      <c r="D37" s="839"/>
      <c r="E37" s="839"/>
      <c r="F37" s="839"/>
      <c r="G37" s="839"/>
      <c r="H37" s="840"/>
      <c r="I37" s="421"/>
      <c r="J37" s="422"/>
      <c r="K37" s="269">
        <f>VLOOKUP(A37,EQUIPOS!A7:D164,4,FALSE)</f>
        <v>30638.993498860309</v>
      </c>
      <c r="L37" s="335"/>
      <c r="M37" s="336">
        <v>0.05</v>
      </c>
      <c r="N37" s="272">
        <f t="shared" si="0"/>
        <v>612779.86997720611</v>
      </c>
    </row>
    <row r="38" spans="1:14">
      <c r="A38" s="113" t="s">
        <v>217</v>
      </c>
      <c r="B38" s="838" t="str">
        <f>VLOOKUP(A38,EQUIPOS!A8:D154,3,FALSE)</f>
        <v>Equipo de soldadura y de acetileno (incluye soldadura)</v>
      </c>
      <c r="C38" s="839"/>
      <c r="D38" s="839"/>
      <c r="E38" s="839"/>
      <c r="F38" s="839"/>
      <c r="G38" s="839"/>
      <c r="H38" s="840"/>
      <c r="I38" s="421"/>
      <c r="J38" s="422"/>
      <c r="K38" s="269">
        <f>VLOOKUP(A38,EQUIPOS!A8:D165,4,FALSE)</f>
        <v>29305.181398633074</v>
      </c>
      <c r="L38" s="335"/>
      <c r="M38" s="336">
        <v>0.01</v>
      </c>
      <c r="N38" s="272">
        <f t="shared" si="0"/>
        <v>2930518.1398633076</v>
      </c>
    </row>
    <row r="39" spans="1:14">
      <c r="A39" s="113" t="s">
        <v>242</v>
      </c>
      <c r="B39" s="838" t="str">
        <f>VLOOKUP(A39,EQUIPOS!A9:D154,3,FALSE)</f>
        <v>Grúa con torre capacidad 1 ton en la punta.</v>
      </c>
      <c r="C39" s="839"/>
      <c r="D39" s="839"/>
      <c r="E39" s="839"/>
      <c r="F39" s="839"/>
      <c r="G39" s="839"/>
      <c r="H39" s="840"/>
      <c r="I39" s="421"/>
      <c r="J39" s="422"/>
      <c r="K39" s="269">
        <f>VLOOKUP(A39,EQUIPOS!A9:D166,4,FALSE)</f>
        <v>181756.05625965606</v>
      </c>
      <c r="L39" s="335"/>
      <c r="M39" s="336">
        <v>0.04</v>
      </c>
      <c r="N39" s="272">
        <f t="shared" si="0"/>
        <v>4543901.4064914016</v>
      </c>
    </row>
    <row r="40" spans="1:14">
      <c r="A40" s="113" t="s">
        <v>255</v>
      </c>
      <c r="B40" s="838" t="str">
        <f>VLOOKUP(A40,EQUIPOS!A10:D154,3,FALSE)</f>
        <v>Manómetro cable de acero para bajar la celda</v>
      </c>
      <c r="C40" s="839"/>
      <c r="D40" s="839"/>
      <c r="E40" s="839"/>
      <c r="F40" s="839"/>
      <c r="G40" s="839"/>
      <c r="H40" s="840"/>
      <c r="I40" s="328"/>
      <c r="J40" s="330"/>
      <c r="K40" s="269">
        <f>VLOOKUP(A40,EQUIPOS!A10:D167,4,FALSE)</f>
        <v>1137884.6755144615</v>
      </c>
      <c r="L40" s="423"/>
      <c r="M40" s="424">
        <v>1</v>
      </c>
      <c r="N40" s="272">
        <f t="shared" si="0"/>
        <v>1137884.6755144615</v>
      </c>
    </row>
    <row r="41" spans="1:14">
      <c r="A41" t="s">
        <v>320</v>
      </c>
      <c r="B41" s="838" t="str">
        <f>VLOOKUP(A41,EQUIPOS!A11:D155,3,FALSE)</f>
        <v>Retroexcavadora sobre llantas, motor 62HP, Profundidad de excavación de 5.41 metros.</v>
      </c>
      <c r="C41" s="839"/>
      <c r="D41" s="839"/>
      <c r="E41" s="839"/>
      <c r="F41" s="839"/>
      <c r="G41" s="839"/>
      <c r="H41" s="840"/>
      <c r="I41" s="36"/>
      <c r="J41" s="37"/>
      <c r="K41" s="269">
        <f>VLOOKUP(A41,EQUIPOS!A11:D168,4,FALSE)</f>
        <v>162340.13495294339</v>
      </c>
      <c r="L41" s="276"/>
      <c r="M41" s="277">
        <v>0.2</v>
      </c>
      <c r="N41" s="272">
        <f t="shared" si="0"/>
        <v>811700.67476471688</v>
      </c>
    </row>
    <row r="42" spans="1:14">
      <c r="B42" s="320"/>
      <c r="C42" s="321"/>
      <c r="D42" s="321"/>
      <c r="E42" s="321"/>
      <c r="F42" s="323"/>
      <c r="G42" s="323"/>
      <c r="H42" s="125"/>
      <c r="I42" s="36"/>
      <c r="J42" s="37"/>
      <c r="K42" s="438"/>
      <c r="L42" s="276"/>
      <c r="M42" s="277"/>
      <c r="N42" s="273"/>
    </row>
    <row r="43" spans="1:14">
      <c r="B43" s="845" t="s">
        <v>952</v>
      </c>
      <c r="C43" s="846"/>
      <c r="D43" s="846"/>
      <c r="E43" s="38"/>
      <c r="F43" s="39"/>
      <c r="G43" s="39"/>
      <c r="H43" s="40"/>
      <c r="I43" s="36"/>
      <c r="J43" s="37"/>
      <c r="K43" s="279"/>
      <c r="L43" s="276"/>
      <c r="M43" s="401">
        <v>0.01</v>
      </c>
      <c r="N43" s="344">
        <f>N81*M43</f>
        <v>6998.5517413614798</v>
      </c>
    </row>
    <row r="44" spans="1:14" ht="15.75" thickBot="1">
      <c r="B44" s="838"/>
      <c r="C44" s="839"/>
      <c r="D44" s="839"/>
      <c r="E44" s="839"/>
      <c r="F44" s="839"/>
      <c r="G44" s="839"/>
      <c r="H44" s="840"/>
      <c r="I44" s="847"/>
      <c r="J44" s="848"/>
      <c r="K44" s="41"/>
      <c r="L44" s="849"/>
      <c r="M44" s="850"/>
      <c r="N44" s="105"/>
    </row>
    <row r="45" spans="1:14" ht="15.75" thickBot="1">
      <c r="B45" s="825" t="s">
        <v>953</v>
      </c>
      <c r="C45" s="826"/>
      <c r="D45" s="826"/>
      <c r="E45" s="826"/>
      <c r="F45" s="826"/>
      <c r="G45" s="826"/>
      <c r="H45" s="826"/>
      <c r="I45" s="826"/>
      <c r="J45" s="826"/>
      <c r="K45" s="826"/>
      <c r="L45" s="826"/>
      <c r="M45" s="827"/>
      <c r="N45" s="394">
        <f>SUM(N36:N44)</f>
        <v>14407239.160679607</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6" t="s">
        <v>944</v>
      </c>
      <c r="C49" s="817"/>
      <c r="D49" s="817"/>
      <c r="E49" s="817"/>
      <c r="F49" s="817"/>
      <c r="G49" s="817"/>
      <c r="H49" s="817"/>
      <c r="I49" s="818"/>
      <c r="J49" s="315" t="s">
        <v>945</v>
      </c>
      <c r="K49" s="85" t="s">
        <v>946</v>
      </c>
      <c r="L49" s="819" t="s">
        <v>955</v>
      </c>
      <c r="M49" s="818"/>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13779318.710743573</v>
      </c>
      <c r="N50" s="272">
        <f t="shared" ref="N50:N55" si="1">K50*M50</f>
        <v>13779318.710743573</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83140.987150054541</v>
      </c>
      <c r="N51" s="272">
        <f t="shared" si="1"/>
        <v>2494229.6145016365</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1362472.7061319659</v>
      </c>
      <c r="N52" s="272">
        <f t="shared" si="1"/>
        <v>2724945.4122639317</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835531.8164165843</v>
      </c>
      <c r="N53" s="272">
        <f t="shared" si="1"/>
        <v>4177659.0820829216</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54141.464977762276</v>
      </c>
      <c r="N54" s="272">
        <f t="shared" si="1"/>
        <v>3248487.8986657364</v>
      </c>
    </row>
    <row r="55" spans="1:14">
      <c r="A55" s="161" t="s">
        <v>734</v>
      </c>
      <c r="B55" s="43" t="str">
        <f>VLOOKUP(A55,MATERIALES!A7:D373,3,FALSE)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34720.567069653727</v>
      </c>
      <c r="N55" s="272">
        <f t="shared" si="1"/>
        <v>416646.80483584473</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5" t="s">
        <v>953</v>
      </c>
      <c r="C58" s="826"/>
      <c r="D58" s="826"/>
      <c r="E58" s="826"/>
      <c r="F58" s="826"/>
      <c r="G58" s="826"/>
      <c r="H58" s="826"/>
      <c r="I58" s="826"/>
      <c r="J58" s="826"/>
      <c r="K58" s="826"/>
      <c r="L58" s="826"/>
      <c r="M58" s="827"/>
      <c r="N58" s="394">
        <f>SUM(N50:N57)</f>
        <v>26841287.523093641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1400</v>
      </c>
      <c r="B63" s="46" t="str">
        <f>VLOOKUP(A63,TRANSPORTE!A5:D117,3,FALSE)</f>
        <v>Transporte de tubos. celdas, etc.</v>
      </c>
      <c r="C63" s="317"/>
      <c r="D63" s="317"/>
      <c r="E63" s="317"/>
      <c r="F63" s="317"/>
      <c r="G63" s="317"/>
      <c r="H63" s="311" t="s">
        <v>1468</v>
      </c>
      <c r="I63" s="279">
        <v>1</v>
      </c>
      <c r="J63" s="286">
        <v>1</v>
      </c>
      <c r="K63" s="279">
        <f>I63*J63</f>
        <v>1</v>
      </c>
      <c r="L63" s="829">
        <f>VLOOKUP(A63,TRANSPORTE!A5:D117,4,FALSE)</f>
        <v>1148774.1187873767</v>
      </c>
      <c r="M63" s="830"/>
      <c r="N63" s="287">
        <f>K63*L63</f>
        <v>1148774.1187873767</v>
      </c>
    </row>
    <row r="64" spans="1:14">
      <c r="A64" t="s">
        <v>1402</v>
      </c>
      <c r="B64" s="46" t="str">
        <f>VLOOKUP(A64,TRANSPORTE!A6:D117,3,FALSE)</f>
        <v>Transporte de personal de montaje</v>
      </c>
      <c r="C64" s="47"/>
      <c r="D64" s="47"/>
      <c r="E64" s="47"/>
      <c r="F64" s="47"/>
      <c r="G64" s="47"/>
      <c r="H64" s="311" t="s">
        <v>1468</v>
      </c>
      <c r="I64" s="279">
        <v>8</v>
      </c>
      <c r="J64" s="286">
        <v>1</v>
      </c>
      <c r="K64" s="279">
        <f>I64*J64</f>
        <v>8</v>
      </c>
      <c r="L64" s="829">
        <f>VLOOKUP(A64,TRANSPORTE!A6:D117,4,FALSE)</f>
        <v>136189.74964570391</v>
      </c>
      <c r="M64" s="830"/>
      <c r="N64" s="287">
        <f>K64*L64</f>
        <v>1089517.9971656313</v>
      </c>
    </row>
    <row r="65" spans="1:15">
      <c r="A65" t="s">
        <v>1399</v>
      </c>
      <c r="B65" s="46" t="str">
        <f>VLOOKUP(A65,TRANSPORTE!A6:D117,3,FALSE)</f>
        <v>Pasajes aéreos</v>
      </c>
      <c r="C65" s="47"/>
      <c r="D65" s="47"/>
      <c r="E65" s="47"/>
      <c r="F65" s="47"/>
      <c r="G65" s="47"/>
      <c r="H65" s="311" t="s">
        <v>945</v>
      </c>
      <c r="I65" s="279">
        <v>3</v>
      </c>
      <c r="J65" s="286">
        <v>1</v>
      </c>
      <c r="K65" s="279">
        <f>I65*J65</f>
        <v>3</v>
      </c>
      <c r="L65" s="829">
        <f>VLOOKUP(A65,TRANSPORTE!A6:D117,4,FALSE)</f>
        <v>313801.26646475552</v>
      </c>
      <c r="M65" s="830"/>
      <c r="N65" s="287">
        <f>K65*L65</f>
        <v>941403.79939426656</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4"/>
      <c r="M67" s="815"/>
      <c r="N67" s="127"/>
    </row>
    <row r="68" spans="1:15" ht="15.75" thickBot="1">
      <c r="B68" s="831" t="s">
        <v>953</v>
      </c>
      <c r="C68" s="832"/>
      <c r="D68" s="832"/>
      <c r="E68" s="832"/>
      <c r="F68" s="832"/>
      <c r="G68" s="832"/>
      <c r="H68" s="832"/>
      <c r="I68" s="832"/>
      <c r="J68" s="832"/>
      <c r="K68" s="832"/>
      <c r="L68" s="832"/>
      <c r="M68" s="833"/>
      <c r="N68" s="104">
        <f>SUM(N63:N67)</f>
        <v>3179695.9153472744</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1" t="s">
        <v>963</v>
      </c>
      <c r="C72" s="852"/>
      <c r="D72" s="852"/>
      <c r="E72" s="852"/>
      <c r="F72" s="852"/>
      <c r="G72" s="852"/>
      <c r="H72" s="852"/>
      <c r="I72" s="73" t="s">
        <v>964</v>
      </c>
      <c r="J72" s="75" t="s">
        <v>1410</v>
      </c>
      <c r="K72" s="74" t="s">
        <v>966</v>
      </c>
      <c r="L72" s="853" t="s">
        <v>950</v>
      </c>
      <c r="M72" s="854"/>
      <c r="N72" s="98" t="s">
        <v>951</v>
      </c>
    </row>
    <row r="73" spans="1:15">
      <c r="A73" s="162" t="s">
        <v>6</v>
      </c>
      <c r="B73" s="49" t="str">
        <f>VLOOKUP(A73,'MANO DE OBRA'!A8:D68,3,FALSE)</f>
        <v xml:space="preserve">Obrero </v>
      </c>
      <c r="C73" s="47"/>
      <c r="D73" s="47"/>
      <c r="E73" s="47"/>
      <c r="F73" s="47"/>
      <c r="G73" s="47"/>
      <c r="H73" s="47"/>
      <c r="I73" s="292">
        <f t="shared" ref="I73:I76" si="2">K73/J73*100</f>
        <v>33832.699999999997</v>
      </c>
      <c r="J73" s="293">
        <v>185</v>
      </c>
      <c r="K73" s="294">
        <f>VLOOKUP(A73,'MANO DE OBRA'!A8:D99,4,FALSE)</f>
        <v>62590.494999999995</v>
      </c>
      <c r="L73" s="50"/>
      <c r="M73" s="434">
        <v>1</v>
      </c>
      <c r="N73" s="395">
        <f t="shared" ref="N73:N76" si="3">K73/M73</f>
        <v>62590.494999999995</v>
      </c>
      <c r="O73" s="106"/>
    </row>
    <row r="74" spans="1:15">
      <c r="A74" s="162" t="s">
        <v>74</v>
      </c>
      <c r="B74" s="49" t="str">
        <f>VLOOKUP(A74,'MANO DE OBRA'!A8:D69,3,FALSE)</f>
        <v>Ingeniero de Montaje y Prueba Pilote (1)</v>
      </c>
      <c r="C74" s="47"/>
      <c r="D74" s="47"/>
      <c r="E74" s="47"/>
      <c r="F74" s="47"/>
      <c r="G74" s="47"/>
      <c r="H74" s="47"/>
      <c r="I74" s="292">
        <f t="shared" si="2"/>
        <v>257965.03444028978</v>
      </c>
      <c r="J74" s="293">
        <v>185</v>
      </c>
      <c r="K74" s="294">
        <f>VLOOKUP(A74,'MANO DE OBRA'!A8:D100,4,FALSE)</f>
        <v>477235.31371453602</v>
      </c>
      <c r="L74" s="50"/>
      <c r="M74" s="431">
        <v>1</v>
      </c>
      <c r="N74" s="395">
        <f t="shared" si="3"/>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2"/>
        <v>86502.359687357821</v>
      </c>
      <c r="J76" s="293">
        <v>185</v>
      </c>
      <c r="K76" s="294">
        <f>VLOOKUP(A76,'MANO DE OBRA'!A10:D102,4,FALSE)</f>
        <v>160029.36542161196</v>
      </c>
      <c r="L76" s="50"/>
      <c r="M76" s="439">
        <v>1</v>
      </c>
      <c r="N76" s="395">
        <f t="shared" si="3"/>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SUM(N73:N80)</f>
        <v>699855.17413614795</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N45+N58+N68+N81</f>
        <v>45128077.773256674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9025615.5546513349</v>
      </c>
      <c r="M88" s="860"/>
      <c r="N88" s="51"/>
    </row>
    <row r="89" spans="1:14">
      <c r="B89" s="89" t="s">
        <v>973</v>
      </c>
      <c r="C89" s="90"/>
      <c r="D89" s="90"/>
      <c r="E89" s="90"/>
      <c r="F89" s="90"/>
      <c r="G89" s="90"/>
      <c r="H89" s="90"/>
      <c r="I89" s="87"/>
      <c r="J89" s="88"/>
      <c r="K89" s="304">
        <v>0.05</v>
      </c>
      <c r="L89" s="859">
        <f>N83*K89</f>
        <v>2256403.8886628337</v>
      </c>
      <c r="M89" s="860"/>
      <c r="N89" s="51"/>
    </row>
    <row r="90" spans="1:14" ht="15.75" thickBot="1">
      <c r="B90" s="91" t="s">
        <v>974</v>
      </c>
      <c r="C90" s="92"/>
      <c r="D90" s="92"/>
      <c r="E90" s="92"/>
      <c r="F90" s="92"/>
      <c r="G90" s="92"/>
      <c r="H90" s="92"/>
      <c r="I90" s="93"/>
      <c r="J90" s="94"/>
      <c r="K90" s="305">
        <v>0.05</v>
      </c>
      <c r="L90" s="861">
        <f>N83*K90</f>
        <v>2256403.8886628337</v>
      </c>
      <c r="M90" s="862"/>
      <c r="N90" s="51"/>
    </row>
    <row r="91" spans="1:14" ht="15.75" thickBot="1">
      <c r="B91" s="825" t="s">
        <v>953</v>
      </c>
      <c r="C91" s="826"/>
      <c r="D91" s="826"/>
      <c r="E91" s="826"/>
      <c r="F91" s="826"/>
      <c r="G91" s="826"/>
      <c r="H91" s="826"/>
      <c r="I91" s="826"/>
      <c r="J91" s="826"/>
      <c r="K91" s="826"/>
      <c r="L91" s="826"/>
      <c r="M91" s="827"/>
      <c r="N91" s="52">
        <f>L88+L89+L90</f>
        <v>13538423.331977002</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58666501.105233677</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H66" zoomScale="78" zoomScaleNormal="78" workbookViewId="0">
      <selection activeCell="N75" sqref="N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4"/>
      <c r="C1" s="926"/>
      <c r="D1" s="927"/>
      <c r="E1" s="927"/>
      <c r="F1" s="927"/>
      <c r="G1" s="927"/>
      <c r="H1" s="927"/>
      <c r="I1" s="927"/>
      <c r="J1" s="928"/>
      <c r="K1" s="929" t="s">
        <v>933</v>
      </c>
      <c r="L1" s="931" t="s">
        <v>2198</v>
      </c>
      <c r="M1" s="932"/>
      <c r="N1" s="933"/>
    </row>
    <row r="2" spans="2:14" ht="27"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 customHeight="1" thickBot="1">
      <c r="A31" t="s">
        <v>1845</v>
      </c>
      <c r="B31" s="80" t="s">
        <v>1102</v>
      </c>
      <c r="C31" s="81" t="s">
        <v>1655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6" t="s">
        <v>944</v>
      </c>
      <c r="C35" s="807"/>
      <c r="D35" s="807"/>
      <c r="E35" s="807"/>
      <c r="F35" s="807"/>
      <c r="G35" s="807"/>
      <c r="H35" s="808"/>
      <c r="I35" s="809" t="s">
        <v>948</v>
      </c>
      <c r="J35" s="810"/>
      <c r="K35" s="69" t="s">
        <v>949</v>
      </c>
      <c r="L35" s="811" t="s">
        <v>950</v>
      </c>
      <c r="M35" s="808"/>
      <c r="N35" s="70" t="s">
        <v>951</v>
      </c>
    </row>
    <row r="36" spans="1:16">
      <c r="A36" s="113" t="s">
        <v>121</v>
      </c>
      <c r="B36" s="838" t="str">
        <f>VLOOKUP(A36,EQUIPOS!A6:D154,3,FALSE)</f>
        <v>Bomba eléctrica para accionar la celda</v>
      </c>
      <c r="C36" s="839"/>
      <c r="D36" s="839"/>
      <c r="E36" s="839"/>
      <c r="F36" s="839"/>
      <c r="G36" s="839"/>
      <c r="H36" s="840"/>
      <c r="I36" s="267"/>
      <c r="J36" s="268"/>
      <c r="K36" s="269">
        <f>VLOOKUP(A36,EQUIPOS!A6:D163,4,FALSE)</f>
        <v>43634.558423271512</v>
      </c>
      <c r="L36" s="270"/>
      <c r="M36" s="271">
        <v>0.01</v>
      </c>
      <c r="N36" s="272">
        <f>K36/M36</f>
        <v>4363455.8423271514</v>
      </c>
    </row>
    <row r="37" spans="1:16">
      <c r="A37" s="113" t="s">
        <v>217</v>
      </c>
      <c r="B37" s="838" t="str">
        <f>VLOOKUP(A37,EQUIPOS!A7:D154,3,FALSE)</f>
        <v>Equipo de soldadura y de acetileno (incluye soldadura)</v>
      </c>
      <c r="C37" s="839"/>
      <c r="D37" s="839"/>
      <c r="E37" s="839"/>
      <c r="F37" s="839"/>
      <c r="G37" s="839"/>
      <c r="H37" s="840"/>
      <c r="I37" s="421"/>
      <c r="J37" s="422"/>
      <c r="K37" s="269">
        <f>VLOOKUP(A37,EQUIPOS!A7:D164,4,FALSE)</f>
        <v>29305.181398633074</v>
      </c>
      <c r="L37" s="335"/>
      <c r="M37" s="336">
        <v>0.01</v>
      </c>
      <c r="N37" s="272">
        <f>K37/M37</f>
        <v>2930518.1398633076</v>
      </c>
    </row>
    <row r="38" spans="1:16">
      <c r="A38" s="113" t="s">
        <v>255</v>
      </c>
      <c r="B38" s="838" t="str">
        <f>VLOOKUP(A38,EQUIPOS!A8:D154,3,FALSE)</f>
        <v>Manómetro cable de acero para bajar la celda</v>
      </c>
      <c r="C38" s="839"/>
      <c r="D38" s="839"/>
      <c r="E38" s="839"/>
      <c r="F38" s="839"/>
      <c r="G38" s="839"/>
      <c r="H38" s="840"/>
      <c r="I38" s="421"/>
      <c r="J38" s="422"/>
      <c r="K38" s="269">
        <f>VLOOKUP(A38,EQUIPOS!A8:D165,4,FALSE)</f>
        <v>1137884.6755144615</v>
      </c>
      <c r="L38" s="335"/>
      <c r="M38" s="336">
        <v>1</v>
      </c>
      <c r="N38" s="272">
        <f>K38/M38</f>
        <v>1137884.6755144615</v>
      </c>
    </row>
    <row r="39" spans="1:16">
      <c r="A39" s="113"/>
      <c r="B39" s="838"/>
      <c r="C39" s="839"/>
      <c r="D39" s="839"/>
      <c r="E39" s="839"/>
      <c r="F39" s="839"/>
      <c r="G39" s="839"/>
      <c r="H39" s="840"/>
      <c r="I39" s="421"/>
      <c r="J39" s="422"/>
      <c r="K39" s="269"/>
      <c r="L39" s="335"/>
      <c r="M39" s="336"/>
      <c r="N39" s="272"/>
    </row>
    <row r="40" spans="1:16">
      <c r="A40" s="113"/>
      <c r="B40" s="838"/>
      <c r="C40" s="839"/>
      <c r="D40" s="839"/>
      <c r="E40" s="839"/>
      <c r="F40" s="839"/>
      <c r="G40" s="839"/>
      <c r="H40" s="840"/>
      <c r="I40" s="328"/>
      <c r="J40" s="330"/>
      <c r="K40" s="269"/>
      <c r="L40" s="423"/>
      <c r="M40" s="424"/>
      <c r="N40" s="272"/>
    </row>
    <row r="41" spans="1:16">
      <c r="B41" s="838"/>
      <c r="C41" s="839"/>
      <c r="D41" s="839"/>
      <c r="E41" s="839"/>
      <c r="F41" s="839"/>
      <c r="G41" s="839"/>
      <c r="H41" s="840"/>
      <c r="I41" s="36"/>
      <c r="J41" s="37"/>
      <c r="K41" s="269"/>
      <c r="L41" s="276"/>
      <c r="M41" s="277"/>
      <c r="N41" s="272"/>
    </row>
    <row r="42" spans="1:16">
      <c r="B42" s="320"/>
      <c r="C42" s="321"/>
      <c r="D42" s="321"/>
      <c r="E42" s="321"/>
      <c r="F42" s="323"/>
      <c r="G42" s="323"/>
      <c r="H42" s="125"/>
      <c r="I42" s="36"/>
      <c r="J42" s="37"/>
      <c r="K42" s="438"/>
      <c r="L42" s="276"/>
      <c r="M42" s="277"/>
      <c r="N42" s="273"/>
    </row>
    <row r="43" spans="1:16">
      <c r="B43" s="845" t="s">
        <v>952</v>
      </c>
      <c r="C43" s="846"/>
      <c r="D43" s="846"/>
      <c r="E43" s="38"/>
      <c r="F43" s="39"/>
      <c r="G43" s="39"/>
      <c r="H43" s="40"/>
      <c r="I43" s="36"/>
      <c r="J43" s="37"/>
      <c r="K43" s="279"/>
      <c r="L43" s="276"/>
      <c r="M43" s="401">
        <v>0.01</v>
      </c>
      <c r="N43" s="344">
        <f>N81*M43</f>
        <v>6998.5517413614798</v>
      </c>
    </row>
    <row r="44" spans="1:16" ht="15.75" thickBot="1">
      <c r="B44" s="838"/>
      <c r="C44" s="839"/>
      <c r="D44" s="839"/>
      <c r="E44" s="839"/>
      <c r="F44" s="839"/>
      <c r="G44" s="839"/>
      <c r="H44" s="840"/>
      <c r="I44" s="847"/>
      <c r="J44" s="848"/>
      <c r="K44" s="41"/>
      <c r="L44" s="849"/>
      <c r="M44" s="850"/>
      <c r="N44" s="105"/>
    </row>
    <row r="45" spans="1:16" ht="15.75" thickBot="1">
      <c r="B45" s="825" t="s">
        <v>953</v>
      </c>
      <c r="C45" s="826"/>
      <c r="D45" s="826"/>
      <c r="E45" s="826"/>
      <c r="F45" s="826"/>
      <c r="G45" s="826"/>
      <c r="H45" s="826"/>
      <c r="I45" s="826"/>
      <c r="J45" s="826"/>
      <c r="K45" s="826"/>
      <c r="L45" s="826"/>
      <c r="M45" s="827"/>
      <c r="N45" s="394">
        <f>SUM(N36:N44)</f>
        <v>8438857.2094462812</v>
      </c>
      <c r="P45" s="114"/>
    </row>
    <row r="46" spans="1:16">
      <c r="B46" s="280"/>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16" t="s">
        <v>944</v>
      </c>
      <c r="C49" s="817"/>
      <c r="D49" s="817"/>
      <c r="E49" s="817"/>
      <c r="F49" s="817"/>
      <c r="G49" s="817"/>
      <c r="H49" s="817"/>
      <c r="I49" s="818"/>
      <c r="J49" s="315" t="s">
        <v>945</v>
      </c>
      <c r="K49" s="85" t="s">
        <v>946</v>
      </c>
      <c r="L49" s="819" t="s">
        <v>955</v>
      </c>
      <c r="M49" s="818"/>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13779318.710743573</v>
      </c>
      <c r="N50" s="272">
        <f t="shared" ref="N50:N55" si="0">K50*M50</f>
        <v>13779318.710743573</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83140.987150054541</v>
      </c>
      <c r="N51" s="272">
        <f t="shared" si="0"/>
        <v>2494229.6145016365</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1362472.7061319659</v>
      </c>
      <c r="N52" s="272">
        <f t="shared" si="0"/>
        <v>2724945.4122639317</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835531.8164165843</v>
      </c>
      <c r="N53" s="272">
        <f t="shared" si="0"/>
        <v>4177659.0820829216</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54141.464977762276</v>
      </c>
      <c r="N54" s="272">
        <f t="shared" si="0"/>
        <v>3248487.8986657364</v>
      </c>
    </row>
    <row r="55" spans="1:14">
      <c r="A55" s="161" t="s">
        <v>734</v>
      </c>
      <c r="B55" s="43" t="str">
        <f>VLOOKUP(A55,MATERIALES!A8:D373,3,FALSE)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34720.567069653727</v>
      </c>
      <c r="N55" s="272">
        <f t="shared" si="0"/>
        <v>416646.80483584473</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5" t="s">
        <v>953</v>
      </c>
      <c r="C58" s="826"/>
      <c r="D58" s="826"/>
      <c r="E58" s="826"/>
      <c r="F58" s="826"/>
      <c r="G58" s="826"/>
      <c r="H58" s="826"/>
      <c r="I58" s="826"/>
      <c r="J58" s="826"/>
      <c r="K58" s="826"/>
      <c r="L58" s="826"/>
      <c r="M58" s="827"/>
      <c r="N58" s="394">
        <f>SUM(N50:N57)</f>
        <v>26841287.523093641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1399</v>
      </c>
      <c r="B63" s="46" t="str">
        <f>VLOOKUP(A63,TRANSPORTE!A5:D117,3,FALSE)</f>
        <v>Pasajes aéreos</v>
      </c>
      <c r="C63" s="317"/>
      <c r="D63" s="317"/>
      <c r="E63" s="317"/>
      <c r="F63" s="317"/>
      <c r="G63" s="317"/>
      <c r="H63" s="311" t="s">
        <v>945</v>
      </c>
      <c r="I63" s="279">
        <v>3</v>
      </c>
      <c r="J63" s="286">
        <v>1</v>
      </c>
      <c r="K63" s="279">
        <f>I63*J63</f>
        <v>3</v>
      </c>
      <c r="L63" s="829">
        <f>VLOOKUP(A63,TRANSPORTE!A5:D117,4,FALSE)</f>
        <v>313801.26646475552</v>
      </c>
      <c r="M63" s="830"/>
      <c r="N63" s="287">
        <f>K63*L63</f>
        <v>941403.79939426656</v>
      </c>
    </row>
    <row r="64" spans="1:14">
      <c r="A64" t="s">
        <v>1400</v>
      </c>
      <c r="B64" s="46" t="str">
        <f>VLOOKUP(A64,TRANSPORTE!A6:D117,3,FALSE)</f>
        <v>Transporte de tubos. celdas, etc.</v>
      </c>
      <c r="C64" s="47"/>
      <c r="D64" s="47"/>
      <c r="E64" s="47"/>
      <c r="F64" s="47"/>
      <c r="G64" s="47"/>
      <c r="H64" s="311" t="s">
        <v>1468</v>
      </c>
      <c r="I64" s="279">
        <v>1</v>
      </c>
      <c r="J64" s="286">
        <v>1</v>
      </c>
      <c r="K64" s="279">
        <f>I64*J64</f>
        <v>1</v>
      </c>
      <c r="L64" s="829">
        <f>VLOOKUP(A64,TRANSPORTE!A6:D117,4,FALSE)</f>
        <v>1148774.1187873767</v>
      </c>
      <c r="M64" s="830"/>
      <c r="N64" s="287">
        <f>K64*L64</f>
        <v>1148774.1187873767</v>
      </c>
    </row>
    <row r="65" spans="1:15">
      <c r="A65" t="s">
        <v>1402</v>
      </c>
      <c r="B65" s="46" t="str">
        <f>VLOOKUP(A65,TRANSPORTE!A6:D117,3,FALSE)</f>
        <v>Transporte de personal de montaje</v>
      </c>
      <c r="C65" s="47"/>
      <c r="D65" s="47"/>
      <c r="E65" s="47"/>
      <c r="F65" s="47"/>
      <c r="G65" s="47"/>
      <c r="H65" s="311" t="s">
        <v>1468</v>
      </c>
      <c r="I65" s="279">
        <v>8</v>
      </c>
      <c r="J65" s="286">
        <v>1</v>
      </c>
      <c r="K65" s="279">
        <f>I65*J65</f>
        <v>8</v>
      </c>
      <c r="L65" s="829">
        <f>VLOOKUP(A65,TRANSPORTE!A6:D118,4,FALSE)</f>
        <v>136189.74964570391</v>
      </c>
      <c r="M65" s="830"/>
      <c r="N65" s="287">
        <f>K65*L65</f>
        <v>1089517.9971656313</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4"/>
      <c r="M67" s="815"/>
      <c r="N67" s="127"/>
    </row>
    <row r="68" spans="1:15" ht="15.75" thickBot="1">
      <c r="B68" s="831" t="s">
        <v>953</v>
      </c>
      <c r="C68" s="832"/>
      <c r="D68" s="832"/>
      <c r="E68" s="832"/>
      <c r="F68" s="832"/>
      <c r="G68" s="832"/>
      <c r="H68" s="832"/>
      <c r="I68" s="832"/>
      <c r="J68" s="832"/>
      <c r="K68" s="832"/>
      <c r="L68" s="832"/>
      <c r="M68" s="833"/>
      <c r="N68" s="104">
        <f>SUM(N63:N67)</f>
        <v>3179695.9153472744</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1" t="s">
        <v>963</v>
      </c>
      <c r="C72" s="852"/>
      <c r="D72" s="852"/>
      <c r="E72" s="852"/>
      <c r="F72" s="852"/>
      <c r="G72" s="852"/>
      <c r="H72" s="852"/>
      <c r="I72" s="73" t="s">
        <v>964</v>
      </c>
      <c r="J72" s="75" t="s">
        <v>1410</v>
      </c>
      <c r="K72" s="74" t="s">
        <v>966</v>
      </c>
      <c r="L72" s="853" t="s">
        <v>950</v>
      </c>
      <c r="M72" s="854"/>
      <c r="N72" s="98" t="s">
        <v>951</v>
      </c>
    </row>
    <row r="73" spans="1:15">
      <c r="A73" s="162" t="s">
        <v>6</v>
      </c>
      <c r="B73" s="49" t="str">
        <f>VLOOKUP(A73,'MANO DE OBRA'!A8:D68,3,FALSE)</f>
        <v xml:space="preserve">Obrero </v>
      </c>
      <c r="C73" s="47"/>
      <c r="D73" s="47"/>
      <c r="E73" s="47"/>
      <c r="F73" s="47"/>
      <c r="G73" s="47"/>
      <c r="H73" s="47"/>
      <c r="I73" s="292">
        <f t="shared" ref="I73:I76" si="1">K73/J73*100</f>
        <v>33832.699999999997</v>
      </c>
      <c r="J73" s="293">
        <v>185</v>
      </c>
      <c r="K73" s="294">
        <f>VLOOKUP(A73,'MANO DE OBRA'!A8:D99,4,FALSE)</f>
        <v>62590.494999999995</v>
      </c>
      <c r="L73" s="50"/>
      <c r="M73" s="434">
        <v>1</v>
      </c>
      <c r="N73" s="395">
        <f t="shared" ref="N73:N76" si="2">K73/M73</f>
        <v>62590.494999999995</v>
      </c>
      <c r="O73" s="106"/>
    </row>
    <row r="74" spans="1:15">
      <c r="A74" s="162" t="s">
        <v>74</v>
      </c>
      <c r="B74" s="49" t="str">
        <f>VLOOKUP(A74,'MANO DE OBRA'!A8:D69,3,FALSE)</f>
        <v>Ingeniero de Montaje y Prueba Pilote (1)</v>
      </c>
      <c r="C74" s="47"/>
      <c r="D74" s="47"/>
      <c r="E74" s="47"/>
      <c r="F74" s="47"/>
      <c r="G74" s="47"/>
      <c r="H74" s="47"/>
      <c r="I74" s="292">
        <f t="shared" si="1"/>
        <v>257965.03444028978</v>
      </c>
      <c r="J74" s="293">
        <v>185</v>
      </c>
      <c r="K74" s="294">
        <f>VLOOKUP(A74,'MANO DE OBRA'!A8:D100,4,FALSE)</f>
        <v>477235.31371453602</v>
      </c>
      <c r="L74" s="50"/>
      <c r="M74" s="431">
        <v>1</v>
      </c>
      <c r="N74" s="395">
        <f t="shared" si="2"/>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1"/>
        <v>86502.359687357821</v>
      </c>
      <c r="J76" s="293">
        <v>185</v>
      </c>
      <c r="K76" s="294">
        <f>VLOOKUP(A76,'MANO DE OBRA'!A10:D102,4,FALSE)</f>
        <v>160029.36542161196</v>
      </c>
      <c r="L76" s="50"/>
      <c r="M76" s="439">
        <v>1</v>
      </c>
      <c r="N76" s="395">
        <f t="shared" si="2"/>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12"/>
      <c r="C80" s="813"/>
      <c r="D80" s="813"/>
      <c r="E80" s="813"/>
      <c r="F80" s="813"/>
      <c r="G80" s="813"/>
      <c r="H80" s="813"/>
      <c r="I80" s="44"/>
      <c r="J80" s="44"/>
      <c r="K80" s="44"/>
      <c r="L80" s="978"/>
      <c r="M80" s="979"/>
      <c r="N80" s="45"/>
    </row>
    <row r="81" spans="1:14" ht="15.75" thickBot="1">
      <c r="B81" s="825" t="s">
        <v>953</v>
      </c>
      <c r="C81" s="826"/>
      <c r="D81" s="826"/>
      <c r="E81" s="826"/>
      <c r="F81" s="826"/>
      <c r="G81" s="826"/>
      <c r="H81" s="826"/>
      <c r="I81" s="832"/>
      <c r="J81" s="832"/>
      <c r="K81" s="832"/>
      <c r="L81" s="832"/>
      <c r="M81" s="833"/>
      <c r="N81" s="301">
        <f>SUM(N73:N80)</f>
        <v>699855.17413614795</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N45+N58+N68+N81</f>
        <v>39159695.822023347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7831939.1644046698</v>
      </c>
      <c r="M88" s="860"/>
      <c r="N88" s="51"/>
    </row>
    <row r="89" spans="1:14">
      <c r="B89" s="89" t="s">
        <v>973</v>
      </c>
      <c r="C89" s="90"/>
      <c r="D89" s="90"/>
      <c r="E89" s="90"/>
      <c r="F89" s="90"/>
      <c r="G89" s="90"/>
      <c r="H89" s="90"/>
      <c r="I89" s="87"/>
      <c r="J89" s="88"/>
      <c r="K89" s="304">
        <v>0.05</v>
      </c>
      <c r="L89" s="859">
        <f>N83*K89</f>
        <v>1957984.7911011674</v>
      </c>
      <c r="M89" s="860"/>
      <c r="N89" s="51"/>
    </row>
    <row r="90" spans="1:14" ht="15.75" thickBot="1">
      <c r="B90" s="91" t="s">
        <v>974</v>
      </c>
      <c r="C90" s="92"/>
      <c r="D90" s="92"/>
      <c r="E90" s="92"/>
      <c r="F90" s="92"/>
      <c r="G90" s="92"/>
      <c r="H90" s="92"/>
      <c r="I90" s="93"/>
      <c r="J90" s="94"/>
      <c r="K90" s="305">
        <v>0.05</v>
      </c>
      <c r="L90" s="861">
        <f>N83*K90</f>
        <v>1957984.7911011674</v>
      </c>
      <c r="M90" s="862"/>
      <c r="N90" s="51"/>
    </row>
    <row r="91" spans="1:14" ht="15.75" thickBot="1">
      <c r="B91" s="825" t="s">
        <v>953</v>
      </c>
      <c r="C91" s="826"/>
      <c r="D91" s="826"/>
      <c r="E91" s="826"/>
      <c r="F91" s="826"/>
      <c r="G91" s="826"/>
      <c r="H91" s="826"/>
      <c r="I91" s="826"/>
      <c r="J91" s="826"/>
      <c r="K91" s="826"/>
      <c r="L91" s="826"/>
      <c r="M91" s="827"/>
      <c r="N91" s="52">
        <f>L88+L89+L90</f>
        <v>11747908.746607004</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50907604.568630353</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4"/>
      <c r="C1" s="926"/>
      <c r="D1" s="927"/>
      <c r="E1" s="927"/>
      <c r="F1" s="927"/>
      <c r="G1" s="927"/>
      <c r="H1" s="927"/>
      <c r="I1" s="927"/>
      <c r="J1" s="928"/>
      <c r="K1" s="929" t="s">
        <v>933</v>
      </c>
      <c r="L1" s="931" t="s">
        <v>2198</v>
      </c>
      <c r="M1" s="932"/>
      <c r="N1" s="933"/>
    </row>
    <row r="2" spans="2:14" ht="22.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7.25" customHeight="1" thickBot="1">
      <c r="A31" t="s">
        <v>1845</v>
      </c>
      <c r="B31" s="80" t="s">
        <v>1103</v>
      </c>
      <c r="C31" s="81" t="s">
        <v>2098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259</v>
      </c>
      <c r="B36" s="838" t="str">
        <f>VLOOKUP(A36,EQUIPOS!A6:D154,3,FALSE)</f>
        <v>Montacargas</v>
      </c>
      <c r="C36" s="839"/>
      <c r="D36" s="839"/>
      <c r="E36" s="839"/>
      <c r="F36" s="839"/>
      <c r="G36" s="839"/>
      <c r="H36" s="840"/>
      <c r="I36" s="267"/>
      <c r="J36" s="268"/>
      <c r="K36" s="269">
        <f>VLOOKUP(A36,EQUIPOS!A6:D163,4,FALSE)</f>
        <v>90188.963862746343</v>
      </c>
      <c r="L36" s="270"/>
      <c r="M36" s="336">
        <v>1.5</v>
      </c>
      <c r="N36" s="272">
        <f>K36/M36</f>
        <v>60125.975908497559</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2975.4018634534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63101.37777195096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404</v>
      </c>
      <c r="B48" s="43" t="str">
        <f>VLOOKUP(A48,MATERIALES!A5:D373,3,FALSE)</f>
        <v>Camisa metálica en acero A-37</v>
      </c>
      <c r="C48" s="281"/>
      <c r="D48" s="281"/>
      <c r="E48" s="281"/>
      <c r="F48" s="281"/>
      <c r="G48" s="281"/>
      <c r="H48" s="281"/>
      <c r="I48" s="268"/>
      <c r="J48" s="224" t="str">
        <f>VLOOKUP(A48,MATERIALES!A4:D640,2,FALSE)</f>
        <v>kg</v>
      </c>
      <c r="K48" s="282">
        <v>313.2010795996344</v>
      </c>
      <c r="L48" s="267"/>
      <c r="M48" s="402">
        <f>VLOOKUP(A48,MATERIALES!A5:D396,4,FALSE)</f>
        <v>10059.465832543241</v>
      </c>
      <c r="N48" s="272">
        <f>K48*M48</f>
        <v>3150635.5589481783</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3150635.5589481783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t="s">
        <v>19</v>
      </c>
      <c r="B71" s="49" t="str">
        <f>VLOOKUP(A71,'MANO DE OBRA'!A8:D68,3,FALSE)</f>
        <v>Obrero (8)</v>
      </c>
      <c r="C71" s="47"/>
      <c r="D71" s="47"/>
      <c r="E71" s="47"/>
      <c r="F71" s="47"/>
      <c r="G71" s="47"/>
      <c r="H71" s="47"/>
      <c r="I71" s="292">
        <f>K71/J71*100</f>
        <v>270661.59999999998</v>
      </c>
      <c r="J71" s="293">
        <v>185</v>
      </c>
      <c r="K71" s="294">
        <f>VLOOKUP(A71,'MANO DE OBRA'!A8:D99,4,FALSE)</f>
        <v>500723.95999999996</v>
      </c>
      <c r="L71" s="50"/>
      <c r="M71" s="434">
        <v>12</v>
      </c>
      <c r="N71" s="395">
        <f>K71/M71</f>
        <v>41726.996666666666</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2">
        <v>12</v>
      </c>
      <c r="N72" s="395">
        <f>K72/M72</f>
        <v>17781.040602401332</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59508.037269067994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3273244.9739891971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654648.99479783943</v>
      </c>
      <c r="M84" s="860"/>
      <c r="N84" s="51"/>
    </row>
    <row r="85" spans="1:14">
      <c r="B85" s="89" t="s">
        <v>973</v>
      </c>
      <c r="C85" s="90"/>
      <c r="D85" s="90"/>
      <c r="E85" s="90"/>
      <c r="F85" s="90"/>
      <c r="G85" s="90"/>
      <c r="H85" s="90"/>
      <c r="I85" s="87"/>
      <c r="J85" s="88"/>
      <c r="K85" s="304">
        <v>0.05</v>
      </c>
      <c r="L85" s="859">
        <f>N79*K85</f>
        <v>163662.24869945986</v>
      </c>
      <c r="M85" s="860"/>
      <c r="N85" s="51"/>
    </row>
    <row r="86" spans="1:14" ht="15.75" thickBot="1">
      <c r="B86" s="91" t="s">
        <v>974</v>
      </c>
      <c r="C86" s="92"/>
      <c r="D86" s="92"/>
      <c r="E86" s="92"/>
      <c r="F86" s="92"/>
      <c r="G86" s="92"/>
      <c r="H86" s="92"/>
      <c r="I86" s="93"/>
      <c r="J86" s="94"/>
      <c r="K86" s="305">
        <v>0.05</v>
      </c>
      <c r="L86" s="861">
        <f>N79*K86</f>
        <v>163662.24869945986</v>
      </c>
      <c r="M86" s="862"/>
      <c r="N86" s="51"/>
    </row>
    <row r="87" spans="1:14" ht="15.75" thickBot="1">
      <c r="B87" s="825" t="s">
        <v>953</v>
      </c>
      <c r="C87" s="826"/>
      <c r="D87" s="826"/>
      <c r="E87" s="826"/>
      <c r="F87" s="826"/>
      <c r="G87" s="826"/>
      <c r="H87" s="826"/>
      <c r="I87" s="826"/>
      <c r="J87" s="826"/>
      <c r="K87" s="826"/>
      <c r="L87" s="826"/>
      <c r="M87" s="827"/>
      <c r="N87" s="52">
        <f>L84+L85+L86</f>
        <v>981973.49219675909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4255218.4661859563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7.25" customHeight="1" thickBot="1">
      <c r="A31" t="s">
        <v>1845</v>
      </c>
      <c r="B31" s="80" t="s">
        <v>1656</v>
      </c>
      <c r="C31" s="81" t="s">
        <v>2099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267</v>
      </c>
      <c r="B36" s="838" t="str">
        <f>VLOOKUP(A36,EQUIPOS!A6:D154,3,FALSE)</f>
        <v>Motobomba de concreto</v>
      </c>
      <c r="C36" s="839"/>
      <c r="D36" s="839"/>
      <c r="E36" s="839"/>
      <c r="F36" s="839"/>
      <c r="G36" s="839"/>
      <c r="H36" s="840"/>
      <c r="I36" s="267"/>
      <c r="J36" s="268"/>
      <c r="K36" s="269">
        <f>VLOOKUP(A36,EQUIPOS!A6:D163,4,FALSE)</f>
        <v>79042.997375845414</v>
      </c>
      <c r="L36" s="270"/>
      <c r="M36" s="336">
        <v>2.5</v>
      </c>
      <c r="N36" s="272">
        <f>K36/M36</f>
        <v>31617.198950338166</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31617.198950338166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46.758679657867084</v>
      </c>
      <c r="L48" s="267"/>
      <c r="M48" s="402">
        <f>VLOOKUP(A48,MATERIALES!A5:D396,4,FALSE)</f>
        <v>4307.0665262758585</v>
      </c>
      <c r="N48" s="272">
        <f>K48*M48</f>
        <v>201392.74396725523</v>
      </c>
    </row>
    <row r="49" spans="1:14">
      <c r="A49" s="161" t="s">
        <v>832</v>
      </c>
      <c r="B49" s="43" t="str">
        <f>VLOOKUP(A49,MATERIALES!A6:D373,3,FALSE)</f>
        <v>Concreto Resistencia  21 (Mpa)</v>
      </c>
      <c r="C49" s="425"/>
      <c r="D49" s="425"/>
      <c r="E49" s="425"/>
      <c r="F49" s="425"/>
      <c r="G49" s="425"/>
      <c r="H49" s="425"/>
      <c r="I49" s="422"/>
      <c r="J49" s="224" t="str">
        <f>VLOOKUP(A49,MATERIALES!A5:D641,2,FALSE)</f>
        <v>m3</v>
      </c>
      <c r="K49" s="282">
        <v>0.66798113796952974</v>
      </c>
      <c r="L49" s="421"/>
      <c r="M49" s="402">
        <f>VLOOKUP(A49,MATERIALES!A6:D397,4,FALSE)</f>
        <v>465405.09364923171</v>
      </c>
      <c r="N49" s="272">
        <f>K49*M49</f>
        <v>310881.82407262933</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512274.56803988456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1256</v>
      </c>
      <c r="B60" s="46" t="str">
        <f>VLOOKUP(A60,TRANSPORTE!A2:D117,3,FALSE)</f>
        <v>Transporte de material de excavación</v>
      </c>
      <c r="C60" s="317"/>
      <c r="D60" s="317"/>
      <c r="E60" s="317"/>
      <c r="F60" s="317"/>
      <c r="G60" s="317"/>
      <c r="H60" s="311" t="s">
        <v>339</v>
      </c>
      <c r="I60" s="279">
        <v>0.86837547936038872</v>
      </c>
      <c r="J60" s="286">
        <v>1</v>
      </c>
      <c r="K60" s="279">
        <f>I60*J60</f>
        <v>0.86837547936038872</v>
      </c>
      <c r="L60" s="829">
        <f>VLOOKUP(A60,TRANSPORTE!A2:D117,4,FALSE)</f>
        <v>743.61014192746063</v>
      </c>
      <c r="M60" s="830"/>
      <c r="N60" s="287">
        <f>K60*L60</f>
        <v>645.73281345350529</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645.73281345350529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c r="B71" s="49"/>
      <c r="C71" s="47"/>
      <c r="D71" s="47"/>
      <c r="E71" s="47"/>
      <c r="F71" s="47"/>
      <c r="G71" s="47"/>
      <c r="H71" s="47"/>
      <c r="I71" s="292"/>
      <c r="J71" s="293"/>
      <c r="K71" s="294"/>
      <c r="L71" s="50"/>
      <c r="M71" s="434"/>
      <c r="N71" s="395"/>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544537.49980367627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108907.49996073527</v>
      </c>
      <c r="M84" s="860"/>
      <c r="N84" s="51"/>
    </row>
    <row r="85" spans="1:14">
      <c r="B85" s="89" t="s">
        <v>973</v>
      </c>
      <c r="C85" s="90"/>
      <c r="D85" s="90"/>
      <c r="E85" s="90"/>
      <c r="F85" s="90"/>
      <c r="G85" s="90"/>
      <c r="H85" s="90"/>
      <c r="I85" s="87"/>
      <c r="J85" s="88"/>
      <c r="K85" s="304">
        <v>0.05</v>
      </c>
      <c r="L85" s="859">
        <f>N79*K85</f>
        <v>27226.874990183816</v>
      </c>
      <c r="M85" s="860"/>
      <c r="N85" s="51"/>
    </row>
    <row r="86" spans="1:14" ht="15.75" thickBot="1">
      <c r="B86" s="91" t="s">
        <v>974</v>
      </c>
      <c r="C86" s="92"/>
      <c r="D86" s="92"/>
      <c r="E86" s="92"/>
      <c r="F86" s="92"/>
      <c r="G86" s="92"/>
      <c r="H86" s="92"/>
      <c r="I86" s="93"/>
      <c r="J86" s="94"/>
      <c r="K86" s="305">
        <v>0.05</v>
      </c>
      <c r="L86" s="861">
        <f>N79*K86</f>
        <v>27226.874990183816</v>
      </c>
      <c r="M86" s="862"/>
      <c r="N86" s="51"/>
    </row>
    <row r="87" spans="1:14" ht="15.75" thickBot="1">
      <c r="B87" s="825" t="s">
        <v>953</v>
      </c>
      <c r="C87" s="826"/>
      <c r="D87" s="826"/>
      <c r="E87" s="826"/>
      <c r="F87" s="826"/>
      <c r="G87" s="826"/>
      <c r="H87" s="826"/>
      <c r="I87" s="826"/>
      <c r="J87" s="826"/>
      <c r="K87" s="826"/>
      <c r="L87" s="826"/>
      <c r="M87" s="827"/>
      <c r="N87" s="52">
        <f>L84+L85+L86</f>
        <v>163361.24994110287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707898.7497447792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H63" zoomScale="77" zoomScaleNormal="77" workbookViewId="0">
      <selection activeCell="O81" sqref="O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21.75" customHeight="1" thickBot="1">
      <c r="A31" t="s">
        <v>1845</v>
      </c>
      <c r="B31" s="80" t="s">
        <v>1104</v>
      </c>
      <c r="C31" s="81" t="s">
        <v>2100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121</v>
      </c>
      <c r="B36" s="838" t="str">
        <f>VLOOKUP(A36,EQUIPOS!A6:D154,3,FALSE)</f>
        <v>Bomba eléctrica para accionar la celda</v>
      </c>
      <c r="C36" s="839"/>
      <c r="D36" s="839"/>
      <c r="E36" s="839"/>
      <c r="F36" s="839"/>
      <c r="G36" s="839"/>
      <c r="H36" s="840"/>
      <c r="I36" s="267"/>
      <c r="J36" s="268"/>
      <c r="K36" s="269">
        <f>VLOOKUP(A36,EQUIPOS!A6:D163,4,FALSE)</f>
        <v>43634.558423271512</v>
      </c>
      <c r="L36" s="270"/>
      <c r="M36" s="271">
        <v>0.01</v>
      </c>
      <c r="N36" s="272">
        <f t="shared" ref="N36:N41" si="0">K36/M36</f>
        <v>4363455.8423271514</v>
      </c>
    </row>
    <row r="37" spans="1:14">
      <c r="A37" s="113" t="s">
        <v>192</v>
      </c>
      <c r="B37" s="838" t="str">
        <f>VLOOKUP(A37,EQUIPOS!A7:D154,3,FALSE)</f>
        <v>Equipo de acarreo interno</v>
      </c>
      <c r="C37" s="839"/>
      <c r="D37" s="839"/>
      <c r="E37" s="839"/>
      <c r="F37" s="839"/>
      <c r="G37" s="839"/>
      <c r="H37" s="840"/>
      <c r="I37" s="421"/>
      <c r="J37" s="422"/>
      <c r="K37" s="269">
        <f>VLOOKUP(A37,EQUIPOS!A7:D164,4,FALSE)</f>
        <v>30638.993498860309</v>
      </c>
      <c r="L37" s="335"/>
      <c r="M37" s="336">
        <v>0.05</v>
      </c>
      <c r="N37" s="272">
        <f t="shared" si="0"/>
        <v>612779.86997720611</v>
      </c>
    </row>
    <row r="38" spans="1:14">
      <c r="A38" s="113" t="s">
        <v>214</v>
      </c>
      <c r="B38" s="838" t="str">
        <f>VLOOKUP(A38,EQUIPOS!A8:D154,3,FALSE)</f>
        <v>Equipo de oxigeno y soldadura</v>
      </c>
      <c r="C38" s="839"/>
      <c r="D38" s="839"/>
      <c r="E38" s="839"/>
      <c r="F38" s="839"/>
      <c r="G38" s="839"/>
      <c r="H38" s="840"/>
      <c r="I38" s="421"/>
      <c r="J38" s="422"/>
      <c r="K38" s="438">
        <f>VLOOKUP(A38,EQUIPOS!A8:D165,4,FALSE)</f>
        <v>8566.4452577632546</v>
      </c>
      <c r="L38" s="335"/>
      <c r="M38" s="336">
        <v>0.01</v>
      </c>
      <c r="N38" s="272">
        <f t="shared" si="0"/>
        <v>856644.52577632549</v>
      </c>
    </row>
    <row r="39" spans="1:14">
      <c r="A39" s="113" t="s">
        <v>248</v>
      </c>
      <c r="B39" s="838" t="str">
        <f>VLOOKUP(A39,EQUIPOS!A9:D154,3,FALSE)</f>
        <v>Grúa telescópica de 50 Ton.</v>
      </c>
      <c r="C39" s="839"/>
      <c r="D39" s="839"/>
      <c r="E39" s="839"/>
      <c r="F39" s="839"/>
      <c r="G39" s="839"/>
      <c r="H39" s="840"/>
      <c r="I39" s="421"/>
      <c r="J39" s="422"/>
      <c r="K39" s="438">
        <f>VLOOKUP(A39,EQUIPOS!A9:D166,4,FALSE)</f>
        <v>309881.94926978677</v>
      </c>
      <c r="L39" s="335"/>
      <c r="M39" s="336">
        <v>0.04</v>
      </c>
      <c r="N39" s="272">
        <f t="shared" si="0"/>
        <v>7747048.7317446694</v>
      </c>
    </row>
    <row r="40" spans="1:14">
      <c r="A40" s="113" t="s">
        <v>255</v>
      </c>
      <c r="B40" s="838" t="str">
        <f>VLOOKUP(A40,EQUIPOS!A10:D154,3,FALSE)</f>
        <v>Manómetro cable de acero para bajar la celda</v>
      </c>
      <c r="C40" s="839"/>
      <c r="D40" s="839"/>
      <c r="E40" s="839"/>
      <c r="F40" s="839"/>
      <c r="G40" s="839"/>
      <c r="H40" s="840"/>
      <c r="I40" s="421"/>
      <c r="J40" s="422"/>
      <c r="K40" s="438">
        <f>VLOOKUP(A40,EQUIPOS!A10:D167,4,FALSE)</f>
        <v>1137884.6755144615</v>
      </c>
      <c r="L40" s="335"/>
      <c r="M40" s="336">
        <v>1</v>
      </c>
      <c r="N40" s="272">
        <f t="shared" si="0"/>
        <v>1137884.6755144615</v>
      </c>
    </row>
    <row r="41" spans="1:14">
      <c r="A41" s="113" t="s">
        <v>322</v>
      </c>
      <c r="B41" s="838" t="str">
        <f>VLOOKUP(A41,EQUIPOS!A11:D155,3,FALSE)</f>
        <v xml:space="preserve">Retroexcavadora sobre llantas JD 410
</v>
      </c>
      <c r="C41" s="839"/>
      <c r="D41" s="839"/>
      <c r="E41" s="839"/>
      <c r="F41" s="839"/>
      <c r="G41" s="839"/>
      <c r="H41" s="840"/>
      <c r="I41" s="421"/>
      <c r="J41" s="422"/>
      <c r="K41" s="438">
        <f>VLOOKUP(A41,EQUIPOS!A11:D168,4,FALSE)</f>
        <v>121265.18068191923</v>
      </c>
      <c r="L41" s="335"/>
      <c r="M41" s="336">
        <v>0.2</v>
      </c>
      <c r="N41" s="272">
        <f t="shared" si="0"/>
        <v>606325.90340959607</v>
      </c>
    </row>
    <row r="42" spans="1:14">
      <c r="A42" s="113"/>
      <c r="B42" s="838"/>
      <c r="C42" s="839"/>
      <c r="D42" s="839"/>
      <c r="E42" s="839"/>
      <c r="F42" s="839"/>
      <c r="G42" s="839"/>
      <c r="H42" s="840"/>
      <c r="I42" s="328"/>
      <c r="J42" s="330"/>
      <c r="K42" s="438"/>
      <c r="L42" s="423"/>
      <c r="M42" s="424"/>
      <c r="N42" s="272"/>
    </row>
    <row r="43" spans="1:14">
      <c r="B43" s="838"/>
      <c r="C43" s="839"/>
      <c r="D43" s="839"/>
      <c r="E43" s="839"/>
      <c r="F43" s="839"/>
      <c r="G43" s="839"/>
      <c r="H43" s="840"/>
      <c r="I43" s="36"/>
      <c r="J43" s="37"/>
      <c r="K43" s="438"/>
      <c r="L43" s="276"/>
      <c r="M43" s="277"/>
      <c r="N43" s="272"/>
    </row>
    <row r="44" spans="1:14">
      <c r="B44" s="320"/>
      <c r="C44" s="321"/>
      <c r="D44" s="321"/>
      <c r="E44" s="321"/>
      <c r="F44" s="323"/>
      <c r="G44" s="323"/>
      <c r="H44" s="125"/>
      <c r="I44" s="36"/>
      <c r="J44" s="37"/>
      <c r="K44" s="438"/>
      <c r="L44" s="276"/>
      <c r="M44" s="277"/>
      <c r="N44" s="273"/>
    </row>
    <row r="45" spans="1:14">
      <c r="B45" s="845" t="s">
        <v>952</v>
      </c>
      <c r="C45" s="846"/>
      <c r="D45" s="846"/>
      <c r="E45" s="38"/>
      <c r="F45" s="39"/>
      <c r="G45" s="39"/>
      <c r="H45" s="40"/>
      <c r="I45" s="36"/>
      <c r="J45" s="37"/>
      <c r="K45" s="279"/>
      <c r="L45" s="276"/>
      <c r="M45" s="401">
        <v>0.1</v>
      </c>
      <c r="N45" s="344">
        <f>N86*M45</f>
        <v>69985.517413614798</v>
      </c>
    </row>
    <row r="46" spans="1:14" ht="15.75" thickBot="1">
      <c r="B46" s="838"/>
      <c r="C46" s="839"/>
      <c r="D46" s="839"/>
      <c r="E46" s="839"/>
      <c r="F46" s="839"/>
      <c r="G46" s="839"/>
      <c r="H46" s="840"/>
      <c r="I46" s="847"/>
      <c r="J46" s="848"/>
      <c r="K46" s="41"/>
      <c r="L46" s="849"/>
      <c r="M46" s="850"/>
      <c r="N46" s="105"/>
    </row>
    <row r="47" spans="1:14" ht="15.75" thickBot="1">
      <c r="B47" s="825" t="s">
        <v>953</v>
      </c>
      <c r="C47" s="826"/>
      <c r="D47" s="826"/>
      <c r="E47" s="826"/>
      <c r="F47" s="826"/>
      <c r="G47" s="826"/>
      <c r="H47" s="826"/>
      <c r="I47" s="826"/>
      <c r="J47" s="826"/>
      <c r="K47" s="826"/>
      <c r="L47" s="826"/>
      <c r="M47" s="827"/>
      <c r="N47" s="411">
        <f>SUM(N36:N45)</f>
        <v>15394125.066163026</v>
      </c>
    </row>
    <row r="48" spans="1:14">
      <c r="B48" s="280"/>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16" t="s">
        <v>944</v>
      </c>
      <c r="C51" s="817"/>
      <c r="D51" s="817"/>
      <c r="E51" s="817"/>
      <c r="F51" s="817"/>
      <c r="G51" s="817"/>
      <c r="H51" s="817"/>
      <c r="I51" s="818"/>
      <c r="J51" s="315" t="s">
        <v>945</v>
      </c>
      <c r="K51" s="85" t="s">
        <v>946</v>
      </c>
      <c r="L51" s="819" t="s">
        <v>955</v>
      </c>
      <c r="M51" s="818"/>
      <c r="N51" s="86" t="s">
        <v>951</v>
      </c>
    </row>
    <row r="52" spans="1:17">
      <c r="A52" s="161" t="s">
        <v>410</v>
      </c>
      <c r="B52" s="43" t="str">
        <f>VLOOKUP(A52,MATERIALES!A5:D373,3,FALSE)</f>
        <v>Celda especial de carga</v>
      </c>
      <c r="C52" s="281"/>
      <c r="D52" s="281"/>
      <c r="E52" s="281"/>
      <c r="F52" s="281"/>
      <c r="G52" s="281"/>
      <c r="H52" s="281"/>
      <c r="I52" s="281"/>
      <c r="J52" s="311" t="str">
        <f>VLOOKUP(A52,MATERIALES!A6:D644,2,FALSE)</f>
        <v>u</v>
      </c>
      <c r="K52" s="282">
        <v>1</v>
      </c>
      <c r="L52" s="267"/>
      <c r="M52" s="402">
        <f>VLOOKUP(A52,MATERIALES!A5:D396,4,FALSE)</f>
        <v>13779318.710743573</v>
      </c>
      <c r="N52" s="272">
        <f t="shared" ref="N52:N57" si="1">K52*M52</f>
        <v>13779318.710743573</v>
      </c>
    </row>
    <row r="53" spans="1:17">
      <c r="A53" s="161" t="s">
        <v>505</v>
      </c>
      <c r="B53" s="43" t="str">
        <f>VLOOKUP(A53,MATERIALES!A6:D373,3,FALSE)</f>
        <v>Manguera de alta presión</v>
      </c>
      <c r="C53" s="425"/>
      <c r="D53" s="425"/>
      <c r="E53" s="425"/>
      <c r="F53" s="425"/>
      <c r="G53" s="425"/>
      <c r="H53" s="425"/>
      <c r="I53" s="425"/>
      <c r="J53" s="312" t="str">
        <f>VLOOKUP(A53,MATERIALES!A7:D645,2,FALSE)</f>
        <v>m</v>
      </c>
      <c r="K53" s="397">
        <v>30</v>
      </c>
      <c r="L53" s="421"/>
      <c r="M53" s="402">
        <f>VLOOKUP(A53,MATERIALES!A6:D397,4,FALSE)</f>
        <v>83140.987150054541</v>
      </c>
      <c r="N53" s="272">
        <f t="shared" si="1"/>
        <v>2494229.6145016365</v>
      </c>
    </row>
    <row r="54" spans="1:17">
      <c r="A54" s="161" t="s">
        <v>698</v>
      </c>
      <c r="B54" s="43" t="str">
        <f>VLOOKUP(A54,MATERIALES!A6:D373,3,FALSE)</f>
        <v>Transductores electrónicos (incluye cables, protección contra el concreto y panel de lectura)</v>
      </c>
      <c r="C54" s="425"/>
      <c r="D54" s="425"/>
      <c r="E54" s="425"/>
      <c r="F54" s="425"/>
      <c r="G54" s="425"/>
      <c r="H54" s="425"/>
      <c r="I54" s="425"/>
      <c r="J54" s="312" t="str">
        <f>VLOOKUP(A54,MATERIALES!A8:D646,2,FALSE)</f>
        <v>u</v>
      </c>
      <c r="K54" s="397">
        <v>2</v>
      </c>
      <c r="L54" s="421"/>
      <c r="M54" s="402">
        <f>VLOOKUP(A54,MATERIALES!A6:D398,4,FALSE)</f>
        <v>1362472.7061319659</v>
      </c>
      <c r="N54" s="272">
        <f t="shared" si="1"/>
        <v>2724945.4122639317</v>
      </c>
      <c r="Q54" s="106"/>
    </row>
    <row r="55" spans="1:17">
      <c r="A55" s="161" t="s">
        <v>700</v>
      </c>
      <c r="B55" s="43" t="str">
        <f>VLOOKUP(A55,MATERIALES!A6:D373,3,FALSE)</f>
        <v>Transductores mecánicos (incluye cables, protección contra el concreto y panel de lectura)</v>
      </c>
      <c r="C55" s="425"/>
      <c r="D55" s="425"/>
      <c r="E55" s="425"/>
      <c r="F55" s="425"/>
      <c r="G55" s="425"/>
      <c r="H55" s="425"/>
      <c r="I55" s="425"/>
      <c r="J55" s="312" t="str">
        <f>VLOOKUP(A55,MATERIALES!A9:D647,2,FALSE)</f>
        <v>u</v>
      </c>
      <c r="K55" s="397">
        <v>5</v>
      </c>
      <c r="L55" s="421"/>
      <c r="M55" s="402">
        <f>VLOOKUP(A55,MATERIALES!A6:D399,4,FALSE)</f>
        <v>835531.8164165843</v>
      </c>
      <c r="N55" s="272">
        <f t="shared" si="1"/>
        <v>4177659.0820829216</v>
      </c>
    </row>
    <row r="56" spans="1:17">
      <c r="A56" s="161" t="s">
        <v>727</v>
      </c>
      <c r="B56" s="43" t="str">
        <f>VLOOKUP(A56,MATERIALES!A7:D373,3,FALSE)</f>
        <v>Tubo metálico de alta resistencia</v>
      </c>
      <c r="C56" s="425"/>
      <c r="D56" s="425"/>
      <c r="E56" s="425"/>
      <c r="F56" s="425"/>
      <c r="G56" s="425"/>
      <c r="H56" s="425"/>
      <c r="I56" s="425"/>
      <c r="J56" s="312" t="str">
        <f>VLOOKUP(A56,MATERIALES!A10:D648,2,FALSE)</f>
        <v>m</v>
      </c>
      <c r="K56" s="397">
        <v>60</v>
      </c>
      <c r="L56" s="421"/>
      <c r="M56" s="402">
        <f>VLOOKUP(A56,MATERIALES!A7:D400,4,FALSE)</f>
        <v>55984.990305623782</v>
      </c>
      <c r="N56" s="272">
        <f t="shared" si="1"/>
        <v>3359099.4183374271</v>
      </c>
    </row>
    <row r="57" spans="1:17">
      <c r="A57" s="161" t="s">
        <v>734</v>
      </c>
      <c r="B57" s="43" t="str">
        <f>VLOOKUP(A57,MATERIALES!A8:D373,3,FALSE)</f>
        <v>Uniones especiales de alta resistencia para tubería</v>
      </c>
      <c r="C57" s="425"/>
      <c r="D57" s="425"/>
      <c r="E57" s="425"/>
      <c r="F57" s="425"/>
      <c r="G57" s="425"/>
      <c r="H57" s="425"/>
      <c r="I57" s="425"/>
      <c r="J57" s="312" t="str">
        <f>VLOOKUP(A57,MATERIALES!A11:D649,2,FALSE)</f>
        <v>u</v>
      </c>
      <c r="K57" s="397">
        <v>12</v>
      </c>
      <c r="L57" s="421"/>
      <c r="M57" s="402">
        <f>VLOOKUP(A57,MATERIALES!A8:D401,4,FALSE)</f>
        <v>34720.567069653727</v>
      </c>
      <c r="N57" s="272">
        <f t="shared" si="1"/>
        <v>416646.80483584473</v>
      </c>
    </row>
    <row r="58" spans="1:17">
      <c r="A58" s="161"/>
      <c r="B58" s="43"/>
      <c r="C58" s="425"/>
      <c r="D58" s="425"/>
      <c r="E58" s="425"/>
      <c r="F58" s="425"/>
      <c r="G58" s="425"/>
      <c r="H58" s="425"/>
      <c r="I58" s="425"/>
      <c r="J58" s="311"/>
      <c r="K58" s="397"/>
      <c r="L58" s="421"/>
      <c r="M58" s="402"/>
      <c r="N58" s="272"/>
    </row>
    <row r="59" spans="1:17">
      <c r="A59" s="161"/>
      <c r="B59" s="43"/>
      <c r="C59" s="425"/>
      <c r="D59" s="425"/>
      <c r="E59" s="425"/>
      <c r="F59" s="425"/>
      <c r="G59" s="425"/>
      <c r="H59" s="425"/>
      <c r="I59" s="425"/>
      <c r="J59" s="311"/>
      <c r="K59" s="397"/>
      <c r="L59" s="421"/>
      <c r="M59" s="402"/>
      <c r="N59" s="272"/>
    </row>
    <row r="60" spans="1:17">
      <c r="A60" s="161"/>
      <c r="B60" s="43"/>
      <c r="C60" s="425"/>
      <c r="D60" s="425"/>
      <c r="E60" s="425"/>
      <c r="F60" s="425"/>
      <c r="G60" s="425"/>
      <c r="H60" s="425"/>
      <c r="I60" s="425"/>
      <c r="J60" s="311"/>
      <c r="K60" s="397"/>
      <c r="L60" s="421"/>
      <c r="M60" s="402"/>
      <c r="N60" s="272"/>
    </row>
    <row r="61" spans="1:17">
      <c r="A61" s="161"/>
      <c r="B61" s="43"/>
      <c r="C61" s="425"/>
      <c r="D61" s="425"/>
      <c r="E61" s="425"/>
      <c r="F61" s="425"/>
      <c r="G61" s="425"/>
      <c r="H61" s="425"/>
      <c r="I61" s="425"/>
      <c r="J61" s="311"/>
      <c r="K61" s="397"/>
      <c r="L61" s="421"/>
      <c r="M61" s="402"/>
      <c r="N61" s="272"/>
    </row>
    <row r="62" spans="1:17" ht="15.75" thickBot="1">
      <c r="B62" s="43"/>
      <c r="C62" s="310"/>
      <c r="D62" s="310"/>
      <c r="E62" s="310"/>
      <c r="F62" s="310"/>
      <c r="G62" s="310"/>
      <c r="H62" s="310"/>
      <c r="I62" s="310"/>
      <c r="J62" s="435"/>
      <c r="K62" s="126"/>
      <c r="L62" s="325"/>
      <c r="M62" s="402"/>
      <c r="N62" s="272"/>
    </row>
    <row r="63" spans="1:17" ht="15.75" thickBot="1">
      <c r="B63" s="825" t="s">
        <v>953</v>
      </c>
      <c r="C63" s="826"/>
      <c r="D63" s="826"/>
      <c r="E63" s="826"/>
      <c r="F63" s="826"/>
      <c r="G63" s="826"/>
      <c r="H63" s="826"/>
      <c r="I63" s="826"/>
      <c r="J63" s="826"/>
      <c r="K63" s="826"/>
      <c r="L63" s="826"/>
      <c r="M63" s="827"/>
      <c r="N63" s="394">
        <f>SUM(N52:N62)</f>
        <v>26951899.042765331</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828" t="s">
        <v>961</v>
      </c>
      <c r="M67" s="801"/>
      <c r="N67" s="76" t="s">
        <v>951</v>
      </c>
    </row>
    <row r="68" spans="1:15">
      <c r="A68" t="s">
        <v>1400</v>
      </c>
      <c r="B68" s="46" t="str">
        <f>VLOOKUP(A68,TRANSPORTE!A5:D117,3,FALSE)</f>
        <v>Transporte de tubos. celdas, etc.</v>
      </c>
      <c r="C68" s="317"/>
      <c r="D68" s="317"/>
      <c r="E68" s="317"/>
      <c r="F68" s="317"/>
      <c r="G68" s="317"/>
      <c r="H68" s="311" t="s">
        <v>1468</v>
      </c>
      <c r="I68" s="279">
        <v>1</v>
      </c>
      <c r="J68" s="286">
        <v>1</v>
      </c>
      <c r="K68" s="279">
        <f>I68*J68</f>
        <v>1</v>
      </c>
      <c r="L68" s="829">
        <f>VLOOKUP(A68,TRANSPORTE!A5:D117,4,FALSE)</f>
        <v>1148774.1187873767</v>
      </c>
      <c r="M68" s="830"/>
      <c r="N68" s="287">
        <f>K68*L68</f>
        <v>1148774.1187873767</v>
      </c>
    </row>
    <row r="69" spans="1:15">
      <c r="A69" t="s">
        <v>1399</v>
      </c>
      <c r="B69" s="46" t="str">
        <f>VLOOKUP(A69,TRANSPORTE!A5:D117,3,FALSE)</f>
        <v>Pasajes aéreos</v>
      </c>
      <c r="C69" s="47"/>
      <c r="D69" s="47"/>
      <c r="E69" s="47"/>
      <c r="F69" s="47"/>
      <c r="G69" s="47"/>
      <c r="H69" s="311" t="s">
        <v>945</v>
      </c>
      <c r="I69" s="279">
        <v>3</v>
      </c>
      <c r="J69" s="286">
        <v>1</v>
      </c>
      <c r="K69" s="279">
        <f>I69*J69</f>
        <v>3</v>
      </c>
      <c r="L69" s="829">
        <f>VLOOKUP(A69,TRANSPORTE!A5:D117,4,FALSE)</f>
        <v>313801.26646475552</v>
      </c>
      <c r="M69" s="830"/>
      <c r="N69" s="287">
        <f>K69*L69</f>
        <v>941403.79939426656</v>
      </c>
    </row>
    <row r="70" spans="1:15">
      <c r="B70" s="46"/>
      <c r="C70" s="47"/>
      <c r="D70" s="47"/>
      <c r="E70" s="47"/>
      <c r="F70" s="47"/>
      <c r="G70" s="47"/>
      <c r="H70" s="311"/>
      <c r="I70" s="279"/>
      <c r="J70" s="286"/>
      <c r="K70" s="279"/>
      <c r="L70" s="829"/>
      <c r="M70" s="830"/>
      <c r="N70" s="287"/>
    </row>
    <row r="71" spans="1:15">
      <c r="B71" s="46"/>
      <c r="C71" s="47"/>
      <c r="D71" s="47"/>
      <c r="E71" s="47"/>
      <c r="F71" s="47"/>
      <c r="G71" s="47"/>
      <c r="H71" s="311"/>
      <c r="I71" s="279"/>
      <c r="J71" s="286"/>
      <c r="K71" s="279"/>
      <c r="L71" s="829"/>
      <c r="M71" s="830"/>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814"/>
      <c r="M73" s="815"/>
      <c r="N73" s="127"/>
    </row>
    <row r="74" spans="1:15" ht="15.75" thickBot="1">
      <c r="B74" s="831" t="s">
        <v>953</v>
      </c>
      <c r="C74" s="832"/>
      <c r="D74" s="832"/>
      <c r="E74" s="832"/>
      <c r="F74" s="832"/>
      <c r="G74" s="832"/>
      <c r="H74" s="832"/>
      <c r="I74" s="832"/>
      <c r="J74" s="832"/>
      <c r="K74" s="832"/>
      <c r="L74" s="832"/>
      <c r="M74" s="833"/>
      <c r="N74" s="104">
        <f>N68+N69+N70+N71+N72</f>
        <v>2090177.9181816434</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1" t="s">
        <v>963</v>
      </c>
      <c r="C78" s="852"/>
      <c r="D78" s="852"/>
      <c r="E78" s="852"/>
      <c r="F78" s="852"/>
      <c r="G78" s="852"/>
      <c r="H78" s="852"/>
      <c r="I78" s="73" t="s">
        <v>964</v>
      </c>
      <c r="J78" s="75" t="s">
        <v>1410</v>
      </c>
      <c r="K78" s="74" t="s">
        <v>966</v>
      </c>
      <c r="L78" s="853" t="s">
        <v>950</v>
      </c>
      <c r="M78" s="854"/>
      <c r="N78" s="98" t="s">
        <v>951</v>
      </c>
    </row>
    <row r="79" spans="1:15">
      <c r="A79" s="162" t="s">
        <v>6</v>
      </c>
      <c r="B79" s="49" t="str">
        <f>VLOOKUP(A79,'MANO DE OBRA'!A8:D68,3,FALSE)</f>
        <v xml:space="preserve">Obrero </v>
      </c>
      <c r="C79" s="47"/>
      <c r="D79" s="47"/>
      <c r="E79" s="47"/>
      <c r="F79" s="47"/>
      <c r="G79" s="47"/>
      <c r="H79" s="47"/>
      <c r="I79" s="292">
        <f t="shared" ref="I79:I82" si="2">K79/J79*100</f>
        <v>33832.699999999997</v>
      </c>
      <c r="J79" s="293">
        <v>185</v>
      </c>
      <c r="K79" s="294">
        <f>VLOOKUP(A79,'MANO DE OBRA'!A8:D99,4,FALSE)</f>
        <v>62590.494999999995</v>
      </c>
      <c r="L79" s="50"/>
      <c r="M79" s="434">
        <v>1</v>
      </c>
      <c r="N79" s="395">
        <f t="shared" ref="N79:N82" si="3">K79/M79</f>
        <v>62590.494999999995</v>
      </c>
      <c r="O79" s="106"/>
    </row>
    <row r="80" spans="1:15">
      <c r="A80" s="162" t="s">
        <v>74</v>
      </c>
      <c r="B80" s="49" t="str">
        <f>VLOOKUP(A80,'MANO DE OBRA'!A8:D69,3,FALSE)</f>
        <v>Ingeniero de Montaje y Prueba Pilote (1)</v>
      </c>
      <c r="C80" s="47"/>
      <c r="D80" s="47"/>
      <c r="E80" s="47"/>
      <c r="F80" s="47"/>
      <c r="G80" s="47"/>
      <c r="H80" s="47"/>
      <c r="I80" s="292">
        <f t="shared" si="2"/>
        <v>257965.03444028978</v>
      </c>
      <c r="J80" s="293">
        <v>185</v>
      </c>
      <c r="K80" s="294">
        <f>VLOOKUP(A80,'MANO DE OBRA'!A8:D100,4,FALSE)</f>
        <v>477235.31371453602</v>
      </c>
      <c r="L80" s="50"/>
      <c r="M80" s="434">
        <v>1</v>
      </c>
      <c r="N80" s="395">
        <f t="shared" si="3"/>
        <v>477235.31371453602</v>
      </c>
    </row>
    <row r="81" spans="1:14">
      <c r="A81" s="162"/>
      <c r="B81" s="49"/>
      <c r="C81" s="47"/>
      <c r="D81" s="47"/>
      <c r="E81" s="47"/>
      <c r="F81" s="47"/>
      <c r="G81" s="47"/>
      <c r="H81" s="47"/>
      <c r="I81" s="292"/>
      <c r="J81" s="293"/>
      <c r="K81" s="294"/>
      <c r="L81" s="50"/>
      <c r="M81" s="434"/>
      <c r="N81" s="395"/>
    </row>
    <row r="82" spans="1:14">
      <c r="A82" t="s">
        <v>88</v>
      </c>
      <c r="B82" s="49" t="str">
        <f>VLOOKUP(A82,'MANO DE OBRA'!A9:D70,3,FALSE)</f>
        <v>Soldador experto en montaje y pruebas</v>
      </c>
      <c r="C82" s="47"/>
      <c r="D82" s="47"/>
      <c r="E82" s="47"/>
      <c r="F82" s="47"/>
      <c r="G82" s="47"/>
      <c r="H82" s="47"/>
      <c r="I82" s="292">
        <f t="shared" si="2"/>
        <v>86502.359687357821</v>
      </c>
      <c r="J82" s="293">
        <v>185</v>
      </c>
      <c r="K82" s="294">
        <f>VLOOKUP(A82,'MANO DE OBRA'!A9:D101,4,FALSE)</f>
        <v>160029.36542161196</v>
      </c>
      <c r="L82" s="50"/>
      <c r="M82" s="434">
        <v>1</v>
      </c>
      <c r="N82" s="395">
        <f t="shared" si="3"/>
        <v>160029.36542161196</v>
      </c>
    </row>
    <row r="83" spans="1:14">
      <c r="B83" s="49"/>
      <c r="C83" s="47"/>
      <c r="D83" s="47"/>
      <c r="E83" s="47"/>
      <c r="F83" s="47"/>
      <c r="G83" s="47"/>
      <c r="H83" s="47"/>
      <c r="I83" s="292"/>
      <c r="J83" s="293"/>
      <c r="K83" s="294"/>
      <c r="L83" s="318"/>
      <c r="M83" s="434"/>
      <c r="N83" s="395"/>
    </row>
    <row r="84" spans="1:14">
      <c r="B84" s="49"/>
      <c r="C84" s="47"/>
      <c r="D84" s="47"/>
      <c r="E84" s="47"/>
      <c r="F84" s="47"/>
      <c r="G84" s="47"/>
      <c r="H84" s="47"/>
      <c r="I84" s="292"/>
      <c r="J84" s="293"/>
      <c r="K84" s="294"/>
      <c r="L84" s="318"/>
      <c r="M84" s="300"/>
      <c r="N84" s="296"/>
    </row>
    <row r="85" spans="1:14" ht="15.75" thickBot="1">
      <c r="B85" s="812"/>
      <c r="C85" s="813" t="e">
        <f>VLOOKUP(B85,'MANO DE OBRA'!B12:E73,3,FALSE)</f>
        <v>#N/A</v>
      </c>
      <c r="D85" s="813" t="e">
        <f>VLOOKUP(C85,'MANO DE OBRA'!C12:F73,3,FALSE)</f>
        <v>#N/A</v>
      </c>
      <c r="E85" s="813" t="e">
        <f>VLOOKUP(D85,'MANO DE OBRA'!D12:G73,3,FALSE)</f>
        <v>#N/A</v>
      </c>
      <c r="F85" s="813" t="e">
        <f>VLOOKUP(E85,'MANO DE OBRA'!E12:H73,3,FALSE)</f>
        <v>#N/A</v>
      </c>
      <c r="G85" s="813" t="e">
        <f>VLOOKUP(F85,'MANO DE OBRA'!F12:I73,3,FALSE)</f>
        <v>#N/A</v>
      </c>
      <c r="H85" s="813" t="e">
        <f>VLOOKUP(G85,'MANO DE OBRA'!G12:J73,3,FALSE)</f>
        <v>#N/A</v>
      </c>
      <c r="I85" s="470"/>
      <c r="J85" s="471"/>
      <c r="K85" s="472"/>
      <c r="L85" s="980"/>
      <c r="M85" s="980"/>
      <c r="N85" s="473"/>
    </row>
    <row r="86" spans="1:14" ht="15.75" thickBot="1">
      <c r="B86" s="831" t="s">
        <v>953</v>
      </c>
      <c r="C86" s="832"/>
      <c r="D86" s="832"/>
      <c r="E86" s="832"/>
      <c r="F86" s="832"/>
      <c r="G86" s="832"/>
      <c r="H86" s="832"/>
      <c r="I86" s="832"/>
      <c r="J86" s="832"/>
      <c r="K86" s="832"/>
      <c r="L86" s="832"/>
      <c r="M86" s="833"/>
      <c r="N86" s="460">
        <f>SUM(N79:N85)</f>
        <v>699855.17413614795</v>
      </c>
    </row>
    <row r="87" spans="1:14" ht="15.75" thickBot="1">
      <c r="B87" s="33"/>
      <c r="C87" s="34"/>
      <c r="D87" s="34"/>
      <c r="E87" s="34"/>
      <c r="F87" s="34"/>
      <c r="G87" s="34"/>
      <c r="H87" s="34"/>
      <c r="I87" s="34"/>
      <c r="J87" s="34"/>
      <c r="K87" s="34"/>
      <c r="L87" s="34"/>
      <c r="M87" s="34"/>
      <c r="N87" s="35"/>
    </row>
    <row r="88" spans="1:14" ht="15.75" thickBot="1">
      <c r="B88" s="825" t="s">
        <v>967</v>
      </c>
      <c r="C88" s="826"/>
      <c r="D88" s="826"/>
      <c r="E88" s="826"/>
      <c r="F88" s="826"/>
      <c r="G88" s="826"/>
      <c r="H88" s="826"/>
      <c r="I88" s="826"/>
      <c r="J88" s="826"/>
      <c r="K88" s="826"/>
      <c r="L88" s="826"/>
      <c r="M88" s="827"/>
      <c r="N88" s="99">
        <f>N86+N74+N63+N47</f>
        <v>45136057.201246142</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16" t="s">
        <v>969</v>
      </c>
      <c r="C92" s="817"/>
      <c r="D92" s="817"/>
      <c r="E92" s="817"/>
      <c r="F92" s="817"/>
      <c r="G92" s="817"/>
      <c r="H92" s="817"/>
      <c r="I92" s="314"/>
      <c r="J92" s="334"/>
      <c r="K92" s="302" t="s">
        <v>970</v>
      </c>
      <c r="L92" s="855" t="s">
        <v>971</v>
      </c>
      <c r="M92" s="856"/>
      <c r="N92" s="303"/>
    </row>
    <row r="93" spans="1:14">
      <c r="B93" s="857" t="s">
        <v>972</v>
      </c>
      <c r="C93" s="858"/>
      <c r="D93" s="858"/>
      <c r="E93" s="858"/>
      <c r="F93" s="858"/>
      <c r="G93" s="858"/>
      <c r="H93" s="858"/>
      <c r="I93" s="87"/>
      <c r="J93" s="88"/>
      <c r="K93" s="304">
        <v>0.2</v>
      </c>
      <c r="L93" s="859">
        <f>N88*K93</f>
        <v>9027211.4402492289</v>
      </c>
      <c r="M93" s="860"/>
      <c r="N93" s="51"/>
    </row>
    <row r="94" spans="1:14">
      <c r="B94" s="89" t="s">
        <v>973</v>
      </c>
      <c r="C94" s="90"/>
      <c r="D94" s="90"/>
      <c r="E94" s="90"/>
      <c r="F94" s="90"/>
      <c r="G94" s="90"/>
      <c r="H94" s="90"/>
      <c r="I94" s="87"/>
      <c r="J94" s="88"/>
      <c r="K94" s="304">
        <v>0.05</v>
      </c>
      <c r="L94" s="859">
        <f>N88*K94</f>
        <v>2256802.8600623072</v>
      </c>
      <c r="M94" s="860"/>
      <c r="N94" s="51"/>
    </row>
    <row r="95" spans="1:14" ht="15.75" thickBot="1">
      <c r="B95" s="91" t="s">
        <v>974</v>
      </c>
      <c r="C95" s="92"/>
      <c r="D95" s="92"/>
      <c r="E95" s="92"/>
      <c r="F95" s="92"/>
      <c r="G95" s="92"/>
      <c r="H95" s="92"/>
      <c r="I95" s="93"/>
      <c r="J95" s="94"/>
      <c r="K95" s="305">
        <v>0.05</v>
      </c>
      <c r="L95" s="861">
        <f>N88*K95</f>
        <v>2256802.8600623072</v>
      </c>
      <c r="M95" s="862"/>
      <c r="N95" s="51"/>
    </row>
    <row r="96" spans="1:14" ht="15.75" thickBot="1">
      <c r="B96" s="825" t="s">
        <v>953</v>
      </c>
      <c r="C96" s="826"/>
      <c r="D96" s="826"/>
      <c r="E96" s="826"/>
      <c r="F96" s="826"/>
      <c r="G96" s="826"/>
      <c r="H96" s="826"/>
      <c r="I96" s="826"/>
      <c r="J96" s="826"/>
      <c r="K96" s="826"/>
      <c r="L96" s="826"/>
      <c r="M96" s="827"/>
      <c r="N96" s="52">
        <f>L93+L94+L95</f>
        <v>13540817.160373842</v>
      </c>
    </row>
    <row r="97" spans="1:14" ht="15.75" thickBot="1">
      <c r="B97" s="33"/>
      <c r="C97" s="34"/>
      <c r="D97" s="34"/>
      <c r="E97" s="34"/>
      <c r="F97" s="34"/>
      <c r="G97" s="34"/>
      <c r="H97" s="34"/>
      <c r="I97" s="34"/>
      <c r="J97" s="34"/>
      <c r="K97" s="34"/>
      <c r="L97" s="34"/>
      <c r="M97" s="34"/>
      <c r="N97" s="35"/>
    </row>
    <row r="98" spans="1:14" ht="15.75" thickBot="1">
      <c r="A98" t="s">
        <v>2016</v>
      </c>
      <c r="B98" s="825" t="s">
        <v>975</v>
      </c>
      <c r="C98" s="826"/>
      <c r="D98" s="826"/>
      <c r="E98" s="826"/>
      <c r="F98" s="826"/>
      <c r="G98" s="826"/>
      <c r="H98" s="826"/>
      <c r="I98" s="826"/>
      <c r="J98" s="826"/>
      <c r="K98" s="826"/>
      <c r="L98" s="826"/>
      <c r="M98" s="827"/>
      <c r="N98" s="188">
        <f>N88+N96</f>
        <v>58676874.361619987</v>
      </c>
    </row>
    <row r="99" spans="1:14">
      <c r="B99" s="239"/>
      <c r="C99" s="240"/>
      <c r="D99" s="240"/>
      <c r="E99" s="240"/>
      <c r="F99" s="240"/>
      <c r="G99" s="240"/>
      <c r="H99" s="240"/>
      <c r="I99" s="240"/>
      <c r="J99" s="240"/>
      <c r="K99" s="240"/>
      <c r="L99" s="240"/>
      <c r="M99" s="240"/>
      <c r="N99" s="241"/>
    </row>
    <row r="100" spans="1:14">
      <c r="B100" s="242"/>
      <c r="C100" s="243"/>
      <c r="D100" s="243"/>
      <c r="E100" s="243"/>
      <c r="F100" s="243"/>
      <c r="G100" s="243"/>
      <c r="H100" s="243"/>
      <c r="I100" s="243"/>
      <c r="J100" s="243"/>
      <c r="K100" s="243"/>
      <c r="L100" s="243"/>
      <c r="M100" s="243"/>
      <c r="N100" s="244"/>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417" t="s">
        <v>976</v>
      </c>
      <c r="F103" s="417"/>
      <c r="G103" s="417"/>
      <c r="H103" s="417"/>
      <c r="I103" s="417"/>
      <c r="J103" s="417"/>
      <c r="K103" s="243"/>
      <c r="L103" s="243"/>
      <c r="M103" s="243"/>
      <c r="N103" s="244"/>
    </row>
    <row r="104" spans="1:14">
      <c r="B104" s="242"/>
      <c r="C104" s="243"/>
      <c r="D104" s="243"/>
      <c r="E104" s="243" t="s">
        <v>977</v>
      </c>
      <c r="F104" s="243"/>
      <c r="G104" s="243"/>
      <c r="H104" s="243"/>
      <c r="I104" s="243"/>
      <c r="J104" s="243"/>
      <c r="K104" s="243"/>
      <c r="L104" s="243"/>
      <c r="M104" s="243"/>
      <c r="N104" s="244"/>
    </row>
    <row r="105" spans="1:14">
      <c r="B105" s="242"/>
      <c r="C105" s="243"/>
      <c r="D105" s="243"/>
      <c r="E105" s="243" t="s">
        <v>978</v>
      </c>
      <c r="F105" s="243"/>
      <c r="G105" s="243"/>
      <c r="H105" s="243"/>
      <c r="I105" s="243"/>
      <c r="J105" s="243"/>
      <c r="K105" s="243"/>
      <c r="L105" s="243"/>
      <c r="M105" s="243"/>
      <c r="N105" s="244"/>
    </row>
    <row r="106" spans="1:14">
      <c r="B106" s="242"/>
      <c r="C106" s="243"/>
      <c r="D106" s="243"/>
      <c r="E106" s="243" t="s">
        <v>979</v>
      </c>
      <c r="F106" s="243"/>
      <c r="G106" s="243"/>
      <c r="H106" s="243"/>
      <c r="I106" s="243"/>
      <c r="J106" s="243"/>
      <c r="K106" s="243"/>
      <c r="L106" s="243"/>
      <c r="M106" s="243"/>
      <c r="N106" s="244"/>
    </row>
    <row r="107" spans="1:14" ht="15.75" thickBot="1">
      <c r="B107" s="242"/>
      <c r="C107" s="243"/>
      <c r="D107" s="243"/>
      <c r="E107" s="243"/>
      <c r="F107" s="243" t="s">
        <v>980</v>
      </c>
      <c r="G107" s="243"/>
      <c r="H107" s="243"/>
      <c r="I107" s="243"/>
      <c r="J107" s="243"/>
      <c r="K107" s="243"/>
      <c r="L107" s="243"/>
      <c r="M107" s="243"/>
      <c r="N107" s="244"/>
    </row>
    <row r="108" spans="1:14">
      <c r="B108" s="227" t="s">
        <v>2216</v>
      </c>
      <c r="C108" s="228"/>
      <c r="D108" s="228"/>
      <c r="E108" s="228"/>
      <c r="F108" s="228"/>
      <c r="G108" s="228"/>
      <c r="H108" s="228"/>
      <c r="I108" s="228"/>
      <c r="J108" s="228"/>
      <c r="K108" s="228"/>
      <c r="L108" s="228"/>
      <c r="M108" s="228"/>
      <c r="N108" s="229"/>
    </row>
    <row r="109" spans="1:14">
      <c r="B109" s="245"/>
      <c r="C109" s="246"/>
      <c r="D109" s="246"/>
      <c r="E109" s="246"/>
      <c r="F109" s="246"/>
      <c r="G109" s="246"/>
      <c r="H109" s="246"/>
      <c r="I109" s="246"/>
      <c r="J109" s="246"/>
      <c r="K109" s="246"/>
      <c r="L109" s="246"/>
      <c r="M109" s="246"/>
      <c r="N109" s="247"/>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ht="15.75" thickBot="1">
      <c r="B112" s="248"/>
      <c r="C112" s="249"/>
      <c r="D112" s="249"/>
      <c r="E112" s="249"/>
      <c r="F112" s="249"/>
      <c r="G112" s="249"/>
      <c r="H112" s="249"/>
      <c r="I112" s="249"/>
      <c r="J112" s="249"/>
      <c r="K112" s="249"/>
      <c r="L112" s="249"/>
      <c r="M112" s="249"/>
      <c r="N112" s="250"/>
    </row>
    <row r="113" spans="2:14">
      <c r="B113" s="251"/>
      <c r="C113" s="252"/>
      <c r="D113" s="252"/>
      <c r="E113" s="252"/>
      <c r="F113" s="252"/>
      <c r="G113" s="252"/>
      <c r="H113" s="252"/>
      <c r="I113" s="252"/>
      <c r="J113" s="252"/>
      <c r="K113" s="252"/>
      <c r="L113" s="252"/>
      <c r="M113" s="252"/>
      <c r="N113" s="253"/>
    </row>
    <row r="114" spans="2:14">
      <c r="B114" s="254" t="s">
        <v>2217</v>
      </c>
      <c r="C114" s="255"/>
      <c r="D114" s="255"/>
      <c r="E114" s="255"/>
      <c r="F114" s="255"/>
      <c r="G114" s="255"/>
      <c r="H114" s="255"/>
      <c r="I114" s="255"/>
      <c r="J114" s="255"/>
      <c r="K114" s="255"/>
      <c r="L114" s="255"/>
      <c r="M114" s="255"/>
      <c r="N114" s="256"/>
    </row>
    <row r="115" spans="2:14" ht="15" customHeight="1">
      <c r="B115" s="967" t="s">
        <v>2218</v>
      </c>
      <c r="C115" s="968"/>
      <c r="D115" s="968"/>
      <c r="E115" s="968"/>
      <c r="F115" s="968"/>
      <c r="G115" s="968"/>
      <c r="H115" s="968"/>
      <c r="I115" s="968"/>
      <c r="J115" s="968"/>
      <c r="K115" s="968"/>
      <c r="L115" s="968"/>
      <c r="M115" s="968"/>
      <c r="N115" s="969"/>
    </row>
    <row r="116" spans="2:14" ht="15" customHeight="1">
      <c r="B116" s="967"/>
      <c r="C116" s="968"/>
      <c r="D116" s="968"/>
      <c r="E116" s="968"/>
      <c r="F116" s="968"/>
      <c r="G116" s="968"/>
      <c r="H116" s="968"/>
      <c r="I116" s="968"/>
      <c r="J116" s="968"/>
      <c r="K116" s="968"/>
      <c r="L116" s="968"/>
      <c r="M116" s="968"/>
      <c r="N116" s="969"/>
    </row>
    <row r="117" spans="2:14" ht="30" customHeight="1">
      <c r="B117" s="970" t="s">
        <v>2219</v>
      </c>
      <c r="C117" s="971"/>
      <c r="D117" s="971"/>
      <c r="E117" s="971"/>
      <c r="F117" s="971"/>
      <c r="G117" s="971"/>
      <c r="H117" s="971"/>
      <c r="I117" s="971"/>
      <c r="J117" s="971"/>
      <c r="K117" s="971"/>
      <c r="L117" s="971"/>
      <c r="M117" s="971"/>
      <c r="N117" s="972"/>
    </row>
    <row r="118" spans="2:14">
      <c r="B118" s="970"/>
      <c r="C118" s="971"/>
      <c r="D118" s="971"/>
      <c r="E118" s="971"/>
      <c r="F118" s="971"/>
      <c r="G118" s="971"/>
      <c r="H118" s="971"/>
      <c r="I118" s="971"/>
      <c r="J118" s="971"/>
      <c r="K118" s="971"/>
      <c r="L118" s="971"/>
      <c r="M118" s="971"/>
      <c r="N118" s="972"/>
    </row>
    <row r="119" spans="2:14">
      <c r="B119" s="339"/>
      <c r="C119" s="340"/>
      <c r="D119" s="340"/>
      <c r="E119" s="340"/>
      <c r="F119" s="340"/>
      <c r="G119" s="340"/>
      <c r="H119" s="340"/>
      <c r="I119" s="340"/>
      <c r="J119" s="340"/>
      <c r="K119" s="340"/>
      <c r="L119" s="340"/>
      <c r="M119" s="340"/>
      <c r="N119" s="34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254"/>
      <c r="C122" s="255"/>
      <c r="D122" s="255"/>
      <c r="E122" s="255"/>
      <c r="F122" s="255"/>
      <c r="G122" s="255"/>
      <c r="H122" s="255"/>
      <c r="I122" s="255"/>
      <c r="J122" s="255"/>
      <c r="K122" s="255"/>
      <c r="L122" s="255"/>
      <c r="M122" s="255"/>
      <c r="N122" s="256"/>
    </row>
    <row r="123" spans="2:14">
      <c r="B123" s="242"/>
      <c r="C123" s="243"/>
      <c r="D123" s="243"/>
      <c r="E123" s="243" t="s">
        <v>976</v>
      </c>
      <c r="F123" s="417"/>
      <c r="G123" s="417"/>
      <c r="H123" s="243"/>
      <c r="I123" s="243"/>
      <c r="J123" s="243"/>
      <c r="K123" s="243"/>
      <c r="L123" s="243"/>
      <c r="M123" s="243"/>
      <c r="N123" s="244"/>
    </row>
    <row r="124" spans="2:14">
      <c r="B124" s="242"/>
      <c r="C124" s="243"/>
      <c r="D124" s="243"/>
      <c r="E124" s="418" t="s">
        <v>977</v>
      </c>
      <c r="F124" s="243"/>
      <c r="G124" s="243"/>
      <c r="H124" s="418"/>
      <c r="I124" s="418"/>
      <c r="J124" s="418"/>
      <c r="K124" s="243"/>
      <c r="L124" s="243"/>
      <c r="M124" s="243"/>
      <c r="N124" s="244"/>
    </row>
    <row r="125" spans="2:14">
      <c r="B125" s="242"/>
      <c r="C125" s="243"/>
      <c r="D125" s="243"/>
      <c r="E125" s="257" t="s">
        <v>981</v>
      </c>
      <c r="F125" s="243"/>
      <c r="G125" s="243"/>
      <c r="H125" s="257"/>
      <c r="I125" s="257"/>
      <c r="J125" s="257"/>
      <c r="K125" s="243"/>
      <c r="L125" s="243"/>
      <c r="M125" s="243"/>
      <c r="N125" s="244"/>
    </row>
    <row r="126" spans="2:14">
      <c r="B126" s="258"/>
      <c r="C126" s="255"/>
      <c r="D126" s="255"/>
      <c r="E126" s="243" t="s">
        <v>979</v>
      </c>
      <c r="F126" s="243"/>
      <c r="G126" s="243"/>
      <c r="H126" s="243"/>
      <c r="I126" s="243"/>
      <c r="J126" s="243"/>
      <c r="K126" s="255"/>
      <c r="L126" s="255"/>
      <c r="M126" s="255"/>
      <c r="N126" s="256"/>
    </row>
    <row r="127" spans="2:14">
      <c r="B127" s="258"/>
      <c r="C127" s="255"/>
      <c r="D127" s="255"/>
      <c r="E127" s="255"/>
      <c r="F127" s="243"/>
      <c r="G127" s="243"/>
      <c r="H127" s="243"/>
      <c r="I127" s="243"/>
      <c r="J127" s="243"/>
      <c r="K127" s="255"/>
      <c r="L127" s="255"/>
      <c r="M127" s="255"/>
      <c r="N127" s="256"/>
    </row>
    <row r="128" spans="2:14">
      <c r="B128" s="258" t="s">
        <v>2220</v>
      </c>
      <c r="C128" s="257"/>
      <c r="D128" s="257"/>
      <c r="E128" s="243"/>
      <c r="F128" s="243"/>
      <c r="G128" s="243"/>
      <c r="H128" s="243"/>
      <c r="I128" s="243"/>
      <c r="J128" s="973"/>
      <c r="K128" s="973"/>
      <c r="L128" s="973"/>
      <c r="M128" s="973"/>
      <c r="N128" s="974"/>
    </row>
    <row r="129" spans="2:14" ht="15.75" thickBot="1">
      <c r="B129" s="419" t="s">
        <v>2221</v>
      </c>
      <c r="C129" s="420"/>
      <c r="D129" s="420"/>
      <c r="E129" s="259"/>
      <c r="F129" s="259"/>
      <c r="G129" s="259"/>
      <c r="H129" s="259"/>
      <c r="I129" s="259"/>
      <c r="J129" s="975"/>
      <c r="K129" s="975"/>
      <c r="L129" s="975"/>
      <c r="M129" s="975"/>
      <c r="N129" s="976"/>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O71" sqref="O71"/>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1731</v>
      </c>
      <c r="C31" s="81" t="s">
        <v>1657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326</v>
      </c>
      <c r="B36" s="838" t="str">
        <f>VLOOKUP(A36,EQUIPOS!A6:D154,3,FALSE)</f>
        <v>Sensor de Impacto para prueba de integridad tipo</v>
      </c>
      <c r="C36" s="839"/>
      <c r="D36" s="839"/>
      <c r="E36" s="839"/>
      <c r="F36" s="839"/>
      <c r="G36" s="839"/>
      <c r="H36" s="840"/>
      <c r="I36" s="267"/>
      <c r="J36" s="268"/>
      <c r="K36" s="269">
        <f>VLOOKUP(A36,EQUIPOS!A6:D163,4,FALSE)</f>
        <v>75598.006965881956</v>
      </c>
      <c r="L36" s="270"/>
      <c r="M36" s="336">
        <v>1</v>
      </c>
      <c r="N36" s="272">
        <f>K36/M36</f>
        <v>75598.006965881956</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75598.006965881956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282"/>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c r="B71" s="49"/>
      <c r="C71" s="47"/>
      <c r="D71" s="47"/>
      <c r="E71" s="47"/>
      <c r="F71" s="47"/>
      <c r="G71" s="47"/>
      <c r="H71" s="47"/>
      <c r="I71" s="292"/>
      <c r="J71" s="293"/>
      <c r="K71" s="294"/>
      <c r="L71" s="50"/>
      <c r="M71" s="434"/>
      <c r="N71" s="395"/>
      <c r="O71" s="106"/>
    </row>
    <row r="72" spans="1:15">
      <c r="A72" s="162" t="s">
        <v>89</v>
      </c>
      <c r="B72" s="49" t="str">
        <f>VLOOKUP(A72,'MANO DE OBRA'!A7:D67,3,FALSE)</f>
        <v>Operador prueba de integridad</v>
      </c>
      <c r="C72" s="47"/>
      <c r="D72" s="47"/>
      <c r="E72" s="47"/>
      <c r="F72" s="47"/>
      <c r="G72" s="47"/>
      <c r="H72" s="47"/>
      <c r="I72" s="292">
        <f>K72/J72*100</f>
        <v>72085.299739464841</v>
      </c>
      <c r="J72" s="293">
        <v>185</v>
      </c>
      <c r="K72" s="294">
        <f>VLOOKUP(A72,'MANO DE OBRA'!A7:D98,4,FALSE)</f>
        <v>133357.80451800997</v>
      </c>
      <c r="L72" s="50"/>
      <c r="M72" s="432">
        <v>0.33333332999999998</v>
      </c>
      <c r="N72" s="395">
        <f>K72/M72</f>
        <v>400073.41755476414</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400073.41755476414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475671.42452064611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95134.284904129221</v>
      </c>
      <c r="M84" s="860"/>
      <c r="N84" s="51"/>
    </row>
    <row r="85" spans="1:14">
      <c r="B85" s="89" t="s">
        <v>973</v>
      </c>
      <c r="C85" s="90"/>
      <c r="D85" s="90"/>
      <c r="E85" s="90"/>
      <c r="F85" s="90"/>
      <c r="G85" s="90"/>
      <c r="H85" s="90"/>
      <c r="I85" s="87"/>
      <c r="J85" s="88"/>
      <c r="K85" s="304">
        <v>0.05</v>
      </c>
      <c r="L85" s="859">
        <f>N79*K85</f>
        <v>23783.571226032305</v>
      </c>
      <c r="M85" s="860"/>
      <c r="N85" s="51"/>
    </row>
    <row r="86" spans="1:14" ht="15.75" thickBot="1">
      <c r="B86" s="91" t="s">
        <v>974</v>
      </c>
      <c r="C86" s="92"/>
      <c r="D86" s="92"/>
      <c r="E86" s="92"/>
      <c r="F86" s="92"/>
      <c r="G86" s="92"/>
      <c r="H86" s="92"/>
      <c r="I86" s="93"/>
      <c r="J86" s="94"/>
      <c r="K86" s="305">
        <v>0.05</v>
      </c>
      <c r="L86" s="861">
        <f>N79*K86</f>
        <v>23783.571226032305</v>
      </c>
      <c r="M86" s="862"/>
      <c r="N86" s="51"/>
    </row>
    <row r="87" spans="1:14" ht="15.75" thickBot="1">
      <c r="B87" s="825" t="s">
        <v>953</v>
      </c>
      <c r="C87" s="826"/>
      <c r="D87" s="826"/>
      <c r="E87" s="826"/>
      <c r="F87" s="826"/>
      <c r="G87" s="826"/>
      <c r="H87" s="826"/>
      <c r="I87" s="826"/>
      <c r="J87" s="826"/>
      <c r="K87" s="826"/>
      <c r="L87" s="826"/>
      <c r="M87" s="827"/>
      <c r="N87" s="52">
        <f>L84+L85+L86</f>
        <v>142701.42735619383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618372.85187684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1105</v>
      </c>
      <c r="C31" s="81" t="s">
        <v>2101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320</v>
      </c>
      <c r="B36" s="838" t="str">
        <f>VLOOKUP(A36,EQUIPOS!A6:D154,3,FALSE)</f>
        <v>Retroexcavadora sobre llantas, motor 62HP, Profundidad de excavación de 5.41 metros.</v>
      </c>
      <c r="C36" s="839"/>
      <c r="D36" s="839"/>
      <c r="E36" s="839"/>
      <c r="F36" s="839"/>
      <c r="G36" s="839"/>
      <c r="H36" s="840"/>
      <c r="I36" s="267"/>
      <c r="J36" s="268"/>
      <c r="K36" s="269">
        <f>VLOOKUP(A36,EQUIPOS!A6:D163,4,FALSE)</f>
        <v>162340.13495294339</v>
      </c>
      <c r="L36" s="270"/>
      <c r="M36" s="336">
        <v>10</v>
      </c>
      <c r="N36" s="272">
        <f>K36/M36</f>
        <v>16234.013495294339</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368.07216076801001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16602.085656062351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593</v>
      </c>
      <c r="B48" s="43" t="str">
        <f>VLOOKUP(A48,MATERIALES!A5:D373,3,FALSE)</f>
        <v>Paral en madera rolliza de 5´´ y 4,5m de longitud (tablestacados)</v>
      </c>
      <c r="C48" s="281"/>
      <c r="D48" s="281"/>
      <c r="E48" s="281"/>
      <c r="F48" s="281"/>
      <c r="G48" s="281"/>
      <c r="H48" s="281"/>
      <c r="I48" s="268"/>
      <c r="J48" s="224" t="str">
        <f>VLOOKUP(A48,MATERIALES!A4:D640,2,FALSE)</f>
        <v>u</v>
      </c>
      <c r="K48" s="282">
        <v>0.48888888888888893</v>
      </c>
      <c r="L48" s="267"/>
      <c r="M48" s="402">
        <f>VLOOKUP(A48,MATERIALES!A5:D396,4,FALSE)</f>
        <v>43070.665262758594</v>
      </c>
      <c r="N48" s="272">
        <f>K48*M48</f>
        <v>21056.769684015315</v>
      </c>
    </row>
    <row r="49" spans="1:14">
      <c r="A49" s="161" t="s">
        <v>670</v>
      </c>
      <c r="B49" s="43" t="str">
        <f>VLOOKUP(A49,MATERIALES!A6:D373,3,FALSE)</f>
        <v>Tablestaca en madera aserrada (0,25*0,05*3)</v>
      </c>
      <c r="C49" s="425"/>
      <c r="D49" s="425"/>
      <c r="E49" s="425"/>
      <c r="F49" s="425"/>
      <c r="G49" s="425"/>
      <c r="H49" s="425"/>
      <c r="I49" s="425"/>
      <c r="J49" s="311" t="str">
        <f>VLOOKUP(A49,MATERIALES!A5:D641,2,FALSE)</f>
        <v>u</v>
      </c>
      <c r="K49" s="397">
        <v>1.3333333333333333</v>
      </c>
      <c r="L49" s="421"/>
      <c r="M49" s="402">
        <f>VLOOKUP(A49,MATERIALES!A6:D397,4,FALSE)</f>
        <v>25541.75987617737</v>
      </c>
      <c r="N49" s="272">
        <f>K49*M49</f>
        <v>34055.67983490316</v>
      </c>
    </row>
    <row r="50" spans="1:14">
      <c r="A50" s="161" t="s">
        <v>898</v>
      </c>
      <c r="B50" s="43" t="str">
        <f>VLOOKUP(A50,MATERIALES!A6:D373,3,FALSE)</f>
        <v>Alambre Negro Para Amarre</v>
      </c>
      <c r="C50" s="425"/>
      <c r="D50" s="425"/>
      <c r="E50" s="425"/>
      <c r="F50" s="425"/>
      <c r="G50" s="425"/>
      <c r="H50" s="425"/>
      <c r="I50" s="425"/>
      <c r="J50" s="311" t="str">
        <f>VLOOKUP(A50,MATERIALES!A6:D642,2,FALSE)</f>
        <v>kg</v>
      </c>
      <c r="K50" s="397">
        <v>1.5</v>
      </c>
      <c r="L50" s="421"/>
      <c r="M50" s="402">
        <f>VLOOKUP(A50,MATERIALES!A6:D398,4,FALSE)</f>
        <v>5182.5683668973543</v>
      </c>
      <c r="N50" s="272">
        <f>K50*M50</f>
        <v>7773.8525503460314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62886.302069264508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80</v>
      </c>
      <c r="N71" s="395">
        <f>K71/M71</f>
        <v>2347.1435624999999</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2">
        <v>80</v>
      </c>
      <c r="N72" s="395">
        <f>K72/M72</f>
        <v>1333.5780451800997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3680.7216076800996</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83169.109333006956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16633.821866601393</v>
      </c>
      <c r="M84" s="860"/>
      <c r="N84" s="51"/>
    </row>
    <row r="85" spans="1:14">
      <c r="B85" s="89" t="s">
        <v>973</v>
      </c>
      <c r="C85" s="90"/>
      <c r="D85" s="90"/>
      <c r="E85" s="90"/>
      <c r="F85" s="90"/>
      <c r="G85" s="90"/>
      <c r="H85" s="90"/>
      <c r="I85" s="87"/>
      <c r="J85" s="88"/>
      <c r="K85" s="304">
        <v>0.05</v>
      </c>
      <c r="L85" s="859">
        <f>N79*K85</f>
        <v>4158.4554666503482</v>
      </c>
      <c r="M85" s="860"/>
      <c r="N85" s="51"/>
    </row>
    <row r="86" spans="1:14" ht="15.75" thickBot="1">
      <c r="B86" s="91" t="s">
        <v>974</v>
      </c>
      <c r="C86" s="92"/>
      <c r="D86" s="92"/>
      <c r="E86" s="92"/>
      <c r="F86" s="92"/>
      <c r="G86" s="92"/>
      <c r="H86" s="92"/>
      <c r="I86" s="93"/>
      <c r="J86" s="94"/>
      <c r="K86" s="305">
        <v>0.05</v>
      </c>
      <c r="L86" s="861">
        <f>N79*K86</f>
        <v>4158.4554666503482</v>
      </c>
      <c r="M86" s="862"/>
      <c r="N86" s="51"/>
    </row>
    <row r="87" spans="1:14" ht="15.75" thickBot="1">
      <c r="B87" s="825" t="s">
        <v>953</v>
      </c>
      <c r="C87" s="826"/>
      <c r="D87" s="826"/>
      <c r="E87" s="826"/>
      <c r="F87" s="826"/>
      <c r="G87" s="826"/>
      <c r="H87" s="826"/>
      <c r="I87" s="826"/>
      <c r="J87" s="826"/>
      <c r="K87" s="826"/>
      <c r="L87" s="826"/>
      <c r="M87" s="827"/>
      <c r="N87" s="52">
        <f>L84+L85+L86</f>
        <v>24950.732799902085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108119.84213290905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ht="27"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1106</v>
      </c>
      <c r="C31" s="81" t="s">
        <v>2102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204</v>
      </c>
      <c r="B36" s="838" t="str">
        <f>VLOOKUP(A36,EQUIPOS!A6:D154,3,FALSE)</f>
        <v xml:space="preserve">Equipo de soldadura 250 AMP
</v>
      </c>
      <c r="C36" s="839"/>
      <c r="D36" s="839"/>
      <c r="E36" s="839"/>
      <c r="F36" s="839"/>
      <c r="G36" s="839"/>
      <c r="H36" s="840"/>
      <c r="I36" s="267"/>
      <c r="J36" s="268"/>
      <c r="K36" s="269">
        <f>VLOOKUP(A36,EQUIPOS!A6:D163,4,FALSE)</f>
        <v>9487.5779615081537</v>
      </c>
      <c r="L36" s="270"/>
      <c r="M36" s="336">
        <v>10</v>
      </c>
      <c r="N36" s="272">
        <f>K36/M36</f>
        <v>948.75779615081535</v>
      </c>
    </row>
    <row r="37" spans="1:14">
      <c r="A37" s="113" t="s">
        <v>320</v>
      </c>
      <c r="B37" s="838" t="str">
        <f>VLOOKUP(A37,EQUIPOS!A7:D154,3,FALSE)</f>
        <v>Retroexcavadora sobre llantas, motor 62HP, Profundidad de excavación de 5.41 metros.</v>
      </c>
      <c r="C37" s="839"/>
      <c r="D37" s="839"/>
      <c r="E37" s="839"/>
      <c r="F37" s="839"/>
      <c r="G37" s="839"/>
      <c r="H37" s="840"/>
      <c r="I37" s="421"/>
      <c r="J37" s="422"/>
      <c r="K37" s="269">
        <f>VLOOKUP(A37,EQUIPOS!A7:D164,4,FALSE)</f>
        <v>162340.13495294339</v>
      </c>
      <c r="L37" s="335"/>
      <c r="M37" s="336">
        <v>10</v>
      </c>
      <c r="N37" s="272">
        <f>K37/M37</f>
        <v>16234.013495294339</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423.19184653601991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17605.963137981176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662</v>
      </c>
      <c r="B48" s="43" t="str">
        <f>VLOOKUP(A48,MATERIALES!A5:D373,3,FALSE)</f>
        <v>Soldadura 7018</v>
      </c>
      <c r="C48" s="281"/>
      <c r="D48" s="281"/>
      <c r="E48" s="281"/>
      <c r="F48" s="281"/>
      <c r="G48" s="281"/>
      <c r="H48" s="281"/>
      <c r="I48" s="281"/>
      <c r="J48" s="311" t="str">
        <f>VLOOKUP(A48,MATERIALES!A4:D640,2,FALSE)</f>
        <v>kg</v>
      </c>
      <c r="K48" s="282">
        <v>3.3000000000000002E-2</v>
      </c>
      <c r="L48" s="267"/>
      <c r="M48" s="402">
        <f>VLOOKUP(A48,MATERIALES!A5:D396,4,FALSE)</f>
        <v>10132.700707793992</v>
      </c>
      <c r="N48" s="272">
        <f>K48*M48</f>
        <v>334.37912335720176</v>
      </c>
    </row>
    <row r="49" spans="1:14">
      <c r="A49" s="161" t="s">
        <v>680</v>
      </c>
      <c r="B49" s="43" t="str">
        <f>VLOOKUP(A49,MATERIALES!A6:D373,3,FALSE)</f>
        <v>Tablestaca metálica (riel de 70 lb/yarda)</v>
      </c>
      <c r="C49" s="425"/>
      <c r="D49" s="425"/>
      <c r="E49" s="425"/>
      <c r="F49" s="425"/>
      <c r="G49" s="425"/>
      <c r="H49" s="425"/>
      <c r="I49" s="425"/>
      <c r="J49" s="312" t="str">
        <f>VLOOKUP(A49,MATERIALES!A5:D641,2,FALSE)</f>
        <v>u</v>
      </c>
      <c r="K49" s="397">
        <v>3</v>
      </c>
      <c r="L49" s="421"/>
      <c r="M49" s="402">
        <f>VLOOKUP(A49,MATERIALES!A6:D397,4,FALSE)</f>
        <v>100844.47590840625</v>
      </c>
      <c r="N49" s="272">
        <f>K49*M49</f>
        <v>302533.42772521876</v>
      </c>
    </row>
    <row r="50" spans="1:14">
      <c r="A50" s="161" t="s">
        <v>690</v>
      </c>
      <c r="B50" s="43" t="str">
        <f>VLOOKUP(A50,MATERIALES!A6:D373,3,FALSE)</f>
        <v>Tornillos de Unión de D= 12 mm</v>
      </c>
      <c r="C50" s="425"/>
      <c r="D50" s="425"/>
      <c r="E50" s="425"/>
      <c r="F50" s="425"/>
      <c r="G50" s="425"/>
      <c r="H50" s="425"/>
      <c r="I50" s="425"/>
      <c r="J50" s="312" t="str">
        <f>VLOOKUP(A50,MATERIALES!A6:D642,2,FALSE)</f>
        <v>u</v>
      </c>
      <c r="K50" s="397">
        <v>10</v>
      </c>
      <c r="L50" s="421"/>
      <c r="M50" s="402">
        <f>VLOOKUP(A50,MATERIALES!A6:D398,4,FALSE)</f>
        <v>647.52136731683959</v>
      </c>
      <c r="N50" s="272">
        <f>K50*M50</f>
        <v>6475.2136731683959</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309343.02052174433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2"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1">
        <v>80</v>
      </c>
      <c r="N71" s="395">
        <f>K71/M71</f>
        <v>1564.7623749999998</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80</v>
      </c>
      <c r="N72" s="395">
        <f>K72/M72</f>
        <v>1333.5780451800997</v>
      </c>
    </row>
    <row r="73" spans="1:15">
      <c r="A73" t="s">
        <v>30</v>
      </c>
      <c r="B73" s="49" t="str">
        <f>VLOOKUP(A73,'MANO DE OBRA'!A9:D70,3,FALSE)</f>
        <v>Oficial</v>
      </c>
      <c r="C73" s="47"/>
      <c r="D73" s="47"/>
      <c r="E73" s="47"/>
      <c r="F73" s="47"/>
      <c r="G73" s="47"/>
      <c r="H73" s="47"/>
      <c r="I73" s="292">
        <f>K73/J73*100</f>
        <v>57668.23979157189</v>
      </c>
      <c r="J73" s="293">
        <v>185</v>
      </c>
      <c r="K73" s="294">
        <f>VLOOKUP(A73,'MANO DE OBRA'!A9:D101,4,FALSE)</f>
        <v>106686.24361440798</v>
      </c>
      <c r="L73" s="50"/>
      <c r="M73" s="432">
        <v>80</v>
      </c>
      <c r="N73" s="395">
        <f>K73/M73</f>
        <v>1333.5780451800997</v>
      </c>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4231.9184653601988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331180.9021250857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66236.180425017141</v>
      </c>
      <c r="M84" s="860"/>
      <c r="N84" s="51"/>
    </row>
    <row r="85" spans="1:14">
      <c r="B85" s="89" t="s">
        <v>973</v>
      </c>
      <c r="C85" s="90"/>
      <c r="D85" s="90"/>
      <c r="E85" s="90"/>
      <c r="F85" s="90"/>
      <c r="G85" s="90"/>
      <c r="H85" s="90"/>
      <c r="I85" s="87"/>
      <c r="J85" s="88"/>
      <c r="K85" s="304">
        <v>0.05</v>
      </c>
      <c r="L85" s="859">
        <f>N79*K85</f>
        <v>16559.045106254285</v>
      </c>
      <c r="M85" s="860"/>
      <c r="N85" s="51"/>
    </row>
    <row r="86" spans="1:14" ht="15.75" thickBot="1">
      <c r="B86" s="91" t="s">
        <v>974</v>
      </c>
      <c r="C86" s="92"/>
      <c r="D86" s="92"/>
      <c r="E86" s="92"/>
      <c r="F86" s="92"/>
      <c r="G86" s="92"/>
      <c r="H86" s="92"/>
      <c r="I86" s="93"/>
      <c r="J86" s="94"/>
      <c r="K86" s="305">
        <v>0.05</v>
      </c>
      <c r="L86" s="861">
        <f>N79*K86</f>
        <v>16559.045106254285</v>
      </c>
      <c r="M86" s="862"/>
      <c r="N86" s="51"/>
    </row>
    <row r="87" spans="1:14" ht="15.75" thickBot="1">
      <c r="B87" s="825" t="s">
        <v>953</v>
      </c>
      <c r="C87" s="826"/>
      <c r="D87" s="826"/>
      <c r="E87" s="826"/>
      <c r="F87" s="826"/>
      <c r="G87" s="826"/>
      <c r="H87" s="826"/>
      <c r="I87" s="826"/>
      <c r="J87" s="826"/>
      <c r="K87" s="826"/>
      <c r="L87" s="826"/>
      <c r="M87" s="827"/>
      <c r="N87" s="52">
        <f>L84+L85+L86</f>
        <v>99354.270637525711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430535.17276261142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ht="22.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1107</v>
      </c>
      <c r="C31" s="81" t="s">
        <v>2103</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282</v>
      </c>
      <c r="B36" s="838" t="str">
        <f>VLOOKUP(A36,EQUIPOS!A6:D154,3,FALSE)</f>
        <v>Piloteadora potencia 250KW, RPM 1800, fuerza elevadora 200KN</v>
      </c>
      <c r="C36" s="839"/>
      <c r="D36" s="839"/>
      <c r="E36" s="839"/>
      <c r="F36" s="839"/>
      <c r="G36" s="839"/>
      <c r="H36" s="840"/>
      <c r="I36" s="267"/>
      <c r="J36" s="268"/>
      <c r="K36" s="269">
        <f>VLOOKUP(A36,EQUIPOS!A6:D163,4,FALSE)</f>
        <v>546245.98143030494</v>
      </c>
      <c r="L36" s="270"/>
      <c r="M36" s="336">
        <v>2</v>
      </c>
      <c r="N36" s="272">
        <f>K36/M36</f>
        <v>273122.99071515247</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5245.4839826800999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278368.47469783254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4307.0665262758585</v>
      </c>
      <c r="N48" s="272">
        <f>K48*M48</f>
        <v>120597.86273572403</v>
      </c>
    </row>
    <row r="49" spans="1:14">
      <c r="A49" s="161" t="s">
        <v>829</v>
      </c>
      <c r="B49" s="43" t="str">
        <f>VLOOKUP(A49,MATERIALES!A6:D373,3,FALSE)</f>
        <v>Concreto Resistencia  28 (Mpa)</v>
      </c>
      <c r="C49" s="425"/>
      <c r="D49" s="425"/>
      <c r="E49" s="425"/>
      <c r="F49" s="425"/>
      <c r="G49" s="425"/>
      <c r="H49" s="425"/>
      <c r="I49" s="425"/>
      <c r="J49" s="311" t="str">
        <f>VLOOKUP(A49,MATERIALES!A5:D641,2,FALSE)</f>
        <v>m3</v>
      </c>
      <c r="K49" s="397">
        <v>0.35</v>
      </c>
      <c r="L49" s="421"/>
      <c r="M49" s="402">
        <f>VLOOKUP(A49,MATERIALES!A6:D397,4,FALSE)</f>
        <v>503482.70536905609</v>
      </c>
      <c r="N49" s="272">
        <f>K49*M49</f>
        <v>176218.94687916961</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3</v>
      </c>
      <c r="L50" s="421"/>
      <c r="M50" s="402">
        <f>VLOOKUP(A50,MATERIALES!A6:D398,4,FALSE)</f>
        <v>16882.980248312881</v>
      </c>
      <c r="N50" s="272">
        <f>K50*M50</f>
        <v>50648.940744938642</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347465.75035983225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829">
        <f>VLOOKUP(A60,TRANSPORTE!A2:D117,4,FALSE)</f>
        <v>743.61014192746063</v>
      </c>
      <c r="M60" s="830"/>
      <c r="N60" s="287">
        <f>K60*L60</f>
        <v>260.26354967461123</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260.26354967461123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2"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8</v>
      </c>
      <c r="N71" s="395">
        <f>K71/M71</f>
        <v>39119.059374999997</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52454.839826800991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678549.32843414042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135709.8656868281</v>
      </c>
      <c r="M84" s="860"/>
      <c r="N84" s="51"/>
    </row>
    <row r="85" spans="1:14">
      <c r="B85" s="89" t="s">
        <v>973</v>
      </c>
      <c r="C85" s="90"/>
      <c r="D85" s="90"/>
      <c r="E85" s="90"/>
      <c r="F85" s="90"/>
      <c r="G85" s="90"/>
      <c r="H85" s="90"/>
      <c r="I85" s="87"/>
      <c r="J85" s="88"/>
      <c r="K85" s="304">
        <v>0.05</v>
      </c>
      <c r="L85" s="859">
        <f>N79*K85</f>
        <v>33927.466421707024</v>
      </c>
      <c r="M85" s="860"/>
      <c r="N85" s="51"/>
    </row>
    <row r="86" spans="1:14" ht="15.75" thickBot="1">
      <c r="B86" s="91" t="s">
        <v>974</v>
      </c>
      <c r="C86" s="92"/>
      <c r="D86" s="92"/>
      <c r="E86" s="92"/>
      <c r="F86" s="92"/>
      <c r="G86" s="92"/>
      <c r="H86" s="92"/>
      <c r="I86" s="93"/>
      <c r="J86" s="94"/>
      <c r="K86" s="305">
        <v>0.05</v>
      </c>
      <c r="L86" s="861">
        <f>N79*K86</f>
        <v>33927.466421707024</v>
      </c>
      <c r="M86" s="862"/>
      <c r="N86" s="51"/>
    </row>
    <row r="87" spans="1:14" ht="15.75" thickBot="1">
      <c r="B87" s="825" t="s">
        <v>953</v>
      </c>
      <c r="C87" s="826"/>
      <c r="D87" s="826"/>
      <c r="E87" s="826"/>
      <c r="F87" s="826"/>
      <c r="G87" s="826"/>
      <c r="H87" s="826"/>
      <c r="I87" s="826"/>
      <c r="J87" s="826"/>
      <c r="K87" s="826"/>
      <c r="L87" s="826"/>
      <c r="M87" s="827"/>
      <c r="N87" s="52">
        <f>L84+L85+L86</f>
        <v>203564.79853024211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882114.12696438259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1108</v>
      </c>
      <c r="C31" s="81" t="s">
        <v>2104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282</v>
      </c>
      <c r="B36" s="838" t="str">
        <f>VLOOKUP(A36,EQUIPOS!A6:D154,3,FALSE)</f>
        <v>Piloteadora potencia 250KW, RPM 1800, fuerza elevadora 200KN</v>
      </c>
      <c r="C36" s="839"/>
      <c r="D36" s="839"/>
      <c r="E36" s="839"/>
      <c r="F36" s="839"/>
      <c r="G36" s="839"/>
      <c r="H36" s="840"/>
      <c r="I36" s="267"/>
      <c r="J36" s="268"/>
      <c r="K36" s="269">
        <f>VLOOKUP(A36,EQUIPOS!A6:D163,4,FALSE)</f>
        <v>546245.98143030494</v>
      </c>
      <c r="L36" s="270"/>
      <c r="M36" s="336">
        <v>2</v>
      </c>
      <c r="N36" s="272">
        <f>K36/M36</f>
        <v>273122.99071515247</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5245.4839826800999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278368.47469783254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4307.0665262758585</v>
      </c>
      <c r="N48" s="272">
        <f>K48*M48</f>
        <v>120597.86273572403</v>
      </c>
    </row>
    <row r="49" spans="1:14">
      <c r="A49" s="161" t="s">
        <v>830</v>
      </c>
      <c r="B49" s="43" t="str">
        <f>VLOOKUP(A49,MATERIALES!A6:D373,3,FALSE)</f>
        <v>Concreto Resistencia  35 (Mpa)</v>
      </c>
      <c r="C49" s="425"/>
      <c r="D49" s="425"/>
      <c r="E49" s="425"/>
      <c r="F49" s="425"/>
      <c r="G49" s="425"/>
      <c r="H49" s="425"/>
      <c r="I49" s="425"/>
      <c r="J49" s="311" t="str">
        <f>VLOOKUP(A49,MATERIALES!A5:D641,2,FALSE)</f>
        <v>m3</v>
      </c>
      <c r="K49" s="397">
        <v>0.35</v>
      </c>
      <c r="L49" s="421"/>
      <c r="M49" s="402">
        <f>VLOOKUP(A49,MATERIALES!A6:D397,4,FALSE)</f>
        <v>376850.08140905009</v>
      </c>
      <c r="N49" s="272">
        <f>K49*M49</f>
        <v>131897.52849316751</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2</v>
      </c>
      <c r="L50" s="421"/>
      <c r="M50" s="402">
        <f>VLOOKUP(A50,MATERIALES!A6:D398,4,FALSE)</f>
        <v>16882.980248312881</v>
      </c>
      <c r="N50" s="272">
        <f>K50*M50</f>
        <v>33765.960496625761</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286261.35172551731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829">
        <f>VLOOKUP(A60,TRANSPORTE!A2:D117,4,FALSE)</f>
        <v>743.61014192746063</v>
      </c>
      <c r="M60" s="830"/>
      <c r="N60" s="287">
        <f>K60*L60</f>
        <v>260.26354967461123</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260.26354967461123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2"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8</v>
      </c>
      <c r="N71" s="395">
        <f>K71/M71</f>
        <v>39119.059374999997</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52454.839826800991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617344.92979982542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123468.9859599651</v>
      </c>
      <c r="M84" s="860"/>
      <c r="N84" s="51"/>
    </row>
    <row r="85" spans="1:14">
      <c r="B85" s="89" t="s">
        <v>973</v>
      </c>
      <c r="C85" s="90"/>
      <c r="D85" s="90"/>
      <c r="E85" s="90"/>
      <c r="F85" s="90"/>
      <c r="G85" s="90"/>
      <c r="H85" s="90"/>
      <c r="I85" s="87"/>
      <c r="J85" s="88"/>
      <c r="K85" s="304">
        <v>0.05</v>
      </c>
      <c r="L85" s="859">
        <f>N79*K85</f>
        <v>30867.246489991274</v>
      </c>
      <c r="M85" s="860"/>
      <c r="N85" s="51"/>
    </row>
    <row r="86" spans="1:14" ht="15.75" thickBot="1">
      <c r="B86" s="91" t="s">
        <v>974</v>
      </c>
      <c r="C86" s="92"/>
      <c r="D86" s="92"/>
      <c r="E86" s="92"/>
      <c r="F86" s="92"/>
      <c r="G86" s="92"/>
      <c r="H86" s="92"/>
      <c r="I86" s="93"/>
      <c r="J86" s="94"/>
      <c r="K86" s="305">
        <v>0.05</v>
      </c>
      <c r="L86" s="861">
        <f>N79*K86</f>
        <v>30867.246489991274</v>
      </c>
      <c r="M86" s="862"/>
      <c r="N86" s="51"/>
    </row>
    <row r="87" spans="1:14" ht="15.75" thickBot="1">
      <c r="B87" s="825" t="s">
        <v>953</v>
      </c>
      <c r="C87" s="826"/>
      <c r="D87" s="826"/>
      <c r="E87" s="826"/>
      <c r="F87" s="826"/>
      <c r="G87" s="826"/>
      <c r="H87" s="826"/>
      <c r="I87" s="826"/>
      <c r="J87" s="826"/>
      <c r="K87" s="826"/>
      <c r="L87" s="826"/>
      <c r="M87" s="827"/>
      <c r="N87" s="52">
        <f>L84+L85+L86</f>
        <v>185203.47893994761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802548.40873977309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6.5" customHeight="1" thickBot="1">
      <c r="A31" t="s">
        <v>1845</v>
      </c>
      <c r="B31" s="80" t="s">
        <v>1109</v>
      </c>
      <c r="C31" s="81" t="s">
        <v>2105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195</v>
      </c>
      <c r="B36" s="838" t="str">
        <f>VLOOKUP(A36,EQUIPOS!A6:D154,3,FALSE)</f>
        <v xml:space="preserve">Equipo de oxicorte, Capacidad de corte: hasta 6´´ (152mm) </v>
      </c>
      <c r="C36" s="839"/>
      <c r="D36" s="839"/>
      <c r="E36" s="839"/>
      <c r="F36" s="839"/>
      <c r="G36" s="839"/>
      <c r="H36" s="840"/>
      <c r="I36" s="267"/>
      <c r="J36" s="268"/>
      <c r="K36" s="269">
        <f>VLOOKUP(A36,EQUIPOS!A6:D163,4,FALSE)</f>
        <v>9522.4737319932647</v>
      </c>
      <c r="L36" s="270"/>
      <c r="M36" s="336">
        <v>1.1299999999999999</v>
      </c>
      <c r="N36" s="272">
        <f>K36/M36</f>
        <v>8426.9679044188197</v>
      </c>
    </row>
    <row r="37" spans="1:14">
      <c r="A37" s="113" t="s">
        <v>332</v>
      </c>
      <c r="B37" s="838" t="str">
        <f>VLOOKUP(A37,EQUIPOS!A7:D154,3,FALSE)</f>
        <v xml:space="preserve">Taladro de 1/2´´, pulidora, lijadora y circular
</v>
      </c>
      <c r="C37" s="839"/>
      <c r="D37" s="839"/>
      <c r="E37" s="839"/>
      <c r="F37" s="839"/>
      <c r="G37" s="839"/>
      <c r="H37" s="840"/>
      <c r="I37" s="421"/>
      <c r="J37" s="422"/>
      <c r="K37" s="269">
        <f>VLOOKUP(A37,EQUIPOS!A7:D164,4,FALSE)</f>
        <v>1652.8851914240886</v>
      </c>
      <c r="L37" s="335"/>
      <c r="M37" s="336">
        <v>0.53</v>
      </c>
      <c r="N37" s="272">
        <f>K37/M37</f>
        <v>3118.651304573752</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2821.2789769067999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14366.898185899372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394</v>
      </c>
      <c r="B48" s="43" t="str">
        <f>VLOOKUP(A48,MATERIALES!A5:D373,3,FALSE)</f>
        <v>Botella de gas propano (40 lb) (5% de oxígeno)</v>
      </c>
      <c r="C48" s="281"/>
      <c r="D48" s="281"/>
      <c r="E48" s="281"/>
      <c r="F48" s="281"/>
      <c r="G48" s="281"/>
      <c r="H48" s="281"/>
      <c r="I48" s="281"/>
      <c r="J48" s="311" t="str">
        <f>VLOOKUP(A48,MATERIALES!A4:D640,2,FALSE)</f>
        <v>u</v>
      </c>
      <c r="K48" s="282">
        <v>0.02</v>
      </c>
      <c r="L48" s="267"/>
      <c r="M48" s="402">
        <f>VLOOKUP(A48,MATERIALES!A5:D396,4,FALSE)</f>
        <v>44962.528227595081</v>
      </c>
      <c r="N48" s="272">
        <f>K48*M48</f>
        <v>899.25056455190168</v>
      </c>
    </row>
    <row r="49" spans="1:14">
      <c r="A49" s="161" t="s">
        <v>476</v>
      </c>
      <c r="B49" s="43" t="str">
        <f>VLOOKUP(A49,MATERIALES!A6:D373,3,FALSE)</f>
        <v>Grata de limpieza</v>
      </c>
      <c r="C49" s="425"/>
      <c r="D49" s="425"/>
      <c r="E49" s="425"/>
      <c r="F49" s="425"/>
      <c r="G49" s="425"/>
      <c r="H49" s="425"/>
      <c r="I49" s="425"/>
      <c r="J49" s="312" t="str">
        <f>VLOOKUP(A49,MATERIALES!A5:D641,2,FALSE)</f>
        <v>u</v>
      </c>
      <c r="K49" s="397">
        <v>0.5</v>
      </c>
      <c r="L49" s="421"/>
      <c r="M49" s="402">
        <f>VLOOKUP(A49,MATERIALES!A6:D397,4,FALSE)</f>
        <v>4798.6492339639508</v>
      </c>
      <c r="N49" s="272">
        <f>K49*M49</f>
        <v>2399.3246169819754</v>
      </c>
    </row>
    <row r="50" spans="1:14">
      <c r="A50" s="161" t="s">
        <v>396</v>
      </c>
      <c r="B50" s="43" t="str">
        <f>VLOOKUP(A50,MATERIALES!A6:D373,3,FALSE)</f>
        <v>Botella de oxígeno (1800 lb)</v>
      </c>
      <c r="C50" s="425"/>
      <c r="D50" s="425"/>
      <c r="E50" s="425"/>
      <c r="F50" s="425"/>
      <c r="G50" s="425"/>
      <c r="H50" s="425"/>
      <c r="I50" s="425"/>
      <c r="J50" s="312" t="str">
        <f>VLOOKUP(A50,MATERIALES!A6:D642,2,FALSE)</f>
        <v>u</v>
      </c>
      <c r="K50" s="397">
        <v>0.08</v>
      </c>
      <c r="L50" s="421"/>
      <c r="M50" s="402">
        <f>VLOOKUP(A50,MATERIALES!A6:D398,4,FALSE)</f>
        <v>83610.089947515371</v>
      </c>
      <c r="N50" s="272">
        <f>K50*M50</f>
        <v>6688.8071958012297</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9987.3823773351069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34">
        <v>6</v>
      </c>
      <c r="N71" s="395">
        <f>K71/M71</f>
        <v>10431.749166666666</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6</v>
      </c>
      <c r="N72" s="395">
        <f>K72/M72</f>
        <v>17781.040602401332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28212.789769067997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52567.070332302479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10513.414066460497</v>
      </c>
      <c r="M84" s="860"/>
      <c r="N84" s="51"/>
    </row>
    <row r="85" spans="1:14">
      <c r="B85" s="89" t="s">
        <v>973</v>
      </c>
      <c r="C85" s="90"/>
      <c r="D85" s="90"/>
      <c r="E85" s="90"/>
      <c r="F85" s="90"/>
      <c r="G85" s="90"/>
      <c r="H85" s="90"/>
      <c r="I85" s="87"/>
      <c r="J85" s="88"/>
      <c r="K85" s="304">
        <v>0.05</v>
      </c>
      <c r="L85" s="859">
        <f>N79*K85</f>
        <v>2628.3535166151241</v>
      </c>
      <c r="M85" s="860"/>
      <c r="N85" s="51"/>
    </row>
    <row r="86" spans="1:14" ht="15.75" thickBot="1">
      <c r="B86" s="91" t="s">
        <v>974</v>
      </c>
      <c r="C86" s="92"/>
      <c r="D86" s="92"/>
      <c r="E86" s="92"/>
      <c r="F86" s="92"/>
      <c r="G86" s="92"/>
      <c r="H86" s="92"/>
      <c r="I86" s="93"/>
      <c r="J86" s="94"/>
      <c r="K86" s="305">
        <v>0.05</v>
      </c>
      <c r="L86" s="861">
        <f>N79*K86</f>
        <v>2628.3535166151241</v>
      </c>
      <c r="M86" s="862"/>
      <c r="N86" s="51"/>
    </row>
    <row r="87" spans="1:14" ht="15.75" thickBot="1">
      <c r="B87" s="825" t="s">
        <v>953</v>
      </c>
      <c r="C87" s="826"/>
      <c r="D87" s="826"/>
      <c r="E87" s="826"/>
      <c r="F87" s="826"/>
      <c r="G87" s="826"/>
      <c r="H87" s="826"/>
      <c r="I87" s="826"/>
      <c r="J87" s="826"/>
      <c r="K87" s="826"/>
      <c r="L87" s="826"/>
      <c r="M87" s="827"/>
      <c r="N87" s="52">
        <f>L84+L85+L86</f>
        <v>15770.121099690743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68337.191431993226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7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6.5" customHeight="1" thickBot="1">
      <c r="A31" t="s">
        <v>1845</v>
      </c>
      <c r="B31" s="80" t="s">
        <v>1110</v>
      </c>
      <c r="C31" s="81" t="s">
        <v>1658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123</v>
      </c>
      <c r="B36" s="838" t="str">
        <f>VLOOKUP(A36,EQUIPOS!A6:D154,3,FALSE)</f>
        <v>Bomba de inyección de lechada</v>
      </c>
      <c r="C36" s="839"/>
      <c r="D36" s="839"/>
      <c r="E36" s="839"/>
      <c r="F36" s="839"/>
      <c r="G36" s="839"/>
      <c r="H36" s="840"/>
      <c r="I36" s="267"/>
      <c r="J36" s="268"/>
      <c r="K36" s="269">
        <f>VLOOKUP(A36,EQUIPOS!A6:D163,4,FALSE)</f>
        <v>22031.697788589219</v>
      </c>
      <c r="L36" s="270"/>
      <c r="M36" s="336">
        <v>12</v>
      </c>
      <c r="N36" s="272">
        <f t="shared" ref="N36:N42" si="0">K36/M36</f>
        <v>1835.9748157157683</v>
      </c>
    </row>
    <row r="37" spans="1:14">
      <c r="A37" s="113" t="s">
        <v>288</v>
      </c>
      <c r="B37" s="838" t="str">
        <f>VLOOKUP(A37,EQUIPOS!A7:D154,3,FALSE)</f>
        <v xml:space="preserve">Planta eléctrica </v>
      </c>
      <c r="C37" s="839"/>
      <c r="D37" s="839"/>
      <c r="E37" s="839"/>
      <c r="F37" s="839"/>
      <c r="G37" s="839"/>
      <c r="H37" s="840"/>
      <c r="I37" s="267"/>
      <c r="J37" s="268"/>
      <c r="K37" s="269">
        <f>VLOOKUP(A37,EQUIPOS!A7:D164,4,FALSE)</f>
        <v>13853.359805790336</v>
      </c>
      <c r="L37" s="270"/>
      <c r="M37" s="336">
        <v>1.3</v>
      </c>
      <c r="N37" s="272">
        <f t="shared" si="0"/>
        <v>10656.43061983872</v>
      </c>
    </row>
    <row r="38" spans="1:14">
      <c r="A38" s="113" t="s">
        <v>125</v>
      </c>
      <c r="B38" s="838" t="str">
        <f>VLOOKUP(A38,EQUIPOS!A8:D154,3,FALSE)</f>
        <v>Bomba para gato de tensionamiento</v>
      </c>
      <c r="C38" s="839"/>
      <c r="D38" s="839"/>
      <c r="E38" s="839"/>
      <c r="F38" s="839"/>
      <c r="G38" s="839"/>
      <c r="H38" s="840"/>
      <c r="I38" s="267"/>
      <c r="J38" s="268"/>
      <c r="K38" s="269">
        <f>VLOOKUP(A38,EQUIPOS!A8:D165,4,FALSE)</f>
        <v>57720.936872157632</v>
      </c>
      <c r="L38" s="270"/>
      <c r="M38" s="336">
        <v>12</v>
      </c>
      <c r="N38" s="272">
        <f t="shared" si="0"/>
        <v>4810.078072679803</v>
      </c>
    </row>
    <row r="39" spans="1:14">
      <c r="A39" s="113" t="s">
        <v>180</v>
      </c>
      <c r="B39" s="838" t="str">
        <f>VLOOKUP(A39,EQUIPOS!A9:D154,3,FALSE)</f>
        <v>Compresor 120 HP, con martillo.</v>
      </c>
      <c r="C39" s="839"/>
      <c r="D39" s="839"/>
      <c r="E39" s="839"/>
      <c r="F39" s="839"/>
      <c r="G39" s="839"/>
      <c r="H39" s="840"/>
      <c r="I39" s="267"/>
      <c r="J39" s="268"/>
      <c r="K39" s="269">
        <f>VLOOKUP(A39,EQUIPOS!A9:D166,4,FALSE)</f>
        <v>89516.95520623136</v>
      </c>
      <c r="L39" s="270"/>
      <c r="M39" s="336">
        <v>1.3</v>
      </c>
      <c r="N39" s="272">
        <f t="shared" si="0"/>
        <v>68859.196312485656</v>
      </c>
    </row>
    <row r="40" spans="1:14">
      <c r="A40" s="113" t="s">
        <v>197</v>
      </c>
      <c r="B40" s="838" t="str">
        <f>VLOOKUP(A40,EQUIPOS!A10:D154,3,FALSE)</f>
        <v>Equipo de perforación (TRACKDRILL), potencia 40 HP, 2100 golpes / minuto</v>
      </c>
      <c r="C40" s="839"/>
      <c r="D40" s="839"/>
      <c r="E40" s="839"/>
      <c r="F40" s="839"/>
      <c r="G40" s="839"/>
      <c r="H40" s="840"/>
      <c r="I40" s="267"/>
      <c r="J40" s="268"/>
      <c r="K40" s="269">
        <f>VLOOKUP(A40,EQUIPOS!A10:D167,4,FALSE)</f>
        <v>162340.13495294339</v>
      </c>
      <c r="L40" s="270"/>
      <c r="M40" s="336">
        <v>1.3</v>
      </c>
      <c r="N40" s="272">
        <f t="shared" si="0"/>
        <v>124877.02688687952</v>
      </c>
    </row>
    <row r="41" spans="1:14">
      <c r="A41" s="113" t="s">
        <v>195</v>
      </c>
      <c r="B41" s="838" t="str">
        <f>VLOOKUP(A41,EQUIPOS!A11:D155,3,FALSE)</f>
        <v xml:space="preserve">Equipo de oxicorte, Capacidad de corte: hasta 6´´ (152mm) </v>
      </c>
      <c r="C41" s="839"/>
      <c r="D41" s="839"/>
      <c r="E41" s="839"/>
      <c r="F41" s="839"/>
      <c r="G41" s="839"/>
      <c r="H41" s="840"/>
      <c r="I41" s="267"/>
      <c r="J41" s="268"/>
      <c r="K41" s="269">
        <f>VLOOKUP(A41,EQUIPOS!A11:D168,4,FALSE)</f>
        <v>9522.4737319932647</v>
      </c>
      <c r="L41" s="270"/>
      <c r="M41" s="336">
        <v>15</v>
      </c>
      <c r="N41" s="272">
        <f t="shared" si="0"/>
        <v>634.83158213288436</v>
      </c>
    </row>
    <row r="42" spans="1:14">
      <c r="A42" s="113" t="s">
        <v>240</v>
      </c>
      <c r="B42" s="838" t="str">
        <f>VLOOKUP(A42,EQUIPOS!A12:D156,3,FALSE)</f>
        <v>Gato para tensionamiento, fuerza Max 200 ton, área de tensión 314 cm2.</v>
      </c>
      <c r="C42" s="839"/>
      <c r="D42" s="839"/>
      <c r="E42" s="839"/>
      <c r="F42" s="839"/>
      <c r="G42" s="839"/>
      <c r="H42" s="840"/>
      <c r="I42" s="267"/>
      <c r="J42" s="268"/>
      <c r="K42" s="269">
        <f>VLOOKUP(A42,EQUIPOS!A12:D169,4,FALSE)</f>
        <v>174365.33013464283</v>
      </c>
      <c r="L42" s="270"/>
      <c r="M42" s="336">
        <v>12</v>
      </c>
      <c r="N42" s="272">
        <f t="shared" si="0"/>
        <v>14530.444177886902</v>
      </c>
    </row>
    <row r="43" spans="1:14">
      <c r="A43" s="113"/>
      <c r="B43" s="838"/>
      <c r="C43" s="839"/>
      <c r="D43" s="839"/>
      <c r="E43" s="839"/>
      <c r="F43" s="839"/>
      <c r="G43" s="839"/>
      <c r="H43" s="840"/>
      <c r="I43" s="421"/>
      <c r="J43" s="422"/>
      <c r="K43" s="269"/>
      <c r="L43" s="335"/>
      <c r="M43" s="336"/>
      <c r="N43" s="272"/>
    </row>
    <row r="44" spans="1:14">
      <c r="A44" s="113"/>
      <c r="B44" s="838"/>
      <c r="C44" s="839"/>
      <c r="D44" s="839"/>
      <c r="E44" s="839"/>
      <c r="F44" s="839"/>
      <c r="G44" s="839"/>
      <c r="H44" s="840"/>
      <c r="I44" s="328"/>
      <c r="J44" s="330"/>
      <c r="K44" s="269"/>
      <c r="L44" s="423"/>
      <c r="M44" s="424"/>
      <c r="N44" s="272"/>
    </row>
    <row r="45" spans="1:14">
      <c r="B45" s="838"/>
      <c r="C45" s="839"/>
      <c r="D45" s="839"/>
      <c r="E45" s="839"/>
      <c r="F45" s="839"/>
      <c r="G45" s="839"/>
      <c r="H45" s="840"/>
      <c r="I45" s="36"/>
      <c r="J45" s="37"/>
      <c r="K45" s="269"/>
      <c r="L45" s="276"/>
      <c r="M45" s="336"/>
      <c r="N45" s="272"/>
    </row>
    <row r="46" spans="1:14">
      <c r="B46" s="320"/>
      <c r="C46" s="321"/>
      <c r="D46" s="321"/>
      <c r="E46" s="321"/>
      <c r="F46" s="323"/>
      <c r="G46" s="323"/>
      <c r="H46" s="125"/>
      <c r="I46" s="36"/>
      <c r="J46" s="37"/>
      <c r="K46" s="269"/>
      <c r="L46" s="276"/>
      <c r="M46" s="277"/>
      <c r="N46" s="273"/>
    </row>
    <row r="47" spans="1:14">
      <c r="B47" s="337" t="s">
        <v>952</v>
      </c>
      <c r="C47" s="338"/>
      <c r="D47" s="338"/>
      <c r="E47" s="38"/>
      <c r="F47" s="39"/>
      <c r="G47" s="39"/>
      <c r="H47" s="40"/>
      <c r="I47" s="36"/>
      <c r="J47" s="37"/>
      <c r="K47" s="279"/>
      <c r="L47" s="276"/>
      <c r="M47" s="401">
        <v>0.1</v>
      </c>
      <c r="N47" s="344">
        <f>N91*M47</f>
        <v>4458.9852618155373</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230662.96772943478</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s="161" t="s">
        <v>788</v>
      </c>
      <c r="B54" s="43" t="str">
        <f>VLOOKUP(A54,MATERIALES!A5:D373,3,FALSE)</f>
        <v>Alambre negro para amarre calibre 18</v>
      </c>
      <c r="C54" s="281"/>
      <c r="D54" s="281"/>
      <c r="E54" s="281"/>
      <c r="F54" s="281"/>
      <c r="G54" s="281"/>
      <c r="H54" s="281"/>
      <c r="I54" s="281"/>
      <c r="J54" s="311" t="str">
        <f>VLOOKUP(A54,MATERIALES!A8:D646,2,FALSE)</f>
        <v>kg</v>
      </c>
      <c r="K54" s="282">
        <v>0.2</v>
      </c>
      <c r="L54" s="267"/>
      <c r="M54" s="402">
        <f>VLOOKUP(A54,MATERIALES!A5:D396,4,FALSE)</f>
        <v>5182.5683668973543</v>
      </c>
      <c r="N54" s="272">
        <f>K54*M54</f>
        <v>1036.5136733794709</v>
      </c>
    </row>
    <row r="55" spans="1:14">
      <c r="A55" s="161" t="s">
        <v>691</v>
      </c>
      <c r="B55" s="43" t="str">
        <f>VLOOKUP(A55,MATERIALES!A6:D373,3,FALSE)</f>
        <v>Torón de tensionmiento 1/2´´ o 5/8´´</v>
      </c>
      <c r="C55" s="425"/>
      <c r="D55" s="425"/>
      <c r="E55" s="425"/>
      <c r="F55" s="425"/>
      <c r="G55" s="425"/>
      <c r="H55" s="425"/>
      <c r="I55" s="425"/>
      <c r="J55" s="312" t="str">
        <f>VLOOKUP(A55,MATERIALES!A9:D647,2,FALSE)</f>
        <v>kg</v>
      </c>
      <c r="K55" s="397">
        <v>5.53</v>
      </c>
      <c r="L55" s="421"/>
      <c r="M55" s="402">
        <f>VLOOKUP(A55,MATERIALES!A6:D397,4,FALSE)</f>
        <v>4585.3520938258425</v>
      </c>
      <c r="N55" s="272">
        <f t="shared" ref="N55:N67" si="1">K55*M55</f>
        <v>25356.997078856912</v>
      </c>
    </row>
    <row r="56" spans="1:14">
      <c r="A56" s="161" t="s">
        <v>484</v>
      </c>
      <c r="B56" s="43" t="str">
        <f>VLOOKUP(A56,MATERIALES!A6:D373,3,FALSE)</f>
        <v>Limpiador 1/4 de galón (anclajes)</v>
      </c>
      <c r="C56" s="425"/>
      <c r="D56" s="425"/>
      <c r="E56" s="425"/>
      <c r="F56" s="425"/>
      <c r="G56" s="425"/>
      <c r="H56" s="425"/>
      <c r="I56" s="425"/>
      <c r="J56" s="312" t="str">
        <f>VLOOKUP(A56,MATERIALES!A10:D648,2,FALSE)</f>
        <v>u</v>
      </c>
      <c r="K56" s="397">
        <v>8.0000000000000002E-3</v>
      </c>
      <c r="L56" s="421"/>
      <c r="M56" s="402">
        <f>VLOOKUP(A56,MATERIALES!A6:D398,4,FALSE)</f>
        <v>36215.280530391283</v>
      </c>
      <c r="N56" s="272">
        <f t="shared" si="1"/>
        <v>289.72224424313026</v>
      </c>
    </row>
    <row r="57" spans="1:14">
      <c r="A57" s="161" t="s">
        <v>664</v>
      </c>
      <c r="B57" s="43" t="str">
        <f>VLOOKUP(A57,MATERIALES!A6:D373,3,FALSE)</f>
        <v>Soldadura en PVC 1/8 de galón (anclajes)</v>
      </c>
      <c r="C57" s="425"/>
      <c r="D57" s="425"/>
      <c r="E57" s="425"/>
      <c r="F57" s="425"/>
      <c r="G57" s="425"/>
      <c r="H57" s="425"/>
      <c r="I57" s="425"/>
      <c r="J57" s="312" t="str">
        <f>VLOOKUP(A57,MATERIALES!A11:D649,2,FALSE)</f>
        <v>u</v>
      </c>
      <c r="K57" s="397">
        <v>2.1999999999999999E-2</v>
      </c>
      <c r="L57" s="421"/>
      <c r="M57" s="402">
        <f>VLOOKUP(A57,MATERIALES!A6:D399,4,FALSE)</f>
        <v>27520.444652596158</v>
      </c>
      <c r="N57" s="272">
        <f t="shared" si="1"/>
        <v>605.4497823571154</v>
      </c>
    </row>
    <row r="58" spans="1:14">
      <c r="A58" s="161" t="s">
        <v>731</v>
      </c>
      <c r="B58" s="43" t="str">
        <f>VLOOKUP(A58,MATERIALES!A7:D373,3,FALSE)</f>
        <v>Unión en PVC RD21 de 1´´ (para anclajes)</v>
      </c>
      <c r="C58" s="425"/>
      <c r="D58" s="425"/>
      <c r="E58" s="425"/>
      <c r="F58" s="425"/>
      <c r="G58" s="425"/>
      <c r="H58" s="425"/>
      <c r="I58" s="425"/>
      <c r="J58" s="312" t="str">
        <f>VLOOKUP(A58,MATERIALES!A11:D650,2,FALSE)</f>
        <v>u</v>
      </c>
      <c r="K58" s="397">
        <v>0.3</v>
      </c>
      <c r="L58" s="421"/>
      <c r="M58" s="402">
        <f>VLOOKUP(A58,MATERIALES!A7:D400,4,FALSE)</f>
        <v>1319.5422856493508</v>
      </c>
      <c r="N58" s="272">
        <f t="shared" si="1"/>
        <v>395.86268569480524</v>
      </c>
    </row>
    <row r="59" spans="1:14">
      <c r="A59" s="161" t="s">
        <v>684</v>
      </c>
      <c r="B59" s="43" t="str">
        <f>VLOOKUP(A59,MATERIALES!A8:D373,3,FALSE)</f>
        <v>Tapón en PVC RD21 de 1´´ (para anclaje)</v>
      </c>
      <c r="C59" s="425"/>
      <c r="D59" s="425"/>
      <c r="E59" s="425"/>
      <c r="F59" s="425"/>
      <c r="G59" s="425"/>
      <c r="H59" s="425"/>
      <c r="I59" s="425"/>
      <c r="J59" s="312" t="str">
        <f>VLOOKUP(A59,MATERIALES!A12:D651,2,FALSE)</f>
        <v>u</v>
      </c>
      <c r="K59" s="397">
        <v>0.1</v>
      </c>
      <c r="L59" s="421"/>
      <c r="M59" s="402">
        <f>VLOOKUP(A59,MATERIALES!A8:D401,4,FALSE)</f>
        <v>1942.205232643086</v>
      </c>
      <c r="N59" s="272">
        <f t="shared" si="1"/>
        <v>194.22052326430861</v>
      </c>
    </row>
    <row r="60" spans="1:14">
      <c r="A60" s="161" t="s">
        <v>432</v>
      </c>
      <c r="B60" s="43" t="str">
        <f>VLOOKUP(A60,MATERIALES!A9:D373,3,FALSE)</f>
        <v>Anclajes o Cuñas para el tensionamiento</v>
      </c>
      <c r="C60" s="425"/>
      <c r="D60" s="425"/>
      <c r="E60" s="425"/>
      <c r="F60" s="425"/>
      <c r="G60" s="425"/>
      <c r="H60" s="425"/>
      <c r="I60" s="425"/>
      <c r="J60" s="312" t="str">
        <f>VLOOKUP(A60,MATERIALES!A13:D652,2,FALSE)</f>
        <v>u</v>
      </c>
      <c r="K60" s="397">
        <v>0.5</v>
      </c>
      <c r="L60" s="421"/>
      <c r="M60" s="402">
        <f>VLOOKUP(A60,MATERIALES!A9:D402,4,FALSE)</f>
        <v>11745.76530801296</v>
      </c>
      <c r="N60" s="272">
        <f t="shared" si="1"/>
        <v>5872.8826540064802</v>
      </c>
    </row>
    <row r="61" spans="1:14">
      <c r="A61" s="161" t="s">
        <v>702</v>
      </c>
      <c r="B61" s="43" t="str">
        <f>VLOOKUP(A61,MATERIALES!A10:D373,3,FALSE)</f>
        <v>Trompetas de 12 torones (tensionamiento)</v>
      </c>
      <c r="C61" s="425"/>
      <c r="D61" s="425"/>
      <c r="E61" s="425"/>
      <c r="F61" s="425"/>
      <c r="G61" s="425"/>
      <c r="H61" s="425"/>
      <c r="I61" s="425"/>
      <c r="J61" s="312" t="s">
        <v>92</v>
      </c>
      <c r="K61" s="397">
        <v>0.1</v>
      </c>
      <c r="L61" s="421"/>
      <c r="M61" s="402">
        <f>VLOOKUP(A61,MATERIALES!A10:D403,4,FALSE)</f>
        <v>52582.249146186034</v>
      </c>
      <c r="N61" s="272">
        <f t="shared" si="1"/>
        <v>5258.2249146186041</v>
      </c>
    </row>
    <row r="62" spans="1:14">
      <c r="A62" s="161" t="s">
        <v>492</v>
      </c>
      <c r="B62" s="43" t="str">
        <f>VLOOKUP(A62,MATERIALES!A11:D373,3,FALSE)</f>
        <v>Lechada Para Ductos (Acero De Preesfuerzo)</v>
      </c>
      <c r="C62" s="425"/>
      <c r="D62" s="425"/>
      <c r="E62" s="425"/>
      <c r="F62" s="425"/>
      <c r="G62" s="425"/>
      <c r="H62" s="425"/>
      <c r="I62" s="425"/>
      <c r="J62" s="312" t="s">
        <v>422</v>
      </c>
      <c r="K62" s="397">
        <v>10</v>
      </c>
      <c r="L62" s="421"/>
      <c r="M62" s="402">
        <f>VLOOKUP(A62,MATERIALES!A11:D404,4,FALSE)</f>
        <v>824.3483590409254</v>
      </c>
      <c r="N62" s="272">
        <f t="shared" si="1"/>
        <v>8243.4835904092542</v>
      </c>
    </row>
    <row r="63" spans="1:14">
      <c r="A63" s="161" t="s">
        <v>445</v>
      </c>
      <c r="B63" s="43" t="str">
        <f>VLOOKUP(A63,MATERIALES!A11:D373,3,FALSE)</f>
        <v>Ductos para tensionimiento</v>
      </c>
      <c r="C63" s="425"/>
      <c r="D63" s="425"/>
      <c r="E63" s="425"/>
      <c r="F63" s="425"/>
      <c r="G63" s="425"/>
      <c r="H63" s="425"/>
      <c r="I63" s="425"/>
      <c r="J63" s="312" t="str">
        <f>VLOOKUP(A63,MATERIALES!A14:D655,2,FALSE)</f>
        <v>m</v>
      </c>
      <c r="K63" s="397">
        <v>1</v>
      </c>
      <c r="L63" s="421"/>
      <c r="M63" s="402">
        <f>VLOOKUP(A63,MATERIALES!A11:D405,4,FALSE)</f>
        <v>16907.388668656306</v>
      </c>
      <c r="N63" s="272">
        <f t="shared" si="1"/>
        <v>16907.388668656306</v>
      </c>
    </row>
    <row r="64" spans="1:14">
      <c r="A64" s="161" t="s">
        <v>591</v>
      </c>
      <c r="B64" s="43" t="str">
        <f>VLOOKUP(A64,MATERIALES!A12:D373,3,FALSE)</f>
        <v>Oxigeno industrial</v>
      </c>
      <c r="C64" s="425"/>
      <c r="D64" s="425"/>
      <c r="E64" s="425"/>
      <c r="F64" s="425"/>
      <c r="G64" s="425"/>
      <c r="H64" s="425"/>
      <c r="I64" s="425"/>
      <c r="J64" s="312" t="str">
        <f>VLOOKUP(A64,MATERIALES!A15:D656,2,FALSE)</f>
        <v>kg</v>
      </c>
      <c r="K64" s="397">
        <v>0.5</v>
      </c>
      <c r="L64" s="421"/>
      <c r="M64" s="402">
        <f>VLOOKUP(A64,MATERIALES!A12:D406,4,FALSE)</f>
        <v>10962.41310873606</v>
      </c>
      <c r="N64" s="272">
        <f t="shared" si="1"/>
        <v>5481.2065543680301</v>
      </c>
    </row>
    <row r="65" spans="1:14">
      <c r="A65" s="161" t="s">
        <v>507</v>
      </c>
      <c r="B65" s="43" t="str">
        <f>VLOOKUP(A65,MATERIALES!A13:D374,3,FALSE)</f>
        <v>Manguera de polietileno de 3´´</v>
      </c>
      <c r="C65" s="425"/>
      <c r="D65" s="425"/>
      <c r="E65" s="425"/>
      <c r="F65" s="425"/>
      <c r="G65" s="425"/>
      <c r="H65" s="425"/>
      <c r="I65" s="425"/>
      <c r="J65" s="312" t="str">
        <f>VLOOKUP(A65,MATERIALES!A16:D657,2,FALSE)</f>
        <v>m</v>
      </c>
      <c r="K65" s="397">
        <v>0.55000000000000004</v>
      </c>
      <c r="L65" s="421"/>
      <c r="M65" s="402">
        <f>VLOOKUP(A65,MATERIALES!A13:D407,4,FALSE)</f>
        <v>7500.8213912915908</v>
      </c>
      <c r="N65" s="272">
        <f t="shared" si="1"/>
        <v>4125.451765210375</v>
      </c>
    </row>
    <row r="66" spans="1:14">
      <c r="A66" s="161" t="s">
        <v>898</v>
      </c>
      <c r="B66" s="43" t="str">
        <f>VLOOKUP(A66,MATERIALES!A13:D375,3,FALSE)</f>
        <v>Alambre Negro Para Amarre</v>
      </c>
      <c r="C66" s="425"/>
      <c r="D66" s="425"/>
      <c r="E66" s="425"/>
      <c r="F66" s="425"/>
      <c r="G66" s="425"/>
      <c r="H66" s="425"/>
      <c r="I66" s="425"/>
      <c r="J66" s="312" t="str">
        <f>VLOOKUP(A66,MATERIALES!A17:D658,2,FALSE)</f>
        <v>kg</v>
      </c>
      <c r="K66" s="397">
        <v>0.05</v>
      </c>
      <c r="L66" s="421"/>
      <c r="M66" s="402">
        <f>VLOOKUP(A66,MATERIALES!A13:D408,4,FALSE)</f>
        <v>5182.5683668973543</v>
      </c>
      <c r="N66" s="272">
        <f t="shared" si="1"/>
        <v>259.12841834486773</v>
      </c>
    </row>
    <row r="67" spans="1:14">
      <c r="A67" s="161" t="s">
        <v>706</v>
      </c>
      <c r="B67" s="43" t="str">
        <f>VLOOKUP(A67,MATERIALES!A13:D376,3,FALSE)</f>
        <v>Tubería PVC RD21 de 1´´ (para anclajes)</v>
      </c>
      <c r="C67" s="425"/>
      <c r="D67" s="425"/>
      <c r="E67" s="425"/>
      <c r="F67" s="425"/>
      <c r="G67" s="425"/>
      <c r="H67" s="425"/>
      <c r="I67" s="425"/>
      <c r="J67" s="312" t="str">
        <f>VLOOKUP(A67,MATERIALES!A18:D659,2,FALSE)</f>
        <v>m</v>
      </c>
      <c r="K67" s="397">
        <v>1</v>
      </c>
      <c r="L67" s="421"/>
      <c r="M67" s="402">
        <f>VLOOKUP(A67,MATERIALES!A13:D409,4,FALSE)</f>
        <v>3839.7282340208662</v>
      </c>
      <c r="N67" s="272">
        <f t="shared" si="1"/>
        <v>3839.7282340208662</v>
      </c>
    </row>
    <row r="68" spans="1:14" ht="15.75" thickBot="1">
      <c r="B68" s="43"/>
      <c r="C68" s="310"/>
      <c r="D68" s="310"/>
      <c r="E68" s="310"/>
      <c r="F68" s="310"/>
      <c r="G68" s="310"/>
      <c r="H68" s="310"/>
      <c r="I68" s="310"/>
      <c r="J68" s="435"/>
      <c r="K68" s="126"/>
      <c r="L68" s="325"/>
      <c r="M68" s="402"/>
      <c r="N68" s="272"/>
    </row>
    <row r="69" spans="1:14" ht="15.75" thickBot="1">
      <c r="B69" s="825" t="s">
        <v>953</v>
      </c>
      <c r="C69" s="826"/>
      <c r="D69" s="826"/>
      <c r="E69" s="826"/>
      <c r="F69" s="826"/>
      <c r="G69" s="826"/>
      <c r="H69" s="826"/>
      <c r="I69" s="826"/>
      <c r="J69" s="826"/>
      <c r="K69" s="826"/>
      <c r="L69" s="826"/>
      <c r="M69" s="827"/>
      <c r="N69" s="394">
        <f>SUM(N54:N68)</f>
        <v>77866.260787430539</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3" t="s">
        <v>957</v>
      </c>
      <c r="C73" s="314"/>
      <c r="D73" s="314"/>
      <c r="E73" s="314"/>
      <c r="F73" s="314"/>
      <c r="G73" s="314"/>
      <c r="H73" s="73" t="s">
        <v>945</v>
      </c>
      <c r="I73" s="74" t="s">
        <v>958</v>
      </c>
      <c r="J73" s="75" t="s">
        <v>959</v>
      </c>
      <c r="K73" s="73" t="s">
        <v>960</v>
      </c>
      <c r="L73" s="828" t="s">
        <v>961</v>
      </c>
      <c r="M73" s="801"/>
      <c r="N73" s="76" t="s">
        <v>951</v>
      </c>
    </row>
    <row r="74" spans="1:14">
      <c r="B74" s="46"/>
      <c r="C74" s="317"/>
      <c r="D74" s="317"/>
      <c r="E74" s="317"/>
      <c r="F74" s="317"/>
      <c r="G74" s="317"/>
      <c r="H74" s="311"/>
      <c r="I74" s="279"/>
      <c r="J74" s="286"/>
      <c r="K74" s="279"/>
      <c r="L74" s="829"/>
      <c r="M74" s="830"/>
      <c r="N74" s="287"/>
    </row>
    <row r="75" spans="1:14">
      <c r="B75" s="46"/>
      <c r="C75" s="47"/>
      <c r="D75" s="47"/>
      <c r="E75" s="47"/>
      <c r="F75" s="47"/>
      <c r="G75" s="47"/>
      <c r="H75" s="311"/>
      <c r="I75" s="279"/>
      <c r="J75" s="286"/>
      <c r="K75" s="279"/>
      <c r="L75" s="829"/>
      <c r="M75" s="830"/>
      <c r="N75" s="287"/>
    </row>
    <row r="76" spans="1:14">
      <c r="B76" s="46"/>
      <c r="C76" s="47"/>
      <c r="D76" s="47"/>
      <c r="E76" s="47"/>
      <c r="F76" s="47"/>
      <c r="G76" s="47"/>
      <c r="H76" s="311"/>
      <c r="I76" s="279"/>
      <c r="J76" s="286"/>
      <c r="K76" s="279"/>
      <c r="L76" s="829"/>
      <c r="M76" s="830"/>
      <c r="N76" s="287"/>
    </row>
    <row r="77" spans="1:14">
      <c r="B77" s="46"/>
      <c r="C77" s="47"/>
      <c r="D77" s="47"/>
      <c r="E77" s="47"/>
      <c r="F77" s="47"/>
      <c r="G77" s="47"/>
      <c r="H77" s="311"/>
      <c r="I77" s="279"/>
      <c r="J77" s="286"/>
      <c r="K77" s="279"/>
      <c r="L77" s="829"/>
      <c r="M77" s="830"/>
      <c r="N77" s="287"/>
    </row>
    <row r="78" spans="1:14">
      <c r="B78" s="46"/>
      <c r="C78" s="47"/>
      <c r="D78" s="47"/>
      <c r="E78" s="47"/>
      <c r="F78" s="47"/>
      <c r="G78" s="47"/>
      <c r="H78" s="288"/>
      <c r="I78" s="279"/>
      <c r="J78" s="279"/>
      <c r="K78" s="279"/>
      <c r="L78" s="289"/>
      <c r="M78" s="290"/>
      <c r="N78" s="291"/>
    </row>
    <row r="79" spans="1:14" ht="15.75" thickBot="1">
      <c r="B79" s="447"/>
      <c r="C79" s="448"/>
      <c r="D79" s="448"/>
      <c r="E79" s="448"/>
      <c r="F79" s="448"/>
      <c r="G79" s="448"/>
      <c r="H79" s="48"/>
      <c r="I79" s="126"/>
      <c r="J79" s="126"/>
      <c r="K79" s="126"/>
      <c r="L79" s="814"/>
      <c r="M79" s="815"/>
      <c r="N79" s="127"/>
    </row>
    <row r="80" spans="1:14" ht="15.75" thickBot="1">
      <c r="B80" s="831" t="s">
        <v>953</v>
      </c>
      <c r="C80" s="832"/>
      <c r="D80" s="832"/>
      <c r="E80" s="832"/>
      <c r="F80" s="832"/>
      <c r="G80" s="832"/>
      <c r="H80" s="832"/>
      <c r="I80" s="832"/>
      <c r="J80" s="832"/>
      <c r="K80" s="832"/>
      <c r="L80" s="832"/>
      <c r="M80" s="833"/>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51" t="s">
        <v>963</v>
      </c>
      <c r="C84" s="852"/>
      <c r="D84" s="852"/>
      <c r="E84" s="852"/>
      <c r="F84" s="852"/>
      <c r="G84" s="852"/>
      <c r="H84" s="852"/>
      <c r="I84" s="73" t="s">
        <v>964</v>
      </c>
      <c r="J84" s="75" t="s">
        <v>1410</v>
      </c>
      <c r="K84" s="74" t="s">
        <v>966</v>
      </c>
      <c r="L84" s="853" t="s">
        <v>950</v>
      </c>
      <c r="M84" s="854"/>
      <c r="N84" s="98" t="s">
        <v>951</v>
      </c>
    </row>
    <row r="85" spans="1:15">
      <c r="A85" s="162" t="s">
        <v>11</v>
      </c>
      <c r="B85" s="49" t="str">
        <f>VLOOKUP(A85,'MANO DE OBRA'!A8:D68,3,FALSE)</f>
        <v>Obrero (4)</v>
      </c>
      <c r="C85" s="47"/>
      <c r="D85" s="47"/>
      <c r="E85" s="47"/>
      <c r="F85" s="47"/>
      <c r="G85" s="47"/>
      <c r="H85" s="47"/>
      <c r="I85" s="292">
        <f>K85/J85*100</f>
        <v>135330.79999999999</v>
      </c>
      <c r="J85" s="293">
        <v>185</v>
      </c>
      <c r="K85" s="294">
        <f>VLOOKUP(A85,'MANO DE OBRA'!A8:D99,4,FALSE)</f>
        <v>250361.97999999998</v>
      </c>
      <c r="L85" s="50"/>
      <c r="M85" s="434">
        <v>10.4</v>
      </c>
      <c r="N85" s="395">
        <f>K85/M85</f>
        <v>24073.267307692306</v>
      </c>
      <c r="O85" s="106"/>
    </row>
    <row r="86" spans="1:15">
      <c r="A86" s="162" t="s">
        <v>32</v>
      </c>
      <c r="B86" s="49" t="str">
        <f>VLOOKUP(A86,'MANO DE OBRA'!A8:D69,3,FALSE)</f>
        <v>Oficial (2)</v>
      </c>
      <c r="C86" s="47"/>
      <c r="D86" s="47"/>
      <c r="E86" s="47"/>
      <c r="F86" s="47"/>
      <c r="G86" s="47"/>
      <c r="H86" s="47"/>
      <c r="I86" s="292">
        <f>K86/J86*100</f>
        <v>115336.47958314378</v>
      </c>
      <c r="J86" s="293">
        <v>185</v>
      </c>
      <c r="K86" s="294">
        <f>VLOOKUP(A86,'MANO DE OBRA'!A8:D100,4,FALSE)</f>
        <v>213372.48722881597</v>
      </c>
      <c r="L86" s="50"/>
      <c r="M86" s="431">
        <v>10.4</v>
      </c>
      <c r="N86" s="395">
        <f>K86/M86</f>
        <v>20516.585310463073</v>
      </c>
    </row>
    <row r="87" spans="1:15">
      <c r="B87" s="49"/>
      <c r="C87" s="47"/>
      <c r="D87" s="47"/>
      <c r="E87" s="47"/>
      <c r="F87" s="47"/>
      <c r="G87" s="47"/>
      <c r="H87" s="47"/>
      <c r="I87" s="292"/>
      <c r="J87" s="293"/>
      <c r="K87" s="294"/>
      <c r="L87" s="50"/>
      <c r="M87" s="432"/>
      <c r="N87" s="395"/>
    </row>
    <row r="88" spans="1:15">
      <c r="B88" s="49"/>
      <c r="C88" s="47"/>
      <c r="D88" s="47"/>
      <c r="E88" s="47"/>
      <c r="F88" s="47"/>
      <c r="G88" s="47"/>
      <c r="H88" s="47"/>
      <c r="I88" s="279"/>
      <c r="J88" s="297"/>
      <c r="K88" s="298"/>
      <c r="L88" s="318"/>
      <c r="M88" s="300"/>
      <c r="N88" s="296"/>
    </row>
    <row r="89" spans="1:15">
      <c r="B89" s="49"/>
      <c r="C89" s="47"/>
      <c r="D89" s="47"/>
      <c r="E89" s="47"/>
      <c r="F89" s="47"/>
      <c r="G89" s="47"/>
      <c r="H89" s="47"/>
      <c r="I89" s="279"/>
      <c r="J89" s="297"/>
      <c r="K89" s="298"/>
      <c r="L89" s="318"/>
      <c r="M89" s="300"/>
      <c r="N89" s="296"/>
    </row>
    <row r="90" spans="1:15" ht="15.75" thickBot="1">
      <c r="B90" s="812"/>
      <c r="C90" s="813"/>
      <c r="D90" s="813"/>
      <c r="E90" s="813"/>
      <c r="F90" s="813"/>
      <c r="G90" s="813"/>
      <c r="H90" s="813"/>
      <c r="I90" s="126"/>
      <c r="J90" s="126"/>
      <c r="K90" s="126"/>
      <c r="L90" s="913"/>
      <c r="M90" s="913"/>
      <c r="N90" s="45"/>
    </row>
    <row r="91" spans="1:15" ht="15.75" thickBot="1">
      <c r="B91" s="831" t="s">
        <v>953</v>
      </c>
      <c r="C91" s="832"/>
      <c r="D91" s="832"/>
      <c r="E91" s="832"/>
      <c r="F91" s="832"/>
      <c r="G91" s="832"/>
      <c r="H91" s="832"/>
      <c r="I91" s="832"/>
      <c r="J91" s="832"/>
      <c r="K91" s="832"/>
      <c r="L91" s="832"/>
      <c r="M91" s="833"/>
      <c r="N91" s="301">
        <f>SUM(N85:N90)</f>
        <v>44589.852618155375</v>
      </c>
    </row>
    <row r="92" spans="1:15" ht="15.75" thickBot="1">
      <c r="B92" s="33"/>
      <c r="C92" s="34"/>
      <c r="D92" s="34"/>
      <c r="E92" s="34"/>
      <c r="F92" s="34"/>
      <c r="G92" s="34"/>
      <c r="H92" s="34"/>
      <c r="I92" s="34"/>
      <c r="J92" s="34"/>
      <c r="K92" s="34"/>
      <c r="L92" s="34"/>
      <c r="M92" s="34"/>
      <c r="N92" s="35"/>
    </row>
    <row r="93" spans="1:15" ht="15.75" thickBot="1">
      <c r="B93" s="825" t="s">
        <v>967</v>
      </c>
      <c r="C93" s="826"/>
      <c r="D93" s="826"/>
      <c r="E93" s="826"/>
      <c r="F93" s="826"/>
      <c r="G93" s="826"/>
      <c r="H93" s="826"/>
      <c r="I93" s="826"/>
      <c r="J93" s="826"/>
      <c r="K93" s="826"/>
      <c r="L93" s="826"/>
      <c r="M93" s="827"/>
      <c r="N93" s="99">
        <f>N49+N69+N80+N91</f>
        <v>353119.08113502065</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16" t="s">
        <v>969</v>
      </c>
      <c r="C97" s="817"/>
      <c r="D97" s="817"/>
      <c r="E97" s="817"/>
      <c r="F97" s="817"/>
      <c r="G97" s="817"/>
      <c r="H97" s="817"/>
      <c r="I97" s="314"/>
      <c r="J97" s="334"/>
      <c r="K97" s="302" t="s">
        <v>970</v>
      </c>
      <c r="L97" s="855" t="s">
        <v>971</v>
      </c>
      <c r="M97" s="856"/>
      <c r="N97" s="303"/>
    </row>
    <row r="98" spans="1:14">
      <c r="B98" s="857" t="s">
        <v>972</v>
      </c>
      <c r="C98" s="858"/>
      <c r="D98" s="858"/>
      <c r="E98" s="858"/>
      <c r="F98" s="858"/>
      <c r="G98" s="858"/>
      <c r="H98" s="858"/>
      <c r="I98" s="87"/>
      <c r="J98" s="88"/>
      <c r="K98" s="304">
        <v>0.2</v>
      </c>
      <c r="L98" s="859">
        <f>N93*K98</f>
        <v>70623.816227004136</v>
      </c>
      <c r="M98" s="860"/>
      <c r="N98" s="51"/>
    </row>
    <row r="99" spans="1:14">
      <c r="B99" s="89" t="s">
        <v>973</v>
      </c>
      <c r="C99" s="90"/>
      <c r="D99" s="90"/>
      <c r="E99" s="90"/>
      <c r="F99" s="90"/>
      <c r="G99" s="90"/>
      <c r="H99" s="90"/>
      <c r="I99" s="87"/>
      <c r="J99" s="88"/>
      <c r="K99" s="304">
        <v>0.05</v>
      </c>
      <c r="L99" s="859">
        <f>N93*K99</f>
        <v>17655.954056751034</v>
      </c>
      <c r="M99" s="860"/>
      <c r="N99" s="51"/>
    </row>
    <row r="100" spans="1:14" ht="15.75" thickBot="1">
      <c r="B100" s="91" t="s">
        <v>974</v>
      </c>
      <c r="C100" s="92"/>
      <c r="D100" s="92"/>
      <c r="E100" s="92"/>
      <c r="F100" s="92"/>
      <c r="G100" s="92"/>
      <c r="H100" s="92"/>
      <c r="I100" s="93"/>
      <c r="J100" s="94"/>
      <c r="K100" s="305">
        <v>0.05</v>
      </c>
      <c r="L100" s="861">
        <f>N93*K100</f>
        <v>17655.954056751034</v>
      </c>
      <c r="M100" s="862"/>
      <c r="N100" s="51"/>
    </row>
    <row r="101" spans="1:14" ht="15.75" thickBot="1">
      <c r="B101" s="825" t="s">
        <v>953</v>
      </c>
      <c r="C101" s="826"/>
      <c r="D101" s="826"/>
      <c r="E101" s="826"/>
      <c r="F101" s="826"/>
      <c r="G101" s="826"/>
      <c r="H101" s="826"/>
      <c r="I101" s="826"/>
      <c r="J101" s="826"/>
      <c r="K101" s="826"/>
      <c r="L101" s="826"/>
      <c r="M101" s="827"/>
      <c r="N101" s="52">
        <f>L98+L99+L100</f>
        <v>105935.72434050622</v>
      </c>
    </row>
    <row r="102" spans="1:14" ht="15.75" thickBot="1">
      <c r="B102" s="33"/>
      <c r="C102" s="34"/>
      <c r="D102" s="34"/>
      <c r="E102" s="34"/>
      <c r="F102" s="34"/>
      <c r="G102" s="34"/>
      <c r="H102" s="34"/>
      <c r="I102" s="34"/>
      <c r="J102" s="34"/>
      <c r="K102" s="34"/>
      <c r="L102" s="34"/>
      <c r="M102" s="34"/>
      <c r="N102" s="35"/>
    </row>
    <row r="103" spans="1:14" ht="15.75" thickBot="1">
      <c r="A103" t="s">
        <v>2016</v>
      </c>
      <c r="B103" s="825" t="s">
        <v>975</v>
      </c>
      <c r="C103" s="826"/>
      <c r="D103" s="826"/>
      <c r="E103" s="826"/>
      <c r="F103" s="826"/>
      <c r="G103" s="826"/>
      <c r="H103" s="826"/>
      <c r="I103" s="826"/>
      <c r="J103" s="826"/>
      <c r="K103" s="826"/>
      <c r="L103" s="826"/>
      <c r="M103" s="827"/>
      <c r="N103" s="188">
        <f>N93+N101</f>
        <v>459054.80547552684</v>
      </c>
    </row>
    <row r="104" spans="1:14">
      <c r="B104" s="239"/>
      <c r="C104" s="240"/>
      <c r="D104" s="240"/>
      <c r="E104" s="240"/>
      <c r="F104" s="240"/>
      <c r="G104" s="240"/>
      <c r="H104" s="240"/>
      <c r="I104" s="240"/>
      <c r="J104" s="240"/>
      <c r="K104" s="240"/>
      <c r="L104" s="240"/>
      <c r="M104" s="240"/>
      <c r="N104" s="241"/>
    </row>
    <row r="105" spans="1:14">
      <c r="B105" s="242"/>
      <c r="C105" s="243"/>
      <c r="D105" s="243"/>
      <c r="E105" s="243"/>
      <c r="F105" s="243"/>
      <c r="G105" s="243"/>
      <c r="H105" s="243"/>
      <c r="I105" s="243"/>
      <c r="J105" s="243"/>
      <c r="K105" s="243"/>
      <c r="L105" s="243"/>
      <c r="M105" s="243"/>
      <c r="N105" s="244"/>
    </row>
    <row r="106" spans="1:14">
      <c r="B106" s="242"/>
      <c r="C106" s="243"/>
      <c r="D106" s="243"/>
      <c r="E106" s="243"/>
      <c r="F106" s="243"/>
      <c r="G106" s="243"/>
      <c r="H106" s="243"/>
      <c r="I106" s="243"/>
      <c r="J106" s="243"/>
      <c r="K106" s="243"/>
      <c r="L106" s="243"/>
      <c r="M106" s="243"/>
      <c r="N106" s="244"/>
    </row>
    <row r="107" spans="1:14">
      <c r="B107" s="242"/>
      <c r="C107" s="243"/>
      <c r="D107" s="243"/>
      <c r="E107" s="243"/>
      <c r="F107" s="243"/>
      <c r="G107" s="243"/>
      <c r="H107" s="243"/>
      <c r="I107" s="243"/>
      <c r="J107" s="243"/>
      <c r="K107" s="243"/>
      <c r="L107" s="243"/>
      <c r="M107" s="243"/>
      <c r="N107" s="244"/>
    </row>
    <row r="108" spans="1:14">
      <c r="B108" s="242"/>
      <c r="C108" s="243"/>
      <c r="D108" s="243"/>
      <c r="E108" s="417" t="s">
        <v>976</v>
      </c>
      <c r="F108" s="417"/>
      <c r="G108" s="417"/>
      <c r="H108" s="417"/>
      <c r="I108" s="417"/>
      <c r="J108" s="417"/>
      <c r="K108" s="243"/>
      <c r="L108" s="243"/>
      <c r="M108" s="243"/>
      <c r="N108" s="244"/>
    </row>
    <row r="109" spans="1:14">
      <c r="B109" s="242"/>
      <c r="C109" s="243"/>
      <c r="D109" s="243"/>
      <c r="E109" s="243" t="s">
        <v>977</v>
      </c>
      <c r="F109" s="243"/>
      <c r="G109" s="243"/>
      <c r="H109" s="243"/>
      <c r="I109" s="243"/>
      <c r="J109" s="243"/>
      <c r="K109" s="243"/>
      <c r="L109" s="243"/>
      <c r="M109" s="243"/>
      <c r="N109" s="244"/>
    </row>
    <row r="110" spans="1:14">
      <c r="B110" s="242"/>
      <c r="C110" s="243"/>
      <c r="D110" s="243"/>
      <c r="E110" s="243" t="s">
        <v>978</v>
      </c>
      <c r="F110" s="243"/>
      <c r="G110" s="243"/>
      <c r="H110" s="243"/>
      <c r="I110" s="243"/>
      <c r="J110" s="243"/>
      <c r="K110" s="243"/>
      <c r="L110" s="243"/>
      <c r="M110" s="243"/>
      <c r="N110" s="244"/>
    </row>
    <row r="111" spans="1:14">
      <c r="B111" s="242"/>
      <c r="C111" s="243"/>
      <c r="D111" s="243"/>
      <c r="E111" s="243" t="s">
        <v>979</v>
      </c>
      <c r="F111" s="243"/>
      <c r="G111" s="243"/>
      <c r="H111" s="243"/>
      <c r="I111" s="243"/>
      <c r="J111" s="243"/>
      <c r="K111" s="243"/>
      <c r="L111" s="243"/>
      <c r="M111" s="243"/>
      <c r="N111" s="244"/>
    </row>
    <row r="112" spans="1:14" ht="15.75" thickBot="1">
      <c r="B112" s="242"/>
      <c r="C112" s="243"/>
      <c r="D112" s="243"/>
      <c r="E112" s="243"/>
      <c r="F112" s="243" t="s">
        <v>980</v>
      </c>
      <c r="G112" s="243"/>
      <c r="H112" s="243"/>
      <c r="I112" s="243"/>
      <c r="J112" s="243"/>
      <c r="K112" s="243"/>
      <c r="L112" s="243"/>
      <c r="M112" s="243"/>
      <c r="N112" s="244"/>
    </row>
    <row r="113" spans="2:14">
      <c r="B113" s="227" t="s">
        <v>2216</v>
      </c>
      <c r="C113" s="228"/>
      <c r="D113" s="228"/>
      <c r="E113" s="228"/>
      <c r="F113" s="228"/>
      <c r="G113" s="228"/>
      <c r="H113" s="228"/>
      <c r="I113" s="228"/>
      <c r="J113" s="228"/>
      <c r="K113" s="228"/>
      <c r="L113" s="228"/>
      <c r="M113" s="228"/>
      <c r="N113" s="229"/>
    </row>
    <row r="114" spans="2:14">
      <c r="B114" s="245"/>
      <c r="C114" s="246"/>
      <c r="D114" s="246"/>
      <c r="E114" s="246"/>
      <c r="F114" s="246"/>
      <c r="G114" s="246"/>
      <c r="H114" s="246"/>
      <c r="I114" s="246"/>
      <c r="J114" s="246"/>
      <c r="K114" s="246"/>
      <c r="L114" s="246"/>
      <c r="M114" s="246"/>
      <c r="N114" s="247"/>
    </row>
    <row r="115" spans="2:14">
      <c r="B115" s="245"/>
      <c r="C115" s="246"/>
      <c r="D115" s="246"/>
      <c r="E115" s="246"/>
      <c r="F115" s="246"/>
      <c r="G115" s="246"/>
      <c r="H115" s="246"/>
      <c r="I115" s="246"/>
      <c r="J115" s="246"/>
      <c r="K115" s="246"/>
      <c r="L115" s="246"/>
      <c r="M115" s="246"/>
      <c r="N115" s="247"/>
    </row>
    <row r="116" spans="2:14">
      <c r="B116" s="245"/>
      <c r="C116" s="246"/>
      <c r="D116" s="246"/>
      <c r="E116" s="246"/>
      <c r="F116" s="246"/>
      <c r="G116" s="246"/>
      <c r="H116" s="246"/>
      <c r="I116" s="246"/>
      <c r="J116" s="246"/>
      <c r="K116" s="246"/>
      <c r="L116" s="246"/>
      <c r="M116" s="246"/>
      <c r="N116" s="247"/>
    </row>
    <row r="117" spans="2:14" ht="15.75" thickBot="1">
      <c r="B117" s="248"/>
      <c r="C117" s="249"/>
      <c r="D117" s="249"/>
      <c r="E117" s="249"/>
      <c r="F117" s="249"/>
      <c r="G117" s="249"/>
      <c r="H117" s="249"/>
      <c r="I117" s="249"/>
      <c r="J117" s="249"/>
      <c r="K117" s="249"/>
      <c r="L117" s="249"/>
      <c r="M117" s="249"/>
      <c r="N117" s="250"/>
    </row>
    <row r="118" spans="2:14">
      <c r="B118" s="251"/>
      <c r="C118" s="252"/>
      <c r="D118" s="252"/>
      <c r="E118" s="252"/>
      <c r="F118" s="252"/>
      <c r="G118" s="252"/>
      <c r="H118" s="252"/>
      <c r="I118" s="252"/>
      <c r="J118" s="252"/>
      <c r="K118" s="252"/>
      <c r="L118" s="252"/>
      <c r="M118" s="252"/>
      <c r="N118" s="253"/>
    </row>
    <row r="119" spans="2:14">
      <c r="B119" s="254" t="s">
        <v>2217</v>
      </c>
      <c r="C119" s="255"/>
      <c r="D119" s="255"/>
      <c r="E119" s="255"/>
      <c r="F119" s="255"/>
      <c r="G119" s="255"/>
      <c r="H119" s="255"/>
      <c r="I119" s="255"/>
      <c r="J119" s="255"/>
      <c r="K119" s="255"/>
      <c r="L119" s="255"/>
      <c r="M119" s="255"/>
      <c r="N119" s="256"/>
    </row>
    <row r="120" spans="2:14" ht="15" customHeight="1">
      <c r="B120" s="967" t="s">
        <v>2218</v>
      </c>
      <c r="C120" s="968"/>
      <c r="D120" s="968"/>
      <c r="E120" s="968"/>
      <c r="F120" s="968"/>
      <c r="G120" s="968"/>
      <c r="H120" s="968"/>
      <c r="I120" s="968"/>
      <c r="J120" s="968"/>
      <c r="K120" s="968"/>
      <c r="L120" s="968"/>
      <c r="M120" s="968"/>
      <c r="N120" s="969"/>
    </row>
    <row r="121" spans="2:14" ht="15" customHeight="1">
      <c r="B121" s="967"/>
      <c r="C121" s="968"/>
      <c r="D121" s="968"/>
      <c r="E121" s="968"/>
      <c r="F121" s="968"/>
      <c r="G121" s="968"/>
      <c r="H121" s="968"/>
      <c r="I121" s="968"/>
      <c r="J121" s="968"/>
      <c r="K121" s="968"/>
      <c r="L121" s="968"/>
      <c r="M121" s="968"/>
      <c r="N121" s="969"/>
    </row>
    <row r="122" spans="2:14" ht="30" customHeight="1">
      <c r="B122" s="970" t="s">
        <v>2219</v>
      </c>
      <c r="C122" s="971"/>
      <c r="D122" s="971"/>
      <c r="E122" s="971"/>
      <c r="F122" s="971"/>
      <c r="G122" s="971"/>
      <c r="H122" s="971"/>
      <c r="I122" s="971"/>
      <c r="J122" s="971"/>
      <c r="K122" s="971"/>
      <c r="L122" s="971"/>
      <c r="M122" s="971"/>
      <c r="N122" s="972"/>
    </row>
    <row r="123" spans="2:14">
      <c r="B123" s="970"/>
      <c r="C123" s="971"/>
      <c r="D123" s="971"/>
      <c r="E123" s="971"/>
      <c r="F123" s="971"/>
      <c r="G123" s="971"/>
      <c r="H123" s="971"/>
      <c r="I123" s="971"/>
      <c r="J123" s="971"/>
      <c r="K123" s="971"/>
      <c r="L123" s="971"/>
      <c r="M123" s="971"/>
      <c r="N123" s="972"/>
    </row>
    <row r="124" spans="2:14">
      <c r="B124" s="339"/>
      <c r="C124" s="340"/>
      <c r="D124" s="340"/>
      <c r="E124" s="340"/>
      <c r="F124" s="340"/>
      <c r="G124" s="340"/>
      <c r="H124" s="340"/>
      <c r="I124" s="340"/>
      <c r="J124" s="340"/>
      <c r="K124" s="340"/>
      <c r="L124" s="340"/>
      <c r="M124" s="340"/>
      <c r="N124" s="341"/>
    </row>
    <row r="125" spans="2:14">
      <c r="B125" s="339"/>
      <c r="C125" s="340"/>
      <c r="D125" s="340"/>
      <c r="E125" s="340"/>
      <c r="F125" s="340"/>
      <c r="G125" s="340"/>
      <c r="H125" s="340"/>
      <c r="I125" s="340"/>
      <c r="J125" s="340"/>
      <c r="K125" s="340"/>
      <c r="L125" s="340"/>
      <c r="M125" s="340"/>
      <c r="N125" s="341"/>
    </row>
    <row r="126" spans="2:14">
      <c r="B126" s="339"/>
      <c r="C126" s="340"/>
      <c r="D126" s="340"/>
      <c r="E126" s="340"/>
      <c r="F126" s="340"/>
      <c r="G126" s="340"/>
      <c r="H126" s="340"/>
      <c r="I126" s="340"/>
      <c r="J126" s="340"/>
      <c r="K126" s="340"/>
      <c r="L126" s="340"/>
      <c r="M126" s="340"/>
      <c r="N126" s="341"/>
    </row>
    <row r="127" spans="2:14">
      <c r="B127" s="254"/>
      <c r="C127" s="255"/>
      <c r="D127" s="255"/>
      <c r="E127" s="255"/>
      <c r="F127" s="255"/>
      <c r="G127" s="255"/>
      <c r="H127" s="255"/>
      <c r="I127" s="255"/>
      <c r="J127" s="255"/>
      <c r="K127" s="255"/>
      <c r="L127" s="255"/>
      <c r="M127" s="255"/>
      <c r="N127" s="256"/>
    </row>
    <row r="128" spans="2:14">
      <c r="B128" s="242"/>
      <c r="C128" s="243"/>
      <c r="D128" s="243"/>
      <c r="E128" s="243" t="s">
        <v>976</v>
      </c>
      <c r="F128" s="417"/>
      <c r="G128" s="417"/>
      <c r="H128" s="243"/>
      <c r="I128" s="243"/>
      <c r="J128" s="243"/>
      <c r="K128" s="243"/>
      <c r="L128" s="243"/>
      <c r="M128" s="243"/>
      <c r="N128" s="244"/>
    </row>
    <row r="129" spans="2:14">
      <c r="B129" s="242"/>
      <c r="C129" s="243"/>
      <c r="D129" s="243"/>
      <c r="E129" s="418" t="s">
        <v>977</v>
      </c>
      <c r="F129" s="243"/>
      <c r="G129" s="243"/>
      <c r="H129" s="418"/>
      <c r="I129" s="418"/>
      <c r="J129" s="418"/>
      <c r="K129" s="243"/>
      <c r="L129" s="243"/>
      <c r="M129" s="243"/>
      <c r="N129" s="244"/>
    </row>
    <row r="130" spans="2:14">
      <c r="B130" s="242"/>
      <c r="C130" s="243"/>
      <c r="D130" s="243"/>
      <c r="E130" s="257" t="s">
        <v>981</v>
      </c>
      <c r="F130" s="243"/>
      <c r="G130" s="243"/>
      <c r="H130" s="257"/>
      <c r="I130" s="257"/>
      <c r="J130" s="257"/>
      <c r="K130" s="243"/>
      <c r="L130" s="243"/>
      <c r="M130" s="243"/>
      <c r="N130" s="244"/>
    </row>
    <row r="131" spans="2:14">
      <c r="B131" s="258"/>
      <c r="C131" s="255"/>
      <c r="D131" s="255"/>
      <c r="E131" s="243" t="s">
        <v>979</v>
      </c>
      <c r="F131" s="243"/>
      <c r="G131" s="243"/>
      <c r="H131" s="243"/>
      <c r="I131" s="243"/>
      <c r="J131" s="243"/>
      <c r="K131" s="255"/>
      <c r="L131" s="255"/>
      <c r="M131" s="255"/>
      <c r="N131" s="256"/>
    </row>
    <row r="132" spans="2:14">
      <c r="B132" s="258"/>
      <c r="C132" s="255"/>
      <c r="D132" s="255"/>
      <c r="E132" s="255"/>
      <c r="F132" s="243"/>
      <c r="G132" s="243"/>
      <c r="H132" s="243"/>
      <c r="I132" s="243"/>
      <c r="J132" s="243"/>
      <c r="K132" s="255"/>
      <c r="L132" s="255"/>
      <c r="M132" s="255"/>
      <c r="N132" s="256"/>
    </row>
    <row r="133" spans="2:14">
      <c r="B133" s="258" t="s">
        <v>2220</v>
      </c>
      <c r="C133" s="257"/>
      <c r="D133" s="257"/>
      <c r="E133" s="243"/>
      <c r="F133" s="243"/>
      <c r="G133" s="243"/>
      <c r="H133" s="243"/>
      <c r="I133" s="243"/>
      <c r="J133" s="973"/>
      <c r="K133" s="973"/>
      <c r="L133" s="973"/>
      <c r="M133" s="973"/>
      <c r="N133" s="974"/>
    </row>
    <row r="134" spans="2:14" ht="15.75" thickBot="1">
      <c r="B134" s="419" t="s">
        <v>2221</v>
      </c>
      <c r="C134" s="420"/>
      <c r="D134" s="420"/>
      <c r="E134" s="259"/>
      <c r="F134" s="259"/>
      <c r="G134" s="259"/>
      <c r="H134" s="259"/>
      <c r="I134" s="259"/>
      <c r="J134" s="975"/>
      <c r="K134" s="975"/>
      <c r="L134" s="975"/>
      <c r="M134" s="975"/>
      <c r="N134" s="976"/>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7.25" customHeight="1" thickBot="1">
      <c r="A31" t="s">
        <v>1845</v>
      </c>
      <c r="B31" s="80" t="s">
        <v>1111</v>
      </c>
      <c r="C31" s="81" t="s">
        <v>2106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224</v>
      </c>
      <c r="B36" s="838" t="str">
        <f>VLOOKUP(A36,EQUIPOS!A6:D154,3,FALSE)</f>
        <v>Equipo de Medición (Deformimetros Eléctricos, Mecánicos, Celdas de Carga,  Etc.)</v>
      </c>
      <c r="C36" s="839"/>
      <c r="D36" s="839"/>
      <c r="E36" s="839"/>
      <c r="F36" s="839"/>
      <c r="G36" s="839"/>
      <c r="H36" s="840"/>
      <c r="I36" s="267"/>
      <c r="J36" s="268"/>
      <c r="K36" s="269">
        <f>VLOOKUP(A36,EQUIPOS!A6:D163,4,FALSE)</f>
        <v>119309.75683860644</v>
      </c>
      <c r="L36" s="270"/>
      <c r="M36" s="336">
        <v>3.3333333330000001</v>
      </c>
      <c r="N36" s="272">
        <f>K36/M36</f>
        <v>35792.927055161221</v>
      </c>
    </row>
    <row r="37" spans="1:14">
      <c r="A37" s="113" t="s">
        <v>125</v>
      </c>
      <c r="B37" s="838" t="str">
        <f>VLOOKUP(A37,EQUIPOS!A7:D154,3,FALSE)</f>
        <v>Bomba para gato de tensionamiento</v>
      </c>
      <c r="C37" s="839"/>
      <c r="D37" s="839"/>
      <c r="E37" s="839"/>
      <c r="F37" s="839"/>
      <c r="G37" s="839"/>
      <c r="H37" s="840"/>
      <c r="I37" s="421"/>
      <c r="J37" s="422"/>
      <c r="K37" s="269">
        <f>VLOOKUP(A37,EQUIPOS!A7:D164,4,FALSE)</f>
        <v>57720.936872157632</v>
      </c>
      <c r="L37" s="335"/>
      <c r="M37" s="336">
        <v>0.1</v>
      </c>
      <c r="N37" s="272">
        <f>K37/M37</f>
        <v>577209.36872157629</v>
      </c>
    </row>
    <row r="38" spans="1:14">
      <c r="A38" s="113" t="s">
        <v>240</v>
      </c>
      <c r="B38" s="838" t="str">
        <f>VLOOKUP(A38,EQUIPOS!A8:D154,3,FALSE)</f>
        <v>Gato para tensionamiento, fuerza Max 200 ton, área de tensión 314 cm2.</v>
      </c>
      <c r="C38" s="839"/>
      <c r="D38" s="839"/>
      <c r="E38" s="839"/>
      <c r="F38" s="839"/>
      <c r="G38" s="839"/>
      <c r="H38" s="840"/>
      <c r="I38" s="328"/>
      <c r="J38" s="330"/>
      <c r="K38" s="269">
        <f>VLOOKUP(A38,EQUIPOS!A8:D165,4,FALSE)</f>
        <v>174365.33013464283</v>
      </c>
      <c r="L38" s="423"/>
      <c r="M38" s="424">
        <v>0.1</v>
      </c>
      <c r="N38" s="272">
        <f>K38/M38</f>
        <v>1743653.3013464282</v>
      </c>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2356655.5971231656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1393</v>
      </c>
      <c r="B60" s="46" t="str">
        <f>VLOOKUP(A60,TRANSPORTE!A2:D117,3,FALSE)</f>
        <v>Transporte de equipos</v>
      </c>
      <c r="C60" s="317"/>
      <c r="D60" s="317"/>
      <c r="E60" s="317"/>
      <c r="F60" s="317"/>
      <c r="G60" s="317"/>
      <c r="H60" s="311" t="s">
        <v>339</v>
      </c>
      <c r="I60" s="279">
        <v>15</v>
      </c>
      <c r="J60" s="286">
        <v>1</v>
      </c>
      <c r="K60" s="279">
        <f>I60*J60</f>
        <v>15</v>
      </c>
      <c r="L60" s="829">
        <f>VLOOKUP(A60,TRANSPORTE!A2:D117,4,FALSE)</f>
        <v>5673.4378738097857</v>
      </c>
      <c r="M60" s="830"/>
      <c r="N60" s="287">
        <f>K60*L60</f>
        <v>85101.568107146784</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85101.568107146784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t="s">
        <v>4</v>
      </c>
      <c r="B71" s="49" t="str">
        <f>VLOOKUP(A71,'MANO DE OBRA'!A8:D68,3,FALSE)</f>
        <v>Inspector de fabricación y montaje</v>
      </c>
      <c r="C71" s="47"/>
      <c r="D71" s="47"/>
      <c r="E71" s="47"/>
      <c r="F71" s="47"/>
      <c r="G71" s="47"/>
      <c r="H71" s="47"/>
      <c r="I71" s="292">
        <f>K71/J71*100</f>
        <v>87942.625377371514</v>
      </c>
      <c r="J71" s="293">
        <v>185</v>
      </c>
      <c r="K71" s="294">
        <f>VLOOKUP(A71,'MANO DE OBRA'!A8:D99,4,FALSE)</f>
        <v>162693.85694813728</v>
      </c>
      <c r="L71" s="50"/>
      <c r="M71" s="434">
        <v>26.666666664000001</v>
      </c>
      <c r="N71" s="395">
        <f>K71/M71</f>
        <v>6101.0196361652497</v>
      </c>
      <c r="O71" s="106"/>
    </row>
    <row r="72" spans="1:15">
      <c r="A72" s="162"/>
      <c r="B72" s="49"/>
      <c r="C72" s="47"/>
      <c r="D72" s="47"/>
      <c r="E72" s="47"/>
      <c r="F72" s="47"/>
      <c r="G72" s="47"/>
      <c r="H72" s="47"/>
      <c r="I72" s="292"/>
      <c r="J72" s="293"/>
      <c r="K72" s="294"/>
      <c r="L72" s="50"/>
      <c r="M72" s="431"/>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6101.0196361652497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2447858.1848664777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489571.63697329559</v>
      </c>
      <c r="M84" s="860"/>
      <c r="N84" s="51"/>
    </row>
    <row r="85" spans="1:14">
      <c r="B85" s="89" t="s">
        <v>973</v>
      </c>
      <c r="C85" s="90"/>
      <c r="D85" s="90"/>
      <c r="E85" s="90"/>
      <c r="F85" s="90"/>
      <c r="G85" s="90"/>
      <c r="H85" s="90"/>
      <c r="I85" s="87"/>
      <c r="J85" s="88"/>
      <c r="K85" s="304">
        <v>0.05</v>
      </c>
      <c r="L85" s="859">
        <f>N79*K85</f>
        <v>122392.9092433239</v>
      </c>
      <c r="M85" s="860"/>
      <c r="N85" s="51"/>
    </row>
    <row r="86" spans="1:14" ht="15.75" thickBot="1">
      <c r="B86" s="91" t="s">
        <v>974</v>
      </c>
      <c r="C86" s="92"/>
      <c r="D86" s="92"/>
      <c r="E86" s="92"/>
      <c r="F86" s="92"/>
      <c r="G86" s="92"/>
      <c r="H86" s="92"/>
      <c r="I86" s="93"/>
      <c r="J86" s="94"/>
      <c r="K86" s="305">
        <v>0.05</v>
      </c>
      <c r="L86" s="861">
        <f>N79*K86</f>
        <v>122392.9092433239</v>
      </c>
      <c r="M86" s="862"/>
      <c r="N86" s="51"/>
    </row>
    <row r="87" spans="1:14" ht="15.75" thickBot="1">
      <c r="B87" s="825" t="s">
        <v>953</v>
      </c>
      <c r="C87" s="826"/>
      <c r="D87" s="826"/>
      <c r="E87" s="826"/>
      <c r="F87" s="826"/>
      <c r="G87" s="826"/>
      <c r="H87" s="826"/>
      <c r="I87" s="826"/>
      <c r="J87" s="826"/>
      <c r="K87" s="826"/>
      <c r="L87" s="826"/>
      <c r="M87" s="827"/>
      <c r="N87" s="52">
        <f>L84+L85+L86</f>
        <v>734357.45545994327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3182215.6403264208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8.75" customHeight="1" thickBot="1">
      <c r="A31" t="s">
        <v>1845</v>
      </c>
      <c r="B31" s="80" t="s">
        <v>1112</v>
      </c>
      <c r="C31" s="81" t="s">
        <v>2107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112</v>
      </c>
      <c r="B36" s="838" t="str">
        <f>VLOOKUP(A36,EQUIPOS!A6:D154,3,FALSE)</f>
        <v xml:space="preserve">Aspersor manual
</v>
      </c>
      <c r="C36" s="839"/>
      <c r="D36" s="839"/>
      <c r="E36" s="839"/>
      <c r="F36" s="839"/>
      <c r="G36" s="839"/>
      <c r="H36" s="840"/>
      <c r="I36" s="267"/>
      <c r="J36" s="268"/>
      <c r="K36" s="269">
        <f>VLOOKUP(A36,EQUIPOS!A6:D163,4,FALSE)</f>
        <v>2733.1382638241744</v>
      </c>
      <c r="L36" s="270"/>
      <c r="M36" s="336">
        <v>2</v>
      </c>
      <c r="N36" s="272">
        <f>K36/M36</f>
        <v>1366.5691319120872</v>
      </c>
    </row>
    <row r="37" spans="1:14">
      <c r="A37" s="113" t="s">
        <v>363</v>
      </c>
      <c r="B37" s="838" t="str">
        <f>VLOOKUP(A37,EQUIPOS!A7:D154,3,FALSE)</f>
        <v>Vibrador de concreto, Motor de 3 hp a 18.000 rpm Mangueras de 4 mt</v>
      </c>
      <c r="C37" s="839"/>
      <c r="D37" s="839"/>
      <c r="E37" s="839"/>
      <c r="F37" s="839"/>
      <c r="G37" s="839"/>
      <c r="H37" s="840"/>
      <c r="I37" s="421"/>
      <c r="J37" s="422"/>
      <c r="K37" s="269">
        <f>VLOOKUP(A37,EQUIPOS!A7:D164,4,FALSE)</f>
        <v>7538.4703313080518</v>
      </c>
      <c r="L37" s="335"/>
      <c r="M37" s="336">
        <v>2</v>
      </c>
      <c r="N37" s="272">
        <f>K37/M37</f>
        <v>3769.2351656540259</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1840.3608038400498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6976.1651014061626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64875.189552030119</v>
      </c>
      <c r="N48" s="272">
        <f>K48*M48</f>
        <v>298425.87193933851</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4907.0018966419138</v>
      </c>
      <c r="N49" s="272">
        <f>K49*M49</f>
        <v>4907.0018966419138</v>
      </c>
    </row>
    <row r="50" spans="1:14">
      <c r="A50" s="161" t="s">
        <v>830</v>
      </c>
      <c r="B50" s="43" t="str">
        <f>VLOOKUP(A50,MATERIALES!A6:D373,3,FALSE)</f>
        <v>Concreto Resistencia  35 (Mpa)</v>
      </c>
      <c r="C50" s="425"/>
      <c r="D50" s="425"/>
      <c r="E50" s="425"/>
      <c r="F50" s="425"/>
      <c r="G50" s="425"/>
      <c r="H50" s="425"/>
      <c r="I50" s="425"/>
      <c r="J50" s="312" t="str">
        <f>VLOOKUP(A50,MATERIALES!A6:D642,2,FALSE)</f>
        <v>m3</v>
      </c>
      <c r="K50" s="397">
        <v>1</v>
      </c>
      <c r="L50" s="421"/>
      <c r="M50" s="402">
        <f>VLOOKUP(A50,MATERIALES!A6:D398,4,FALSE)</f>
        <v>376850.08140905009</v>
      </c>
      <c r="N50" s="272">
        <f>K50*M50</f>
        <v>376850.08140905009</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11747.646786158568</v>
      </c>
      <c r="N51" s="272">
        <f>K51*M51</f>
        <v>54039.175216329408</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734222.13046135998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9">
        <f>VLOOKUP(A60,TRANSPORTE!A2:D117,4,FALSE)</f>
        <v>743.61014192746063</v>
      </c>
      <c r="M60" s="830"/>
      <c r="N60" s="287">
        <f>K60*L60</f>
        <v>743.61014192746063</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743.61014192746063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4">
        <v>16</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36807.216076800993</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778749.12178149458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155749.82435629892</v>
      </c>
      <c r="M84" s="860"/>
      <c r="N84" s="51"/>
    </row>
    <row r="85" spans="1:14">
      <c r="B85" s="89" t="s">
        <v>973</v>
      </c>
      <c r="C85" s="90"/>
      <c r="D85" s="90"/>
      <c r="E85" s="90"/>
      <c r="F85" s="90"/>
      <c r="G85" s="90"/>
      <c r="H85" s="90"/>
      <c r="I85" s="87"/>
      <c r="J85" s="88"/>
      <c r="K85" s="304">
        <v>0.05</v>
      </c>
      <c r="L85" s="859">
        <f>N79*K85</f>
        <v>38937.456089074731</v>
      </c>
      <c r="M85" s="860"/>
      <c r="N85" s="51"/>
    </row>
    <row r="86" spans="1:14" ht="15.75" thickBot="1">
      <c r="B86" s="91" t="s">
        <v>974</v>
      </c>
      <c r="C86" s="92"/>
      <c r="D86" s="92"/>
      <c r="E86" s="92"/>
      <c r="F86" s="92"/>
      <c r="G86" s="92"/>
      <c r="H86" s="92"/>
      <c r="I86" s="93"/>
      <c r="J86" s="94"/>
      <c r="K86" s="305">
        <v>0.05</v>
      </c>
      <c r="L86" s="861">
        <f>N79*K86</f>
        <v>38937.456089074731</v>
      </c>
      <c r="M86" s="862"/>
      <c r="N86" s="51"/>
    </row>
    <row r="87" spans="1:14" ht="15.75" thickBot="1">
      <c r="B87" s="825" t="s">
        <v>953</v>
      </c>
      <c r="C87" s="826"/>
      <c r="D87" s="826"/>
      <c r="E87" s="826"/>
      <c r="F87" s="826"/>
      <c r="G87" s="826"/>
      <c r="H87" s="826"/>
      <c r="I87" s="826"/>
      <c r="J87" s="826"/>
      <c r="K87" s="826"/>
      <c r="L87" s="826"/>
      <c r="M87" s="827"/>
      <c r="N87" s="52">
        <f>L84+L85+L86</f>
        <v>233624.73653444837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1012373.8583159429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22.5" customHeight="1" thickBot="1">
      <c r="A31" t="s">
        <v>1845</v>
      </c>
      <c r="B31" s="80" t="s">
        <v>1113</v>
      </c>
      <c r="C31" s="81" t="s">
        <v>2108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112</v>
      </c>
      <c r="B36" s="838" t="str">
        <f>VLOOKUP(A36,EQUIPOS!A6:D154,3,FALSE)</f>
        <v xml:space="preserve">Aspersor manual
</v>
      </c>
      <c r="C36" s="839"/>
      <c r="D36" s="839"/>
      <c r="E36" s="839"/>
      <c r="F36" s="839"/>
      <c r="G36" s="839"/>
      <c r="H36" s="840"/>
      <c r="I36" s="267"/>
      <c r="J36" s="268"/>
      <c r="K36" s="269">
        <f>VLOOKUP(A36,EQUIPOS!A6:D163,4,FALSE)</f>
        <v>2733.1382638241744</v>
      </c>
      <c r="L36" s="270"/>
      <c r="M36" s="336">
        <v>2</v>
      </c>
      <c r="N36" s="272">
        <f>K36/M36</f>
        <v>1366.5691319120872</v>
      </c>
    </row>
    <row r="37" spans="1:14">
      <c r="A37" s="113" t="s">
        <v>363</v>
      </c>
      <c r="B37" s="838" t="str">
        <f>VLOOKUP(A37,EQUIPOS!A7:D154,3,FALSE)</f>
        <v>Vibrador de concreto, Motor de 3 hp a 18.000 rpm Mangueras de 4 mt</v>
      </c>
      <c r="C37" s="839"/>
      <c r="D37" s="839"/>
      <c r="E37" s="839"/>
      <c r="F37" s="839"/>
      <c r="G37" s="839"/>
      <c r="H37" s="840"/>
      <c r="I37" s="421"/>
      <c r="J37" s="422"/>
      <c r="K37" s="269">
        <f>VLOOKUP(A37,EQUIPOS!A7:D164,4,FALSE)</f>
        <v>7538.4703313080518</v>
      </c>
      <c r="L37" s="335"/>
      <c r="M37" s="336">
        <v>2</v>
      </c>
      <c r="N37" s="272">
        <f>K37/M37</f>
        <v>3769.2351656540259</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1506.9662925450248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6642.7705901111376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64875.189552030119</v>
      </c>
      <c r="N48" s="272">
        <f>K48*M48</f>
        <v>298425.87193933851</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4907.0018966419138</v>
      </c>
      <c r="N49" s="272">
        <f>K49*M49</f>
        <v>4907.0018966419138</v>
      </c>
    </row>
    <row r="50" spans="1:14">
      <c r="A50" s="161" t="s">
        <v>831</v>
      </c>
      <c r="B50" s="43" t="str">
        <f>VLOOKUP(A50,MATERIALES!A6:D373,3,FALSE)</f>
        <v>Concreto Resistencia  32 (Mpa)</v>
      </c>
      <c r="C50" s="425"/>
      <c r="D50" s="425"/>
      <c r="E50" s="425"/>
      <c r="F50" s="425"/>
      <c r="G50" s="425"/>
      <c r="H50" s="425"/>
      <c r="I50" s="425"/>
      <c r="J50" s="312" t="str">
        <f>VLOOKUP(A50,MATERIALES!A6:D642,2,FALSE)</f>
        <v>m3</v>
      </c>
      <c r="K50" s="397">
        <v>1</v>
      </c>
      <c r="L50" s="421"/>
      <c r="M50" s="402">
        <f>VLOOKUP(A50,MATERIALES!A6:D398,4,FALSE)</f>
        <v>368210.75936417223</v>
      </c>
      <c r="N50" s="272">
        <f>K50*M50</f>
        <v>368210.75936417223</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11747.646786158568</v>
      </c>
      <c r="N51" s="272">
        <f>K51*M51</f>
        <v>54039.175216329408</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725582.80841648206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9">
        <f>VLOOKUP(A60,TRANSPORTE!A2:D117,4,FALSE)</f>
        <v>743.61014192746063</v>
      </c>
      <c r="M60" s="830"/>
      <c r="N60" s="287">
        <f>K60*L60</f>
        <v>743.61014192746063</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743.61014192746063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30139.325850900495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763108.5149994212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152621.70299988423</v>
      </c>
      <c r="M84" s="860"/>
      <c r="N84" s="51"/>
    </row>
    <row r="85" spans="1:14">
      <c r="B85" s="89" t="s">
        <v>973</v>
      </c>
      <c r="C85" s="90"/>
      <c r="D85" s="90"/>
      <c r="E85" s="90"/>
      <c r="F85" s="90"/>
      <c r="G85" s="90"/>
      <c r="H85" s="90"/>
      <c r="I85" s="87"/>
      <c r="J85" s="88"/>
      <c r="K85" s="304">
        <v>0.05</v>
      </c>
      <c r="L85" s="859">
        <f>N79*K85</f>
        <v>38155.425749971058</v>
      </c>
      <c r="M85" s="860"/>
      <c r="N85" s="51"/>
    </row>
    <row r="86" spans="1:14" ht="15.75" thickBot="1">
      <c r="B86" s="91" t="s">
        <v>974</v>
      </c>
      <c r="C86" s="92"/>
      <c r="D86" s="92"/>
      <c r="E86" s="92"/>
      <c r="F86" s="92"/>
      <c r="G86" s="92"/>
      <c r="H86" s="92"/>
      <c r="I86" s="93"/>
      <c r="J86" s="94"/>
      <c r="K86" s="305">
        <v>0.05</v>
      </c>
      <c r="L86" s="861">
        <f>N79*K86</f>
        <v>38155.425749971058</v>
      </c>
      <c r="M86" s="862"/>
      <c r="N86" s="51"/>
    </row>
    <row r="87" spans="1:14" ht="15.75" thickBot="1">
      <c r="B87" s="825" t="s">
        <v>953</v>
      </c>
      <c r="C87" s="826"/>
      <c r="D87" s="826"/>
      <c r="E87" s="826"/>
      <c r="F87" s="826"/>
      <c r="G87" s="826"/>
      <c r="H87" s="826"/>
      <c r="I87" s="826"/>
      <c r="J87" s="826"/>
      <c r="K87" s="826"/>
      <c r="L87" s="826"/>
      <c r="M87" s="827"/>
      <c r="N87" s="52">
        <f>L84+L85+L86</f>
        <v>228932.55449982636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992041.06949924759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20.25" customHeight="1" thickBot="1">
      <c r="A31" t="s">
        <v>1845</v>
      </c>
      <c r="B31" s="80" t="s">
        <v>1114</v>
      </c>
      <c r="C31" s="81" t="s">
        <v>2109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112</v>
      </c>
      <c r="B36" s="838" t="str">
        <f>VLOOKUP(A36,EQUIPOS!A6:D154,3,FALSE)</f>
        <v xml:space="preserve">Aspersor manual
</v>
      </c>
      <c r="C36" s="839"/>
      <c r="D36" s="839"/>
      <c r="E36" s="839"/>
      <c r="F36" s="839"/>
      <c r="G36" s="839"/>
      <c r="H36" s="840"/>
      <c r="I36" s="267"/>
      <c r="J36" s="268"/>
      <c r="K36" s="269">
        <f>VLOOKUP(A36,EQUIPOS!A6:D163,4,FALSE)</f>
        <v>2733.1382638241744</v>
      </c>
      <c r="L36" s="270"/>
      <c r="M36" s="336">
        <v>2</v>
      </c>
      <c r="N36" s="272">
        <f>K36/M36</f>
        <v>1366.5691319120872</v>
      </c>
    </row>
    <row r="37" spans="1:14">
      <c r="A37" s="113" t="s">
        <v>363</v>
      </c>
      <c r="B37" s="838" t="str">
        <f>VLOOKUP(A37,EQUIPOS!A7:D154,3,FALSE)</f>
        <v>Vibrador de concreto, Motor de 3 hp a 18.000 rpm Mangueras de 4 mt</v>
      </c>
      <c r="C37" s="839"/>
      <c r="D37" s="839"/>
      <c r="E37" s="839"/>
      <c r="F37" s="839"/>
      <c r="G37" s="839"/>
      <c r="H37" s="840"/>
      <c r="I37" s="421"/>
      <c r="J37" s="422"/>
      <c r="K37" s="269">
        <f>VLOOKUP(A37,EQUIPOS!A7:D164,4,FALSE)</f>
        <v>7538.4703313080518</v>
      </c>
      <c r="L37" s="335"/>
      <c r="M37" s="336">
        <v>2</v>
      </c>
      <c r="N37" s="272">
        <f>K37/M37</f>
        <v>3769.2351656540259</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1506.9662925450248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6642.7705901111376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829</v>
      </c>
      <c r="B48" s="43" t="str">
        <f>VLOOKUP(A48,MATERIALES!A5:D373,3,FALSE)</f>
        <v>Concreto Resistencia  28 (Mpa)</v>
      </c>
      <c r="C48" s="281"/>
      <c r="D48" s="281"/>
      <c r="E48" s="281"/>
      <c r="F48" s="281"/>
      <c r="G48" s="281"/>
      <c r="H48" s="281"/>
      <c r="I48" s="281"/>
      <c r="J48" s="311" t="str">
        <f>VLOOKUP(A48,MATERIALES!A4:D640,2,FALSE)</f>
        <v>m3</v>
      </c>
      <c r="K48" s="282">
        <v>1</v>
      </c>
      <c r="L48" s="267"/>
      <c r="M48" s="402">
        <f>VLOOKUP(A48,MATERIALES!A5:D396,4,FALSE)</f>
        <v>503482.70536905609</v>
      </c>
      <c r="N48" s="272">
        <f>K48*M48</f>
        <v>503482.70536905609</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4907.0018966419138</v>
      </c>
      <c r="N49" s="272">
        <f>K49*M49</f>
        <v>4907.0018966419138</v>
      </c>
    </row>
    <row r="50" spans="1:14">
      <c r="A50" s="161" t="s">
        <v>873</v>
      </c>
      <c r="B50" s="43" t="str">
        <f>VLOOKUP(A50,MATERIALES!A6:D373,3,FALSE)</f>
        <v>FORMALETA (Depende para que sea el Concreto)</v>
      </c>
      <c r="C50" s="425"/>
      <c r="D50" s="425"/>
      <c r="E50" s="425"/>
      <c r="F50" s="425"/>
      <c r="G50" s="425"/>
      <c r="H50" s="425"/>
      <c r="I50" s="425"/>
      <c r="J50" s="312" t="str">
        <f>VLOOKUP(A50,MATERIALES!A6:D642,2,FALSE)</f>
        <v>m2</v>
      </c>
      <c r="K50" s="397">
        <v>4.5999999999999996</v>
      </c>
      <c r="L50" s="421"/>
      <c r="M50" s="402">
        <f>VLOOKUP(A50,MATERIALES!A6:D398,4,FALSE)</f>
        <v>11747.646786158568</v>
      </c>
      <c r="N50" s="272">
        <f>K50*M50</f>
        <v>54039.175216329408</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562428.8824820274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9">
        <f>VLOOKUP(A60,TRANSPORTE!A2:D117,4,FALSE)</f>
        <v>743.61014192746063</v>
      </c>
      <c r="M60" s="830"/>
      <c r="N60" s="287">
        <f>K60*L60</f>
        <v>743.61014192746063</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743.61014192746063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30139.325850900495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599954.58906496654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119990.91781299331</v>
      </c>
      <c r="M84" s="860"/>
      <c r="N84" s="51"/>
    </row>
    <row r="85" spans="1:14">
      <c r="B85" s="89" t="s">
        <v>973</v>
      </c>
      <c r="C85" s="90"/>
      <c r="D85" s="90"/>
      <c r="E85" s="90"/>
      <c r="F85" s="90"/>
      <c r="G85" s="90"/>
      <c r="H85" s="90"/>
      <c r="I85" s="87"/>
      <c r="J85" s="88"/>
      <c r="K85" s="304">
        <v>0.05</v>
      </c>
      <c r="L85" s="859">
        <f>N79*K85</f>
        <v>29997.729453248328</v>
      </c>
      <c r="M85" s="860"/>
      <c r="N85" s="51"/>
    </row>
    <row r="86" spans="1:14" ht="15.75" thickBot="1">
      <c r="B86" s="91" t="s">
        <v>974</v>
      </c>
      <c r="C86" s="92"/>
      <c r="D86" s="92"/>
      <c r="E86" s="92"/>
      <c r="F86" s="92"/>
      <c r="G86" s="92"/>
      <c r="H86" s="92"/>
      <c r="I86" s="93"/>
      <c r="J86" s="94"/>
      <c r="K86" s="305">
        <v>0.05</v>
      </c>
      <c r="L86" s="861">
        <f>N79*K86</f>
        <v>29997.729453248328</v>
      </c>
      <c r="M86" s="862"/>
      <c r="N86" s="51"/>
    </row>
    <row r="87" spans="1:14" ht="15.75" thickBot="1">
      <c r="B87" s="825" t="s">
        <v>953</v>
      </c>
      <c r="C87" s="826"/>
      <c r="D87" s="826"/>
      <c r="E87" s="826"/>
      <c r="F87" s="826"/>
      <c r="G87" s="826"/>
      <c r="H87" s="826"/>
      <c r="I87" s="826"/>
      <c r="J87" s="826"/>
      <c r="K87" s="826"/>
      <c r="L87" s="826"/>
      <c r="M87" s="827"/>
      <c r="N87" s="52">
        <f>L84+L85+L86</f>
        <v>179986.37671948996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779940.96578445646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1115</v>
      </c>
      <c r="C31" s="81" t="s">
        <v>2110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112</v>
      </c>
      <c r="B36" s="838" t="str">
        <f>VLOOKUP(A36,EQUIPOS!A6:D154,3,FALSE)</f>
        <v xml:space="preserve">Aspersor manual
</v>
      </c>
      <c r="C36" s="839"/>
      <c r="D36" s="839"/>
      <c r="E36" s="839"/>
      <c r="F36" s="839"/>
      <c r="G36" s="839"/>
      <c r="H36" s="840"/>
      <c r="I36" s="267"/>
      <c r="J36" s="268"/>
      <c r="K36" s="269">
        <f>VLOOKUP(A36,EQUIPOS!A6:D163,4,FALSE)</f>
        <v>2733.1382638241744</v>
      </c>
      <c r="L36" s="270"/>
      <c r="M36" s="336">
        <v>2</v>
      </c>
      <c r="N36" s="272">
        <f>K36/M36</f>
        <v>1366.5691319120872</v>
      </c>
    </row>
    <row r="37" spans="1:14">
      <c r="A37" s="113" t="s">
        <v>363</v>
      </c>
      <c r="B37" s="838" t="str">
        <f>VLOOKUP(A37,EQUIPOS!A7:D154,3,FALSE)</f>
        <v>Vibrador de concreto, Motor de 3 hp a 18.000 rpm Mangueras de 4 mt</v>
      </c>
      <c r="C37" s="839"/>
      <c r="D37" s="839"/>
      <c r="E37" s="839"/>
      <c r="F37" s="839"/>
      <c r="G37" s="839"/>
      <c r="H37" s="840"/>
      <c r="I37" s="421"/>
      <c r="J37" s="422"/>
      <c r="K37" s="269">
        <f>VLOOKUP(A37,EQUIPOS!A7:D164,4,FALSE)</f>
        <v>7538.4703313080518</v>
      </c>
      <c r="L37" s="335"/>
      <c r="M37" s="336">
        <v>2</v>
      </c>
      <c r="N37" s="272">
        <f>K37/M37</f>
        <v>3769.2351656540259</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1506.9662925450248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6642.7705901111376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832</v>
      </c>
      <c r="B48" s="43" t="str">
        <f>VLOOKUP(A48,MATERIALES!A5:D373,3,FALSE)</f>
        <v>Concreto Resistencia  21 (Mpa)</v>
      </c>
      <c r="C48" s="281"/>
      <c r="D48" s="281"/>
      <c r="E48" s="281"/>
      <c r="F48" s="281"/>
      <c r="G48" s="281"/>
      <c r="H48" s="281"/>
      <c r="I48" s="281"/>
      <c r="J48" s="311" t="str">
        <f>VLOOKUP(A48,MATERIALES!A4:D640,2,FALSE)</f>
        <v>m3</v>
      </c>
      <c r="K48" s="282">
        <v>1</v>
      </c>
      <c r="L48" s="267"/>
      <c r="M48" s="402">
        <f>VLOOKUP(A48,MATERIALES!A5:D396,4,FALSE)</f>
        <v>465405.09364923171</v>
      </c>
      <c r="N48" s="272">
        <f>K48*M48</f>
        <v>465405.09364923171</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4907.0018966419138</v>
      </c>
      <c r="N49" s="272">
        <f>K49*M49</f>
        <v>4907.0018966419138</v>
      </c>
    </row>
    <row r="50" spans="1:14">
      <c r="A50" s="161"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4.5999999999999996</v>
      </c>
      <c r="L50" s="421"/>
      <c r="M50" s="402">
        <f>VLOOKUP(A50,MATERIALES!A6:D398,4,FALSE)</f>
        <v>5111.9049867615968</v>
      </c>
      <c r="N50" s="272">
        <f>K50*M50</f>
        <v>23514.762939103344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493826.85848497698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9">
        <f>VLOOKUP(A60,TRANSPORTE!A2:D117,4,FALSE)</f>
        <v>743.61014192746063</v>
      </c>
      <c r="M60" s="830"/>
      <c r="N60" s="287">
        <f>K60*L60</f>
        <v>743.61014192746063</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743.61014192746063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30139.325850900495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531352.56506791606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106270.51301358322</v>
      </c>
      <c r="M84" s="860"/>
      <c r="N84" s="51"/>
    </row>
    <row r="85" spans="1:14">
      <c r="B85" s="89" t="s">
        <v>973</v>
      </c>
      <c r="C85" s="90"/>
      <c r="D85" s="90"/>
      <c r="E85" s="90"/>
      <c r="F85" s="90"/>
      <c r="G85" s="90"/>
      <c r="H85" s="90"/>
      <c r="I85" s="87"/>
      <c r="J85" s="88"/>
      <c r="K85" s="304">
        <v>0.05</v>
      </c>
      <c r="L85" s="859">
        <f>N79*K85</f>
        <v>26567.628253395804</v>
      </c>
      <c r="M85" s="860"/>
      <c r="N85" s="51"/>
    </row>
    <row r="86" spans="1:14" ht="15.75" thickBot="1">
      <c r="B86" s="91" t="s">
        <v>974</v>
      </c>
      <c r="C86" s="92"/>
      <c r="D86" s="92"/>
      <c r="E86" s="92"/>
      <c r="F86" s="92"/>
      <c r="G86" s="92"/>
      <c r="H86" s="92"/>
      <c r="I86" s="93"/>
      <c r="J86" s="94"/>
      <c r="K86" s="305">
        <v>0.05</v>
      </c>
      <c r="L86" s="861">
        <f>N79*K86</f>
        <v>26567.628253395804</v>
      </c>
      <c r="M86" s="862"/>
      <c r="N86" s="51"/>
    </row>
    <row r="87" spans="1:14" ht="15.75" thickBot="1">
      <c r="B87" s="825" t="s">
        <v>953</v>
      </c>
      <c r="C87" s="826"/>
      <c r="D87" s="826"/>
      <c r="E87" s="826"/>
      <c r="F87" s="826"/>
      <c r="G87" s="826"/>
      <c r="H87" s="826"/>
      <c r="I87" s="826"/>
      <c r="J87" s="826"/>
      <c r="K87" s="826"/>
      <c r="L87" s="826"/>
      <c r="M87" s="827"/>
      <c r="N87" s="52">
        <f>L84+L85+L86</f>
        <v>159405.76952037483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690758.33458829089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ht="25.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1116</v>
      </c>
      <c r="C31" s="81" t="s">
        <v>2111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257</v>
      </c>
      <c r="B36" s="838" t="str">
        <f>VLOOKUP(A36,EQUIPOS!A6:D154,3,FALSE)</f>
        <v>Mezcladora de concreto 1 bulto</v>
      </c>
      <c r="C36" s="839"/>
      <c r="D36" s="839"/>
      <c r="E36" s="839"/>
      <c r="F36" s="839"/>
      <c r="G36" s="839"/>
      <c r="H36" s="840"/>
      <c r="I36" s="267"/>
      <c r="J36" s="268"/>
      <c r="K36" s="269">
        <f>VLOOKUP(A36,EQUIPOS!A6:D163,4,FALSE)</f>
        <v>4906.6626905415887</v>
      </c>
      <c r="L36" s="270"/>
      <c r="M36" s="336">
        <v>1</v>
      </c>
      <c r="N36" s="272">
        <f>K36/M36</f>
        <v>4906.6626905415887</v>
      </c>
    </row>
    <row r="37" spans="1:14">
      <c r="A37" s="113" t="s">
        <v>363</v>
      </c>
      <c r="B37" s="838" t="str">
        <f>VLOOKUP(A37,EQUIPOS!A7:D154,3,FALSE)</f>
        <v>Vibrador de concreto, Motor de 3 hp a 18.000 rpm Mangueras de 4 mt</v>
      </c>
      <c r="C37" s="839"/>
      <c r="D37" s="839"/>
      <c r="E37" s="839"/>
      <c r="F37" s="839"/>
      <c r="G37" s="839"/>
      <c r="H37" s="840"/>
      <c r="I37" s="421"/>
      <c r="J37" s="422"/>
      <c r="K37" s="269">
        <f>VLOOKUP(A37,EQUIPOS!A7:D164,4,FALSE)</f>
        <v>7538.4703313080518</v>
      </c>
      <c r="L37" s="335"/>
      <c r="M37" s="336">
        <v>1</v>
      </c>
      <c r="N37" s="272">
        <f>K37/M37</f>
        <v>7538.4703313080518</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N81*M41</f>
        <v>3796.3137725900497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16241.446794439689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0.95</v>
      </c>
      <c r="L48" s="267"/>
      <c r="M48" s="402">
        <f>VLOOKUP(A48,MATERIALES!A5:D396,4,FALSE)</f>
        <v>46216.140511207443</v>
      </c>
      <c r="N48" s="272">
        <f>K48*M48</f>
        <v>43905.333485647068</v>
      </c>
    </row>
    <row r="49" spans="1:14">
      <c r="A49" s="161" t="s">
        <v>774</v>
      </c>
      <c r="B49" s="43" t="str">
        <f>VLOOKUP(A49,MATERIALES!A6:D373,3,FALSE)</f>
        <v>Agua</v>
      </c>
      <c r="C49" s="425"/>
      <c r="D49" s="425"/>
      <c r="E49" s="425"/>
      <c r="F49" s="425"/>
      <c r="G49" s="425"/>
      <c r="H49" s="425"/>
      <c r="I49" s="425"/>
      <c r="J49" s="312" t="str">
        <f>VLOOKUP(A49,MATERIALES!A5:D641,2,FALSE)</f>
        <v>lt</v>
      </c>
      <c r="K49" s="397">
        <v>170</v>
      </c>
      <c r="L49" s="421"/>
      <c r="M49" s="402">
        <f>VLOOKUP(A49,MATERIALES!A6:D397,4,FALSE)</f>
        <v>42.716643074282864</v>
      </c>
      <c r="N49" s="272">
        <f>K49*M49</f>
        <v>7261.8293226280866</v>
      </c>
    </row>
    <row r="50" spans="1:14">
      <c r="A50" s="161" t="s">
        <v>802</v>
      </c>
      <c r="B50" s="43" t="str">
        <f>VLOOKUP(A50,MATERIALES!A6:D373,3,FALSE)</f>
        <v>Arena lavada</v>
      </c>
      <c r="C50" s="425"/>
      <c r="D50" s="425"/>
      <c r="E50" s="425"/>
      <c r="F50" s="425"/>
      <c r="G50" s="425"/>
      <c r="H50" s="425"/>
      <c r="I50" s="425"/>
      <c r="J50" s="312" t="str">
        <f>VLOOKUP(A50,MATERIALES!A6:D642,2,FALSE)</f>
        <v>m3</v>
      </c>
      <c r="K50" s="397">
        <v>0.55000000000000004</v>
      </c>
      <c r="L50" s="421"/>
      <c r="M50" s="402">
        <f>VLOOKUP(A50,MATERIALES!A6:D398,4,FALSE)</f>
        <v>48246.944104938841</v>
      </c>
      <c r="N50" s="272">
        <f>K50*M50</f>
        <v>26535.819257716365</v>
      </c>
    </row>
    <row r="51" spans="1:14">
      <c r="A51" s="161" t="s">
        <v>804</v>
      </c>
      <c r="B51" s="43" t="str">
        <f>VLOOKUP(A51,MATERIALES!A6:D373,3,FALSE)</f>
        <v>Cemento gris</v>
      </c>
      <c r="C51" s="425"/>
      <c r="D51" s="425"/>
      <c r="E51" s="425"/>
      <c r="F51" s="425"/>
      <c r="G51" s="425"/>
      <c r="H51" s="425"/>
      <c r="I51" s="425"/>
      <c r="J51" s="312" t="str">
        <f>VLOOKUP(A51,MATERIALES!A6:D643,2,FALSE)</f>
        <v>kg</v>
      </c>
      <c r="K51" s="397">
        <v>300</v>
      </c>
      <c r="L51" s="421"/>
      <c r="M51" s="402">
        <f>VLOOKUP(A51,MATERIALES!A6:D399,4,FALSE)</f>
        <v>578.79817869373426</v>
      </c>
      <c r="N51" s="272">
        <f>K51*M51</f>
        <v>173639.45360812027</v>
      </c>
    </row>
    <row r="52" spans="1:14">
      <c r="A52" s="161" t="s">
        <v>867</v>
      </c>
      <c r="B52" s="43" t="str">
        <f>VLOOKUP(A52,MATERIALES!A7:D373,3,FALSE)</f>
        <v>Formaleta (gaviones, juntas de bordillos, juntas de cunetas, muros, concretos clase D,E, F y G)</v>
      </c>
      <c r="C52" s="425"/>
      <c r="D52" s="425"/>
      <c r="E52" s="425"/>
      <c r="F52" s="425"/>
      <c r="G52" s="425"/>
      <c r="H52" s="425"/>
      <c r="I52" s="425"/>
      <c r="J52" s="312" t="str">
        <f>VLOOKUP(A52,MATERIALES!A6:D644,2,FALSE)</f>
        <v>m2</v>
      </c>
      <c r="K52" s="397">
        <v>3.1</v>
      </c>
      <c r="L52" s="421"/>
      <c r="M52" s="402">
        <f>VLOOKUP(A52,MATERIALES!A7:D400,4,FALSE)</f>
        <v>5111.9049867615968</v>
      </c>
      <c r="N52" s="272">
        <f>K52*M52</f>
        <v>15846.90545896095</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5" t="s">
        <v>953</v>
      </c>
      <c r="C59" s="826"/>
      <c r="D59" s="826"/>
      <c r="E59" s="826"/>
      <c r="F59" s="826"/>
      <c r="G59" s="826"/>
      <c r="H59" s="826"/>
      <c r="I59" s="826"/>
      <c r="J59" s="826"/>
      <c r="K59" s="826"/>
      <c r="L59" s="826"/>
      <c r="M59" s="827"/>
      <c r="N59" s="394">
        <f>SUM(N48:N58)</f>
        <v>267189.34113307274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1229</v>
      </c>
      <c r="B64" s="46" t="str">
        <f>VLOOKUP(A64,TRANSPORTE!A2:D117,3,FALSE)</f>
        <v>Transporte de arena</v>
      </c>
      <c r="C64" s="317"/>
      <c r="D64" s="317"/>
      <c r="E64" s="317"/>
      <c r="F64" s="317"/>
      <c r="G64" s="317"/>
      <c r="H64" s="311" t="s">
        <v>339</v>
      </c>
      <c r="I64" s="279">
        <v>0.55000000000000004</v>
      </c>
      <c r="J64" s="286">
        <v>1</v>
      </c>
      <c r="K64" s="279">
        <f>I64*J64</f>
        <v>0.55000000000000004</v>
      </c>
      <c r="L64" s="829">
        <f>VLOOKUP(A64,TRANSPORTE!A2:D117,4,FALSE)</f>
        <v>743.61014192746063</v>
      </c>
      <c r="M64" s="830"/>
      <c r="N64" s="287">
        <f>K64*L64</f>
        <v>408.98557806010336</v>
      </c>
    </row>
    <row r="65" spans="1:15">
      <c r="A65" t="s">
        <v>1281</v>
      </c>
      <c r="B65" s="46" t="str">
        <f>VLOOKUP(A65,TRANSPORTE!A3:D117,3,FALSE)</f>
        <v>Transporte de material triturado</v>
      </c>
      <c r="C65" s="47"/>
      <c r="D65" s="47"/>
      <c r="E65" s="47"/>
      <c r="F65" s="47"/>
      <c r="G65" s="47"/>
      <c r="H65" s="311" t="s">
        <v>339</v>
      </c>
      <c r="I65" s="279">
        <v>0.95</v>
      </c>
      <c r="J65" s="286">
        <v>1</v>
      </c>
      <c r="K65" s="279">
        <f>I65*J65</f>
        <v>0.95</v>
      </c>
      <c r="L65" s="829">
        <f>VLOOKUP(A65,TRANSPORTE!A3:D117,4,FALSE)</f>
        <v>743.61014192746063</v>
      </c>
      <c r="M65" s="830"/>
      <c r="N65" s="287">
        <f>K65*L65</f>
        <v>706.42963483108758</v>
      </c>
    </row>
    <row r="66" spans="1:15">
      <c r="B66" s="46"/>
      <c r="C66" s="47"/>
      <c r="D66" s="47"/>
      <c r="E66" s="47"/>
      <c r="F66" s="47"/>
      <c r="G66" s="47"/>
      <c r="H66" s="311"/>
      <c r="I66" s="279"/>
      <c r="J66" s="286"/>
      <c r="K66" s="279"/>
      <c r="L66" s="829"/>
      <c r="M66" s="830"/>
      <c r="N66" s="287"/>
    </row>
    <row r="67" spans="1:15">
      <c r="B67" s="46"/>
      <c r="C67" s="47"/>
      <c r="D67" s="47"/>
      <c r="E67" s="47"/>
      <c r="F67" s="47"/>
      <c r="G67" s="47"/>
      <c r="H67" s="311"/>
      <c r="I67" s="279"/>
      <c r="J67" s="286"/>
      <c r="K67" s="279"/>
      <c r="L67" s="829"/>
      <c r="M67" s="83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1115.415212891191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s="162"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434">
        <v>8</v>
      </c>
      <c r="N75" s="395">
        <f>K75/M75</f>
        <v>62590.494999999995</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75926.27545180099</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N43+N59+N70+N81</f>
        <v>360472.47859220463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72094.495718440929</v>
      </c>
      <c r="M88" s="860"/>
      <c r="N88" s="51"/>
    </row>
    <row r="89" spans="1:14">
      <c r="B89" s="89" t="s">
        <v>973</v>
      </c>
      <c r="C89" s="90"/>
      <c r="D89" s="90"/>
      <c r="E89" s="90"/>
      <c r="F89" s="90"/>
      <c r="G89" s="90"/>
      <c r="H89" s="90"/>
      <c r="I89" s="87"/>
      <c r="J89" s="88"/>
      <c r="K89" s="304">
        <v>0.05</v>
      </c>
      <c r="L89" s="859">
        <f>N83*K89</f>
        <v>18023.623929610232</v>
      </c>
      <c r="M89" s="860"/>
      <c r="N89" s="51"/>
    </row>
    <row r="90" spans="1:14" ht="15.75" thickBot="1">
      <c r="B90" s="91" t="s">
        <v>974</v>
      </c>
      <c r="C90" s="92"/>
      <c r="D90" s="92"/>
      <c r="E90" s="92"/>
      <c r="F90" s="92"/>
      <c r="G90" s="92"/>
      <c r="H90" s="92"/>
      <c r="I90" s="93"/>
      <c r="J90" s="94"/>
      <c r="K90" s="305">
        <v>0.05</v>
      </c>
      <c r="L90" s="861">
        <f>N83*K90</f>
        <v>18023.623929610232</v>
      </c>
      <c r="M90" s="862"/>
      <c r="N90" s="51"/>
    </row>
    <row r="91" spans="1:14" ht="15.75" thickBot="1">
      <c r="B91" s="825" t="s">
        <v>953</v>
      </c>
      <c r="C91" s="826"/>
      <c r="D91" s="826"/>
      <c r="E91" s="826"/>
      <c r="F91" s="826"/>
      <c r="G91" s="826"/>
      <c r="H91" s="826"/>
      <c r="I91" s="826"/>
      <c r="J91" s="826"/>
      <c r="K91" s="826"/>
      <c r="L91" s="826"/>
      <c r="M91" s="827"/>
      <c r="N91" s="52">
        <f>L88+L89+L90</f>
        <v>108141.74357766139</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468614.22216986603</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1117</v>
      </c>
      <c r="C31" s="81" t="s">
        <v>2112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257</v>
      </c>
      <c r="B36" s="838" t="str">
        <f>VLOOKUP(A36,EQUIPOS!A6:D154,3,FALSE)</f>
        <v>Mezcladora de concreto 1 bulto</v>
      </c>
      <c r="C36" s="839"/>
      <c r="D36" s="839"/>
      <c r="E36" s="839"/>
      <c r="F36" s="839"/>
      <c r="G36" s="839"/>
      <c r="H36" s="840"/>
      <c r="I36" s="267"/>
      <c r="J36" s="268"/>
      <c r="K36" s="269">
        <f>VLOOKUP(A36,EQUIPOS!A6:D163,4,FALSE)</f>
        <v>4906.6626905415887</v>
      </c>
      <c r="L36" s="270"/>
      <c r="M36" s="336">
        <v>1</v>
      </c>
      <c r="N36" s="272">
        <f>K36/M36</f>
        <v>4906.6626905415887</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N81*M41</f>
        <v>3796.3137725900497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8702.9764631316393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0.84</v>
      </c>
      <c r="L48" s="267"/>
      <c r="M48" s="402">
        <f>VLOOKUP(A48,MATERIALES!A5:D396,4,FALSE)</f>
        <v>46216.140511207443</v>
      </c>
      <c r="N48" s="272">
        <f>K48*M48</f>
        <v>38821.558029414249</v>
      </c>
    </row>
    <row r="49" spans="1:14">
      <c r="A49" s="161" t="s">
        <v>774</v>
      </c>
      <c r="B49" s="43" t="str">
        <f>VLOOKUP(A49,MATERIALES!A6:D373,3,FALSE)</f>
        <v>Agua</v>
      </c>
      <c r="C49" s="425"/>
      <c r="D49" s="425"/>
      <c r="E49" s="425"/>
      <c r="F49" s="425"/>
      <c r="G49" s="425"/>
      <c r="H49" s="425"/>
      <c r="I49" s="425"/>
      <c r="J49" s="312" t="str">
        <f>VLOOKUP(A49,MATERIALES!A5:D641,2,FALSE)</f>
        <v>lt</v>
      </c>
      <c r="K49" s="397">
        <v>185</v>
      </c>
      <c r="L49" s="421"/>
      <c r="M49" s="402">
        <f>VLOOKUP(A49,MATERIALES!A6:D397,4,FALSE)</f>
        <v>42.716643074282864</v>
      </c>
      <c r="N49" s="272">
        <f>K49*M49</f>
        <v>7902.5789687423294</v>
      </c>
    </row>
    <row r="50" spans="1:14">
      <c r="A50" s="161" t="s">
        <v>802</v>
      </c>
      <c r="B50" s="43" t="str">
        <f>VLOOKUP(A50,MATERIALES!A6:D373,3,FALSE)</f>
        <v>Arena lavada</v>
      </c>
      <c r="C50" s="425"/>
      <c r="D50" s="425"/>
      <c r="E50" s="425"/>
      <c r="F50" s="425"/>
      <c r="G50" s="425"/>
      <c r="H50" s="425"/>
      <c r="I50" s="425"/>
      <c r="J50" s="312" t="str">
        <f>VLOOKUP(A50,MATERIALES!A6:D642,2,FALSE)</f>
        <v>m3</v>
      </c>
      <c r="K50" s="397">
        <v>0.63</v>
      </c>
      <c r="L50" s="421"/>
      <c r="M50" s="402">
        <f>VLOOKUP(A50,MATERIALES!A6:D398,4,FALSE)</f>
        <v>48246.944104938841</v>
      </c>
      <c r="N50" s="272">
        <f>K50*M50</f>
        <v>30395.574786111469</v>
      </c>
    </row>
    <row r="51" spans="1:14">
      <c r="A51" s="161" t="s">
        <v>804</v>
      </c>
      <c r="B51" s="43" t="str">
        <f>VLOOKUP(A51,MATERIALES!A6:D373,3,FALSE)</f>
        <v>Cemento gris</v>
      </c>
      <c r="C51" s="425"/>
      <c r="D51" s="425"/>
      <c r="E51" s="425"/>
      <c r="F51" s="425"/>
      <c r="G51" s="425"/>
      <c r="H51" s="425"/>
      <c r="I51" s="425"/>
      <c r="J51" s="312" t="str">
        <f>VLOOKUP(A51,MATERIALES!A6:D643,2,FALSE)</f>
        <v>kg</v>
      </c>
      <c r="K51" s="397">
        <v>260</v>
      </c>
      <c r="L51" s="421"/>
      <c r="M51" s="402">
        <f>VLOOKUP(A51,MATERIALES!A6:D399,4,FALSE)</f>
        <v>578.79817869373426</v>
      </c>
      <c r="N51" s="272">
        <f>K51*M51</f>
        <v>150487.52646037089</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5" t="s">
        <v>953</v>
      </c>
      <c r="C59" s="826"/>
      <c r="D59" s="826"/>
      <c r="E59" s="826"/>
      <c r="F59" s="826"/>
      <c r="G59" s="826"/>
      <c r="H59" s="826"/>
      <c r="I59" s="826"/>
      <c r="J59" s="826"/>
      <c r="K59" s="826"/>
      <c r="L59" s="826"/>
      <c r="M59" s="827"/>
      <c r="N59" s="394">
        <f>SUM(N48:N58)</f>
        <v>227607.23824463895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1229</v>
      </c>
      <c r="B64" s="46" t="str">
        <f>VLOOKUP(A64,TRANSPORTE!A2:D117,3,FALSE)</f>
        <v>Transporte de arena</v>
      </c>
      <c r="C64" s="317"/>
      <c r="D64" s="317"/>
      <c r="E64" s="317"/>
      <c r="F64" s="317"/>
      <c r="G64" s="317"/>
      <c r="H64" s="311" t="s">
        <v>339</v>
      </c>
      <c r="I64" s="279">
        <v>0.63</v>
      </c>
      <c r="J64" s="286">
        <v>1</v>
      </c>
      <c r="K64" s="279">
        <f>I64*J64</f>
        <v>0.63</v>
      </c>
      <c r="L64" s="829">
        <f>VLOOKUP(A64,TRANSPORTE!A2:D117,4,FALSE)</f>
        <v>743.61014192746063</v>
      </c>
      <c r="M64" s="830"/>
      <c r="N64" s="287">
        <f>K64*L64</f>
        <v>468.47438941430022</v>
      </c>
    </row>
    <row r="65" spans="1:15">
      <c r="A65" t="s">
        <v>1281</v>
      </c>
      <c r="B65" s="46" t="str">
        <f>VLOOKUP(A65,TRANSPORTE!A3:D117,3,FALSE)</f>
        <v>Transporte de material triturado</v>
      </c>
      <c r="C65" s="47"/>
      <c r="D65" s="47"/>
      <c r="E65" s="47"/>
      <c r="F65" s="47"/>
      <c r="G65" s="47"/>
      <c r="H65" s="311" t="s">
        <v>339</v>
      </c>
      <c r="I65" s="279">
        <v>0.84</v>
      </c>
      <c r="J65" s="286">
        <v>1</v>
      </c>
      <c r="K65" s="279">
        <f>I65*J65</f>
        <v>0.84</v>
      </c>
      <c r="L65" s="829">
        <f>VLOOKUP(A65,TRANSPORTE!A3:D117,4,FALSE)</f>
        <v>743.61014192746063</v>
      </c>
      <c r="M65" s="830"/>
      <c r="N65" s="287">
        <f>K65*L65</f>
        <v>624.63251921906692</v>
      </c>
    </row>
    <row r="66" spans="1:15">
      <c r="B66" s="46"/>
      <c r="C66" s="47"/>
      <c r="D66" s="47"/>
      <c r="E66" s="47"/>
      <c r="F66" s="47"/>
      <c r="G66" s="47"/>
      <c r="H66" s="311"/>
      <c r="I66" s="279"/>
      <c r="J66" s="286"/>
      <c r="K66" s="279"/>
      <c r="L66" s="829"/>
      <c r="M66" s="830"/>
      <c r="N66" s="287"/>
    </row>
    <row r="67" spans="1:15">
      <c r="B67" s="46"/>
      <c r="C67" s="47"/>
      <c r="D67" s="47"/>
      <c r="E67" s="47"/>
      <c r="F67" s="47"/>
      <c r="G67" s="47"/>
      <c r="H67" s="311"/>
      <c r="I67" s="279"/>
      <c r="J67" s="286"/>
      <c r="K67" s="279"/>
      <c r="L67" s="829"/>
      <c r="M67" s="83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1093.1069086333671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s="162"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434">
        <v>8</v>
      </c>
      <c r="N75" s="395">
        <f>K75/M75</f>
        <v>62590.494999999995</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75926.27545180099</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N43+N59+N70+N81</f>
        <v>313329.59706820495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62665.919413640993</v>
      </c>
      <c r="M88" s="860"/>
      <c r="N88" s="51"/>
    </row>
    <row r="89" spans="1:14">
      <c r="B89" s="89" t="s">
        <v>973</v>
      </c>
      <c r="C89" s="90"/>
      <c r="D89" s="90"/>
      <c r="E89" s="90"/>
      <c r="F89" s="90"/>
      <c r="G89" s="90"/>
      <c r="H89" s="90"/>
      <c r="I89" s="87"/>
      <c r="J89" s="88"/>
      <c r="K89" s="304">
        <v>0.05</v>
      </c>
      <c r="L89" s="859">
        <f>N83*K89</f>
        <v>15666.479853410248</v>
      </c>
      <c r="M89" s="860"/>
      <c r="N89" s="51"/>
    </row>
    <row r="90" spans="1:14" ht="15.75" thickBot="1">
      <c r="B90" s="91" t="s">
        <v>974</v>
      </c>
      <c r="C90" s="92"/>
      <c r="D90" s="92"/>
      <c r="E90" s="92"/>
      <c r="F90" s="92"/>
      <c r="G90" s="92"/>
      <c r="H90" s="92"/>
      <c r="I90" s="93"/>
      <c r="J90" s="94"/>
      <c r="K90" s="305">
        <v>0.05</v>
      </c>
      <c r="L90" s="861">
        <f>N83*K90</f>
        <v>15666.479853410248</v>
      </c>
      <c r="M90" s="862"/>
      <c r="N90" s="51"/>
    </row>
    <row r="91" spans="1:14" ht="15.75" thickBot="1">
      <c r="B91" s="825" t="s">
        <v>953</v>
      </c>
      <c r="C91" s="826"/>
      <c r="D91" s="826"/>
      <c r="E91" s="826"/>
      <c r="F91" s="826"/>
      <c r="G91" s="826"/>
      <c r="H91" s="826"/>
      <c r="I91" s="826"/>
      <c r="J91" s="826"/>
      <c r="K91" s="826"/>
      <c r="L91" s="826"/>
      <c r="M91" s="827"/>
      <c r="N91" s="52">
        <f>L88+L89+L90</f>
        <v>93998.879120461483</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407328.47618866642</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1118</v>
      </c>
      <c r="C31" s="81" t="s">
        <v>2113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257</v>
      </c>
      <c r="B36" s="838" t="str">
        <f>VLOOKUP(A36,EQUIPOS!A6:D154,3,FALSE)</f>
        <v>Mezcladora de concreto 1 bulto</v>
      </c>
      <c r="C36" s="839"/>
      <c r="D36" s="839"/>
      <c r="E36" s="839"/>
      <c r="F36" s="839"/>
      <c r="G36" s="839"/>
      <c r="H36" s="840"/>
      <c r="I36" s="267"/>
      <c r="J36" s="268"/>
      <c r="K36" s="269">
        <f>VLOOKUP(A36,EQUIPOS!A6:D163,4,FALSE)</f>
        <v>4906.6626905415887</v>
      </c>
      <c r="L36" s="270"/>
      <c r="M36" s="336">
        <v>1</v>
      </c>
      <c r="N36" s="272">
        <f>K36/M36</f>
        <v>4906.6626905415887</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N81*M41</f>
        <v>3037.0510180720398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7943.7137086136281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46216.140511207443</v>
      </c>
      <c r="N48" s="272">
        <f>K48*M48</f>
        <v>23292.934817648551</v>
      </c>
    </row>
    <row r="49" spans="1:14">
      <c r="A49" s="161" t="s">
        <v>774</v>
      </c>
      <c r="B49" s="43" t="str">
        <f>VLOOKUP(A49,MATERIALES!A6:D373,3,FALSE)</f>
        <v>Agua</v>
      </c>
      <c r="C49" s="425"/>
      <c r="D49" s="425"/>
      <c r="E49" s="425"/>
      <c r="F49" s="425"/>
      <c r="G49" s="425"/>
      <c r="H49" s="425"/>
      <c r="I49" s="425"/>
      <c r="J49" s="312" t="str">
        <f>VLOOKUP(A49,MATERIALES!A5:D641,2,FALSE)</f>
        <v>lt</v>
      </c>
      <c r="K49" s="397">
        <v>111</v>
      </c>
      <c r="L49" s="421"/>
      <c r="M49" s="402">
        <f>VLOOKUP(A49,MATERIALES!A6:D397,4,FALSE)</f>
        <v>42.716643074282864</v>
      </c>
      <c r="N49" s="272">
        <f>K49*M49</f>
        <v>4741.5473812453974</v>
      </c>
    </row>
    <row r="50" spans="1:14">
      <c r="A50" s="161" t="s">
        <v>598</v>
      </c>
      <c r="B50" s="43" t="str">
        <f>VLOOKUP(A50,MATERIALES!A6:D373,3,FALSE)</f>
        <v>Piedra para concreto ciclópeo (rajón o canto rodado)</v>
      </c>
      <c r="C50" s="425"/>
      <c r="D50" s="425"/>
      <c r="E50" s="425"/>
      <c r="F50" s="425"/>
      <c r="G50" s="425"/>
      <c r="H50" s="425"/>
      <c r="I50" s="425"/>
      <c r="J50" s="312" t="str">
        <f>VLOOKUP(A50,MATERIALES!A6:D642,2,FALSE)</f>
        <v>m3</v>
      </c>
      <c r="K50" s="397">
        <v>0.4</v>
      </c>
      <c r="L50" s="421"/>
      <c r="M50" s="402">
        <f>VLOOKUP(A50,MATERIALES!A6:D398,4,FALSE)</f>
        <v>33286.819163784436</v>
      </c>
      <c r="N50" s="272">
        <f>K50*M50</f>
        <v>13314.727665513776</v>
      </c>
    </row>
    <row r="51" spans="1:14">
      <c r="A51" s="161" t="s">
        <v>802</v>
      </c>
      <c r="B51" s="43" t="str">
        <f>VLOOKUP(A51,MATERIALES!A6:D373,3,FALSE)</f>
        <v>Arena lavada</v>
      </c>
      <c r="C51" s="425"/>
      <c r="D51" s="425"/>
      <c r="E51" s="425"/>
      <c r="F51" s="425"/>
      <c r="G51" s="425"/>
      <c r="H51" s="425"/>
      <c r="I51" s="425"/>
      <c r="J51" s="312" t="str">
        <f>VLOOKUP(A51,MATERIALES!A6:D643,2,FALSE)</f>
        <v>m3</v>
      </c>
      <c r="K51" s="397">
        <v>0.378</v>
      </c>
      <c r="L51" s="421"/>
      <c r="M51" s="402">
        <f>VLOOKUP(A51,MATERIALES!A6:D399,4,FALSE)</f>
        <v>48246.944104938841</v>
      </c>
      <c r="N51" s="272">
        <f>K51*M51</f>
        <v>18237.344871666883</v>
      </c>
    </row>
    <row r="52" spans="1:14">
      <c r="A52" s="161" t="s">
        <v>804</v>
      </c>
      <c r="B52" s="43" t="str">
        <f>VLOOKUP(A52,MATERIALES!A7:D373,3,FALSE)</f>
        <v>Cemento gris</v>
      </c>
      <c r="C52" s="425"/>
      <c r="D52" s="425"/>
      <c r="E52" s="425"/>
      <c r="F52" s="425"/>
      <c r="G52" s="425"/>
      <c r="H52" s="425"/>
      <c r="I52" s="425"/>
      <c r="J52" s="312" t="str">
        <f>VLOOKUP(A52,MATERIALES!A6:D644,2,FALSE)</f>
        <v>kg</v>
      </c>
      <c r="K52" s="397">
        <v>156</v>
      </c>
      <c r="L52" s="421"/>
      <c r="M52" s="402">
        <f>VLOOKUP(A52,MATERIALES!A7:D400,4,FALSE)</f>
        <v>578.79817869373426</v>
      </c>
      <c r="N52" s="272">
        <f>K52*M52</f>
        <v>90292.515876222547</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5" t="s">
        <v>953</v>
      </c>
      <c r="C59" s="826"/>
      <c r="D59" s="826"/>
      <c r="E59" s="826"/>
      <c r="F59" s="826"/>
      <c r="G59" s="826"/>
      <c r="H59" s="826"/>
      <c r="I59" s="826"/>
      <c r="J59" s="826"/>
      <c r="K59" s="826"/>
      <c r="L59" s="826"/>
      <c r="M59" s="827"/>
      <c r="N59" s="394">
        <f>SUM(N48:N58)</f>
        <v>149879.07061229716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1229</v>
      </c>
      <c r="B64" s="46" t="str">
        <f>VLOOKUP(A64,TRANSPORTE!A2:D117,3,FALSE)</f>
        <v>Transporte de arena</v>
      </c>
      <c r="C64" s="317"/>
      <c r="D64" s="317"/>
      <c r="E64" s="317"/>
      <c r="F64" s="317"/>
      <c r="G64" s="317"/>
      <c r="H64" s="311" t="s">
        <v>339</v>
      </c>
      <c r="I64" s="279">
        <v>0.378</v>
      </c>
      <c r="J64" s="286">
        <v>1</v>
      </c>
      <c r="K64" s="279">
        <f>I64*J64</f>
        <v>0.378</v>
      </c>
      <c r="L64" s="829">
        <f>VLOOKUP(A64,TRANSPORTE!A2:D117,4,FALSE)</f>
        <v>743.61014192746063</v>
      </c>
      <c r="M64" s="830"/>
      <c r="N64" s="287">
        <f>K64*L64</f>
        <v>281.08463364858011</v>
      </c>
    </row>
    <row r="65" spans="1:15">
      <c r="A65" t="s">
        <v>1281</v>
      </c>
      <c r="B65" s="46" t="str">
        <f>VLOOKUP(A65,TRANSPORTE!A3:D117,3,FALSE)</f>
        <v>Transporte de material triturado</v>
      </c>
      <c r="C65" s="47"/>
      <c r="D65" s="47"/>
      <c r="E65" s="47"/>
      <c r="F65" s="47"/>
      <c r="G65" s="47"/>
      <c r="H65" s="311" t="s">
        <v>339</v>
      </c>
      <c r="I65" s="279">
        <v>0.504</v>
      </c>
      <c r="J65" s="286">
        <v>1</v>
      </c>
      <c r="K65" s="279">
        <f>I65*J65</f>
        <v>0.504</v>
      </c>
      <c r="L65" s="829">
        <f>VLOOKUP(A65,TRANSPORTE!A3:D117,4,FALSE)</f>
        <v>743.61014192746063</v>
      </c>
      <c r="M65" s="830"/>
      <c r="N65" s="287">
        <f>K65*L65</f>
        <v>374.77951153144016</v>
      </c>
    </row>
    <row r="66" spans="1:15">
      <c r="A66" t="s">
        <v>1308</v>
      </c>
      <c r="B66" s="46" t="str">
        <f>VLOOKUP(A66,TRANSPORTE!A3:D117,3,FALSE)</f>
        <v>Transporte de piedra para Ciclópeo</v>
      </c>
      <c r="C66" s="47"/>
      <c r="D66" s="47"/>
      <c r="E66" s="47"/>
      <c r="F66" s="47"/>
      <c r="G66" s="47"/>
      <c r="H66" s="311" t="s">
        <v>339</v>
      </c>
      <c r="I66" s="279">
        <v>0.4</v>
      </c>
      <c r="J66" s="286">
        <v>1</v>
      </c>
      <c r="K66" s="279">
        <f>I66*J66</f>
        <v>0.4</v>
      </c>
      <c r="L66" s="829">
        <f>VLOOKUP(A66,TRANSPORTE!A3:D117,4,FALSE)</f>
        <v>743.61014192746063</v>
      </c>
      <c r="M66" s="830"/>
      <c r="N66" s="287">
        <f>K66*L66</f>
        <v>297.44405677098428</v>
      </c>
    </row>
    <row r="67" spans="1:15">
      <c r="B67" s="46"/>
      <c r="C67" s="47"/>
      <c r="D67" s="47"/>
      <c r="E67" s="47"/>
      <c r="F67" s="47"/>
      <c r="G67" s="47"/>
      <c r="H67" s="311"/>
      <c r="I67" s="279"/>
      <c r="J67" s="286"/>
      <c r="K67" s="279"/>
      <c r="L67" s="829"/>
      <c r="M67" s="83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953.30820195100455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s="162"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434">
        <v>10</v>
      </c>
      <c r="N75" s="395">
        <f>K75/M75</f>
        <v>50072.395999999993</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10</v>
      </c>
      <c r="N76" s="395">
        <f>K76/M76</f>
        <v>10668.624361440798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60741.020361440795</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N43+N59+N70+N81</f>
        <v>219517.11288430257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43903.422576860517</v>
      </c>
      <c r="M88" s="860"/>
      <c r="N88" s="51"/>
    </row>
    <row r="89" spans="1:14">
      <c r="B89" s="89" t="s">
        <v>973</v>
      </c>
      <c r="C89" s="90"/>
      <c r="D89" s="90"/>
      <c r="E89" s="90"/>
      <c r="F89" s="90"/>
      <c r="G89" s="90"/>
      <c r="H89" s="90"/>
      <c r="I89" s="87"/>
      <c r="J89" s="88"/>
      <c r="K89" s="304">
        <v>0.05</v>
      </c>
      <c r="L89" s="859">
        <f>N83*K89</f>
        <v>10975.855644215129</v>
      </c>
      <c r="M89" s="860"/>
      <c r="N89" s="51"/>
    </row>
    <row r="90" spans="1:14" ht="15.75" thickBot="1">
      <c r="B90" s="91" t="s">
        <v>974</v>
      </c>
      <c r="C90" s="92"/>
      <c r="D90" s="92"/>
      <c r="E90" s="92"/>
      <c r="F90" s="92"/>
      <c r="G90" s="92"/>
      <c r="H90" s="92"/>
      <c r="I90" s="93"/>
      <c r="J90" s="94"/>
      <c r="K90" s="305">
        <v>0.05</v>
      </c>
      <c r="L90" s="861">
        <f>N83*K90</f>
        <v>10975.855644215129</v>
      </c>
      <c r="M90" s="862"/>
      <c r="N90" s="51"/>
    </row>
    <row r="91" spans="1:14" ht="15.75" thickBot="1">
      <c r="B91" s="825" t="s">
        <v>953</v>
      </c>
      <c r="C91" s="826"/>
      <c r="D91" s="826"/>
      <c r="E91" s="826"/>
      <c r="F91" s="826"/>
      <c r="G91" s="826"/>
      <c r="H91" s="826"/>
      <c r="I91" s="826"/>
      <c r="J91" s="826"/>
      <c r="K91" s="826"/>
      <c r="L91" s="826"/>
      <c r="M91" s="827"/>
      <c r="N91" s="52">
        <f>L88+L89+L90</f>
        <v>65855.133865290773</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285372.24674959335</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1119</v>
      </c>
      <c r="C31" s="81" t="s">
        <v>2232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363</v>
      </c>
      <c r="B36" s="838" t="str">
        <f>VLOOKUP(A36,EQUIPOS!A6:D154,3,FALSE)</f>
        <v>Vibrador de concreto, Motor de 3 hp a 18.000 rpm Mangueras de 4 mt</v>
      </c>
      <c r="C36" s="839"/>
      <c r="D36" s="839"/>
      <c r="E36" s="839"/>
      <c r="F36" s="839"/>
      <c r="G36" s="839"/>
      <c r="H36" s="840"/>
      <c r="I36" s="267"/>
      <c r="J36" s="268"/>
      <c r="K36" s="269">
        <f>VLOOKUP(A36,EQUIPOS!A6:D163,4,FALSE)</f>
        <v>7538.4703313080518</v>
      </c>
      <c r="L36" s="270"/>
      <c r="M36" s="336">
        <v>1</v>
      </c>
      <c r="N36" s="272">
        <f>K36/M36</f>
        <v>7538.4703313080518</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0.02</v>
      </c>
      <c r="N41" s="344">
        <f>N78*M41</f>
        <v>1732.1042859671059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9270.5746172751569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4307.0665262758585</v>
      </c>
      <c r="N48" s="272">
        <f>K48*M48</f>
        <v>146922.65334432208</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60568.12302575427</v>
      </c>
      <c r="N49" s="272">
        <f>K49*M49</f>
        <v>9085.2184538631409</v>
      </c>
    </row>
    <row r="50" spans="1:14">
      <c r="A50" s="161" t="s">
        <v>832</v>
      </c>
      <c r="B50" s="43" t="str">
        <f>VLOOKUP(A50,MATERIALES!A6:D373,3,FALSE)</f>
        <v>Concreto Resistencia  21 (Mpa)</v>
      </c>
      <c r="C50" s="425"/>
      <c r="D50" s="425"/>
      <c r="E50" s="425"/>
      <c r="F50" s="425"/>
      <c r="G50" s="425"/>
      <c r="H50" s="425"/>
      <c r="I50" s="425"/>
      <c r="J50" s="312" t="str">
        <f>VLOOKUP(A50,MATERIALES!A6:D642,2,FALSE)</f>
        <v>m3</v>
      </c>
      <c r="K50" s="397">
        <v>0.126</v>
      </c>
      <c r="L50" s="421"/>
      <c r="M50" s="402">
        <f>VLOOKUP(A50,MATERIALES!A6:D398,4,FALSE)</f>
        <v>465405.09364923171</v>
      </c>
      <c r="N50" s="272">
        <f>K50*M50</f>
        <v>58641.041799803199</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29014.833151578605</v>
      </c>
      <c r="N51" s="272">
        <f>K51*M51</f>
        <v>29014.833151578605</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243663.74674956704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A61" t="s">
        <v>1239</v>
      </c>
      <c r="B61" s="46" t="str">
        <f>VLOOKUP(A61,TRANSPORTE!A3:D117,3,FALSE)</f>
        <v>Transporte de concreto</v>
      </c>
      <c r="C61" s="317"/>
      <c r="D61" s="317"/>
      <c r="E61" s="317"/>
      <c r="F61" s="317"/>
      <c r="G61" s="317"/>
      <c r="H61" s="311" t="s">
        <v>339</v>
      </c>
      <c r="I61" s="279">
        <v>0.126</v>
      </c>
      <c r="J61" s="286">
        <v>1</v>
      </c>
      <c r="K61" s="279">
        <f>I61*J61</f>
        <v>0.126</v>
      </c>
      <c r="L61" s="829">
        <f>VLOOKUP(A61,TRANSPORTE!A3:D117,4,FALSE)</f>
        <v>743.61014192746063</v>
      </c>
      <c r="M61" s="830"/>
      <c r="N61" s="287">
        <f>K61*L61</f>
        <v>93.694877882860041</v>
      </c>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f>N61+N62+N63+N64+N65</f>
        <v>93.694877882860041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977"/>
      <c r="N71" s="98" t="s">
        <v>951</v>
      </c>
    </row>
    <row r="72" spans="1:15">
      <c r="A72" s="162" t="s">
        <v>9</v>
      </c>
      <c r="B72" s="49" t="str">
        <f>VLOOKUP(A72,'MANO DE OBRA'!A8:D68,3,FALSE)</f>
        <v>Obrero (3)</v>
      </c>
      <c r="C72" s="47"/>
      <c r="D72" s="47"/>
      <c r="E72" s="47"/>
      <c r="F72" s="47"/>
      <c r="G72" s="47"/>
      <c r="H72" s="47"/>
      <c r="I72" s="292">
        <f>K72/J72*100</f>
        <v>101498.09999999999</v>
      </c>
      <c r="J72" s="293">
        <v>185</v>
      </c>
      <c r="K72" s="294">
        <f>VLOOKUP(A72,'MANO DE OBRA'!A8:D99,4,FALSE)</f>
        <v>187771.48499999999</v>
      </c>
      <c r="L72" s="50"/>
      <c r="M72" s="431">
        <v>3.4</v>
      </c>
      <c r="N72" s="395">
        <f>K72/M72</f>
        <v>55226.907352941176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45"/>
    </row>
    <row r="78" spans="1:15" ht="15.75" thickBot="1">
      <c r="B78" s="831" t="s">
        <v>953</v>
      </c>
      <c r="C78" s="832"/>
      <c r="D78" s="832"/>
      <c r="E78" s="832"/>
      <c r="F78" s="832"/>
      <c r="G78" s="832"/>
      <c r="H78" s="832"/>
      <c r="I78" s="832"/>
      <c r="J78" s="832"/>
      <c r="K78" s="832"/>
      <c r="L78" s="832"/>
      <c r="M78" s="833"/>
      <c r="N78" s="301">
        <f>SUM(N72:N77)</f>
        <v>86605.214298355291</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339633.23054308037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67926.646108616071</v>
      </c>
      <c r="M85" s="860"/>
      <c r="N85" s="51"/>
    </row>
    <row r="86" spans="1:14">
      <c r="B86" s="89" t="s">
        <v>973</v>
      </c>
      <c r="C86" s="90"/>
      <c r="D86" s="90"/>
      <c r="E86" s="90"/>
      <c r="F86" s="90"/>
      <c r="G86" s="90"/>
      <c r="H86" s="90"/>
      <c r="I86" s="87"/>
      <c r="J86" s="88"/>
      <c r="K86" s="304">
        <v>0.05</v>
      </c>
      <c r="L86" s="859">
        <f>N80*K86</f>
        <v>16981.661527154018</v>
      </c>
      <c r="M86" s="860"/>
      <c r="N86" s="51"/>
    </row>
    <row r="87" spans="1:14" ht="15.75" thickBot="1">
      <c r="B87" s="91" t="s">
        <v>974</v>
      </c>
      <c r="C87" s="92"/>
      <c r="D87" s="92"/>
      <c r="E87" s="92"/>
      <c r="F87" s="92"/>
      <c r="G87" s="92"/>
      <c r="H87" s="92"/>
      <c r="I87" s="93"/>
      <c r="J87" s="94"/>
      <c r="K87" s="305">
        <v>0.05</v>
      </c>
      <c r="L87" s="861">
        <f>N80*K87</f>
        <v>16981.661527154018</v>
      </c>
      <c r="M87" s="862"/>
      <c r="N87" s="51"/>
    </row>
    <row r="88" spans="1:14" ht="15.75" thickBot="1">
      <c r="B88" s="825" t="s">
        <v>953</v>
      </c>
      <c r="C88" s="826"/>
      <c r="D88" s="826"/>
      <c r="E88" s="826"/>
      <c r="F88" s="826"/>
      <c r="G88" s="826"/>
      <c r="H88" s="826"/>
      <c r="I88" s="826"/>
      <c r="J88" s="826"/>
      <c r="K88" s="826"/>
      <c r="L88" s="826"/>
      <c r="M88" s="827"/>
      <c r="N88" s="52">
        <f>L85+L86+L87</f>
        <v>101889.96916292411</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441523.19970600447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1659</v>
      </c>
      <c r="C31" s="81" t="s">
        <v>1660</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363</v>
      </c>
      <c r="B36" s="838" t="str">
        <f>VLOOKUP(A36,EQUIPOS!A6:D154,3,FALSE)</f>
        <v>Vibrador de concreto, Motor de 3 hp a 18.000 rpm Mangueras de 4 mt</v>
      </c>
      <c r="C36" s="839"/>
      <c r="D36" s="839"/>
      <c r="E36" s="839"/>
      <c r="F36" s="839"/>
      <c r="G36" s="839"/>
      <c r="H36" s="840"/>
      <c r="I36" s="267"/>
      <c r="J36" s="268"/>
      <c r="K36" s="269">
        <f>VLOOKUP(A36,EQUIPOS!A6:D163,4,FALSE)</f>
        <v>7538.4703313080518</v>
      </c>
      <c r="L36" s="270"/>
      <c r="M36" s="336">
        <v>1</v>
      </c>
      <c r="N36" s="272">
        <f>K36/M36</f>
        <v>7538.4703313080518</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0.02</v>
      </c>
      <c r="N41" s="344">
        <f>N78*M41</f>
        <v>1732.1042859671059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9270.5746172751569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4307.0665262758585</v>
      </c>
      <c r="N48" s="272">
        <f>K48*M48</f>
        <v>146922.65334432208</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60568.12302575427</v>
      </c>
      <c r="N49" s="272">
        <f>K49*M49</f>
        <v>9085.2184538631409</v>
      </c>
    </row>
    <row r="50" spans="1:14">
      <c r="A50" s="161" t="s">
        <v>1661</v>
      </c>
      <c r="B50" s="43" t="str">
        <f>VLOOKUP(A50,MATERIALES!A6:D373,3,FALSE)</f>
        <v>Concreto Resistencia  28 (Mpa)</v>
      </c>
      <c r="C50" s="425"/>
      <c r="D50" s="425"/>
      <c r="E50" s="425"/>
      <c r="F50" s="425"/>
      <c r="G50" s="425"/>
      <c r="H50" s="425"/>
      <c r="I50" s="425"/>
      <c r="J50" s="312" t="str">
        <f>VLOOKUP(A50,MATERIALES!A6:D642,2,FALSE)</f>
        <v>m3</v>
      </c>
      <c r="K50" s="397">
        <v>0.126</v>
      </c>
      <c r="L50" s="421"/>
      <c r="M50" s="402">
        <f>VLOOKUP(A50,MATERIALES!A6:D398,4,FALSE)</f>
        <v>508832.74365999526</v>
      </c>
      <c r="N50" s="272">
        <f>K50*M50</f>
        <v>64112.925701159402</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29014.833151578605</v>
      </c>
      <c r="N51" s="272">
        <f>K51*M51</f>
        <v>29014.833151578605</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249135.63065092324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A61" t="s">
        <v>1239</v>
      </c>
      <c r="B61" s="46" t="str">
        <f>VLOOKUP(A61,TRANSPORTE!A3:D117,3,FALSE)</f>
        <v>Transporte de concreto</v>
      </c>
      <c r="C61" s="317"/>
      <c r="D61" s="317"/>
      <c r="E61" s="317"/>
      <c r="F61" s="317"/>
      <c r="G61" s="317"/>
      <c r="H61" s="311" t="s">
        <v>339</v>
      </c>
      <c r="I61" s="413">
        <v>0.126</v>
      </c>
      <c r="J61" s="286">
        <v>1</v>
      </c>
      <c r="K61" s="413">
        <f>I61*J61</f>
        <v>0.126</v>
      </c>
      <c r="L61" s="829">
        <f>VLOOKUP(A61,TRANSPORTE!A3:D117,4,FALSE)</f>
        <v>743.61014192746063</v>
      </c>
      <c r="M61" s="830"/>
      <c r="N61" s="287">
        <f>K61*L61</f>
        <v>93.694877882860041</v>
      </c>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f>N61+N62+N63+N64+N65</f>
        <v>93.694877882860041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977"/>
      <c r="N71" s="98" t="s">
        <v>951</v>
      </c>
    </row>
    <row r="72" spans="1:15">
      <c r="A72" s="162" t="s">
        <v>9</v>
      </c>
      <c r="B72" s="49" t="str">
        <f>VLOOKUP(A72,'MANO DE OBRA'!A8:D68,3,FALSE)</f>
        <v>Obrero (3)</v>
      </c>
      <c r="C72" s="47"/>
      <c r="D72" s="47"/>
      <c r="E72" s="47"/>
      <c r="F72" s="47"/>
      <c r="G72" s="47"/>
      <c r="H72" s="47"/>
      <c r="I72" s="292">
        <f>K72/J72*100</f>
        <v>101498.09999999999</v>
      </c>
      <c r="J72" s="293">
        <v>185</v>
      </c>
      <c r="K72" s="294">
        <f>VLOOKUP(A72,'MANO DE OBRA'!A8:D99,4,FALSE)</f>
        <v>187771.48499999999</v>
      </c>
      <c r="L72" s="50"/>
      <c r="M72" s="431">
        <v>3.4</v>
      </c>
      <c r="N72" s="395">
        <f>K72/M72</f>
        <v>55226.907352941176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127"/>
    </row>
    <row r="78" spans="1:15" ht="15.75" thickBot="1">
      <c r="B78" s="831" t="s">
        <v>953</v>
      </c>
      <c r="C78" s="832"/>
      <c r="D78" s="832"/>
      <c r="E78" s="832"/>
      <c r="F78" s="832"/>
      <c r="G78" s="832"/>
      <c r="H78" s="832"/>
      <c r="I78" s="832"/>
      <c r="J78" s="832"/>
      <c r="K78" s="832"/>
      <c r="L78" s="832"/>
      <c r="M78" s="833"/>
      <c r="N78" s="460">
        <f>SUM(N72:N77)</f>
        <v>86605.214298355291</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345105.11444443656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69021.02288888731</v>
      </c>
      <c r="M85" s="860"/>
      <c r="N85" s="51"/>
    </row>
    <row r="86" spans="1:14">
      <c r="B86" s="89" t="s">
        <v>973</v>
      </c>
      <c r="C86" s="90"/>
      <c r="D86" s="90"/>
      <c r="E86" s="90"/>
      <c r="F86" s="90"/>
      <c r="G86" s="90"/>
      <c r="H86" s="90"/>
      <c r="I86" s="87"/>
      <c r="J86" s="88"/>
      <c r="K86" s="304">
        <v>0.05</v>
      </c>
      <c r="L86" s="859">
        <f>N80*K86</f>
        <v>17255.255722221827</v>
      </c>
      <c r="M86" s="860"/>
      <c r="N86" s="51"/>
    </row>
    <row r="87" spans="1:14" ht="15.75" thickBot="1">
      <c r="B87" s="91" t="s">
        <v>974</v>
      </c>
      <c r="C87" s="92"/>
      <c r="D87" s="92"/>
      <c r="E87" s="92"/>
      <c r="F87" s="92"/>
      <c r="G87" s="92"/>
      <c r="H87" s="92"/>
      <c r="I87" s="93"/>
      <c r="J87" s="94"/>
      <c r="K87" s="305">
        <v>0.05</v>
      </c>
      <c r="L87" s="861">
        <f>N80*K87</f>
        <v>17255.255722221827</v>
      </c>
      <c r="M87" s="862"/>
      <c r="N87" s="51"/>
    </row>
    <row r="88" spans="1:14" ht="15.75" thickBot="1">
      <c r="B88" s="825" t="s">
        <v>953</v>
      </c>
      <c r="C88" s="826"/>
      <c r="D88" s="826"/>
      <c r="E88" s="826"/>
      <c r="F88" s="826"/>
      <c r="G88" s="826"/>
      <c r="H88" s="826"/>
      <c r="I88" s="826"/>
      <c r="J88" s="826"/>
      <c r="K88" s="826"/>
      <c r="L88" s="826"/>
      <c r="M88" s="827"/>
      <c r="N88" s="52">
        <f>L85+L86+L87</f>
        <v>103531.53433333097</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448636.64877776755</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4"/>
      <c r="C1" s="926"/>
      <c r="D1" s="927"/>
      <c r="E1" s="927"/>
      <c r="F1" s="927"/>
      <c r="G1" s="927"/>
      <c r="H1" s="927"/>
      <c r="I1" s="927"/>
      <c r="J1" s="928"/>
      <c r="K1" s="929" t="s">
        <v>933</v>
      </c>
      <c r="L1" s="931" t="s">
        <v>2198</v>
      </c>
      <c r="M1" s="932"/>
      <c r="N1" s="933"/>
    </row>
    <row r="2" spans="2:14" ht="22.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1662</v>
      </c>
      <c r="C31" s="81" t="s">
        <v>2121</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156</v>
      </c>
      <c r="B36" s="838" t="str">
        <f>VLOOKUP(A36,EQUIPOS!A6:D154,3,FALSE)</f>
        <v>Cizalla manual de 90 cm.</v>
      </c>
      <c r="C36" s="839"/>
      <c r="D36" s="839"/>
      <c r="E36" s="839"/>
      <c r="F36" s="839"/>
      <c r="G36" s="839"/>
      <c r="H36" s="840"/>
      <c r="I36" s="267"/>
      <c r="J36" s="268"/>
      <c r="K36" s="269">
        <f>VLOOKUP(A36,EQUIPOS!A6:D163,4,FALSE)</f>
        <v>703.04158339311084</v>
      </c>
      <c r="L36" s="270"/>
      <c r="M36" s="336">
        <v>37.5</v>
      </c>
      <c r="N36" s="272">
        <f>K36/M36</f>
        <v>18.747775557149623</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0.02</v>
      </c>
      <c r="N41" s="344">
        <f>N78*M41</f>
        <v>16.927673861440798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35.675449418590418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1.05</v>
      </c>
      <c r="L48" s="267"/>
      <c r="M48" s="402">
        <f>VLOOKUP(A48,MATERIALES!A5:D396,4,FALSE)</f>
        <v>4307.0665262758585</v>
      </c>
      <c r="N48" s="272">
        <f>K48*M48</f>
        <v>4522.4198525896518</v>
      </c>
    </row>
    <row r="49" spans="1:14">
      <c r="A49" s="161" t="s">
        <v>898</v>
      </c>
      <c r="B49" s="43" t="str">
        <f>VLOOKUP(A49,MATERIALES!A6:D373,3,FALSE)</f>
        <v>Alambre Negro Para Amarre</v>
      </c>
      <c r="C49" s="425"/>
      <c r="D49" s="425"/>
      <c r="E49" s="425"/>
      <c r="F49" s="425"/>
      <c r="G49" s="425"/>
      <c r="H49" s="425"/>
      <c r="I49" s="425"/>
      <c r="J49" s="311" t="str">
        <f>VLOOKUP(A49,MATERIALES!A5:D641,2,FALSE)</f>
        <v>kg</v>
      </c>
      <c r="K49" s="397">
        <v>0.03</v>
      </c>
      <c r="L49" s="421"/>
      <c r="M49" s="402">
        <f>VLOOKUP(A49,MATERIALES!A6:D397,4,FALSE)</f>
        <v>5182.5683668973543</v>
      </c>
      <c r="N49" s="272">
        <f>K49*M49</f>
        <v>155.47705100692062</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4677.896903596572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829">
        <f>VLOOKUP(A61,TRANSPORTE!A3:D117,4,FALSE)</f>
        <v>0.44371735203681989</v>
      </c>
      <c r="M61" s="830"/>
      <c r="N61" s="287">
        <f>K61*L61</f>
        <v>0.46590321963866088</v>
      </c>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f>N61+N62+N63+N64+N65</f>
        <v>0.46590321963866088</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854"/>
      <c r="N71" s="98" t="s">
        <v>951</v>
      </c>
    </row>
    <row r="72" spans="1:15">
      <c r="A72" s="16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434">
        <v>200</v>
      </c>
      <c r="N72" s="395">
        <f>K72/M72</f>
        <v>312.95247499999999</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45"/>
    </row>
    <row r="78" spans="1:15" ht="15.75" thickBot="1">
      <c r="B78" s="831" t="s">
        <v>953</v>
      </c>
      <c r="C78" s="832"/>
      <c r="D78" s="832"/>
      <c r="E78" s="832"/>
      <c r="F78" s="832"/>
      <c r="G78" s="832"/>
      <c r="H78" s="832"/>
      <c r="I78" s="832"/>
      <c r="J78" s="832"/>
      <c r="K78" s="832"/>
      <c r="L78" s="832"/>
      <c r="M78" s="833"/>
      <c r="N78" s="301">
        <f>SUM(N72:N77)</f>
        <v>846.38369307203993</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5560.4219493068413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1112.0843898613682</v>
      </c>
      <c r="M85" s="860"/>
      <c r="N85" s="51"/>
    </row>
    <row r="86" spans="1:14">
      <c r="B86" s="89" t="s">
        <v>973</v>
      </c>
      <c r="C86" s="90"/>
      <c r="D86" s="90"/>
      <c r="E86" s="90"/>
      <c r="F86" s="90"/>
      <c r="G86" s="90"/>
      <c r="H86" s="90"/>
      <c r="I86" s="87"/>
      <c r="J86" s="88"/>
      <c r="K86" s="304">
        <v>0.05</v>
      </c>
      <c r="L86" s="859">
        <f>N80*K86</f>
        <v>278.02109746534205</v>
      </c>
      <c r="M86" s="860"/>
      <c r="N86" s="51"/>
    </row>
    <row r="87" spans="1:14" ht="15.75" thickBot="1">
      <c r="B87" s="91" t="s">
        <v>974</v>
      </c>
      <c r="C87" s="92"/>
      <c r="D87" s="92"/>
      <c r="E87" s="92"/>
      <c r="F87" s="92"/>
      <c r="G87" s="92"/>
      <c r="H87" s="92"/>
      <c r="I87" s="93"/>
      <c r="J87" s="94"/>
      <c r="K87" s="305">
        <v>0.05</v>
      </c>
      <c r="L87" s="861">
        <f>N80*K87</f>
        <v>278.02109746534205</v>
      </c>
      <c r="M87" s="862"/>
      <c r="N87" s="51"/>
    </row>
    <row r="88" spans="1:14" ht="15.75" thickBot="1">
      <c r="B88" s="825" t="s">
        <v>953</v>
      </c>
      <c r="C88" s="826"/>
      <c r="D88" s="826"/>
      <c r="E88" s="826"/>
      <c r="F88" s="826"/>
      <c r="G88" s="826"/>
      <c r="H88" s="826"/>
      <c r="I88" s="826"/>
      <c r="J88" s="826"/>
      <c r="K88" s="826"/>
      <c r="L88" s="826"/>
      <c r="M88" s="827"/>
      <c r="N88" s="52">
        <f>L85+L86+L87</f>
        <v>1668.1265847920524</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7228.5485340988935</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1663</v>
      </c>
      <c r="C31" s="81" t="s">
        <v>2122</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156</v>
      </c>
      <c r="B36" s="838" t="str">
        <f>VLOOKUP(A36,EQUIPOS!A6:D154,3,FALSE)</f>
        <v>Cizalla manual de 90 cm.</v>
      </c>
      <c r="C36" s="839"/>
      <c r="D36" s="839"/>
      <c r="E36" s="839"/>
      <c r="F36" s="839"/>
      <c r="G36" s="839"/>
      <c r="H36" s="840"/>
      <c r="I36" s="267"/>
      <c r="J36" s="268"/>
      <c r="K36" s="269">
        <f>VLOOKUP(A36,EQUIPOS!A6:D163,4,FALSE)</f>
        <v>703.04158339311084</v>
      </c>
      <c r="L36" s="270"/>
      <c r="M36" s="336">
        <v>37.5</v>
      </c>
      <c r="N36" s="272">
        <f>K36/M36</f>
        <v>18.747775557149623</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0.02</v>
      </c>
      <c r="N41" s="344">
        <f>N78*M41</f>
        <v>16.927673861440798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35.675449418590418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743</v>
      </c>
      <c r="B48" s="43" t="str">
        <f>VLOOKUP(A48,MATERIALES!A5:D373,3,FALSE)</f>
        <v>Acero A-40</v>
      </c>
      <c r="C48" s="281"/>
      <c r="D48" s="281"/>
      <c r="E48" s="281"/>
      <c r="F48" s="281"/>
      <c r="G48" s="281"/>
      <c r="H48" s="281"/>
      <c r="I48" s="281"/>
      <c r="J48" s="311" t="str">
        <f>VLOOKUP(A48,MATERIALES!A4:D640,2,FALSE)</f>
        <v>kg</v>
      </c>
      <c r="K48" s="282">
        <v>1.05</v>
      </c>
      <c r="L48" s="267"/>
      <c r="M48" s="402">
        <f>VLOOKUP(A48,MATERIALES!A5:D396,4,FALSE)</f>
        <v>2463.8656905905777</v>
      </c>
      <c r="N48" s="272">
        <f>K48*M48</f>
        <v>2587.0589751201069</v>
      </c>
    </row>
    <row r="49" spans="1:14">
      <c r="A49" s="161" t="s">
        <v>898</v>
      </c>
      <c r="B49" s="43" t="str">
        <f>VLOOKUP(A49,MATERIALES!A6:D373,3,FALSE)</f>
        <v>Alambre Negro Para Amarre</v>
      </c>
      <c r="C49" s="425"/>
      <c r="D49" s="425"/>
      <c r="E49" s="425"/>
      <c r="F49" s="425"/>
      <c r="G49" s="425"/>
      <c r="H49" s="425"/>
      <c r="I49" s="425"/>
      <c r="J49" s="312" t="str">
        <f>VLOOKUP(A49,MATERIALES!A5:D641,2,FALSE)</f>
        <v>kg</v>
      </c>
      <c r="K49" s="397">
        <v>0.03</v>
      </c>
      <c r="L49" s="421"/>
      <c r="M49" s="402">
        <f>VLOOKUP(A49,MATERIALES!A6:D397,4,FALSE)</f>
        <v>5182.5683668973543</v>
      </c>
      <c r="N49" s="272">
        <f>K49*M49</f>
        <v>155.47705100692062</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2742.5360261270275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829">
        <f>VLOOKUP(A61,TRANSPORTE!A3:D117,4,FALSE)</f>
        <v>0.44371735203681989</v>
      </c>
      <c r="M61" s="830"/>
      <c r="N61" s="287">
        <f>K61*L61</f>
        <v>0.46590321963866088</v>
      </c>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f>N61+N62+N63+N64+N65</f>
        <v>0.46590321963866088</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854"/>
      <c r="N71" s="98" t="s">
        <v>951</v>
      </c>
    </row>
    <row r="72" spans="1:15">
      <c r="A72" s="16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434">
        <v>200</v>
      </c>
      <c r="N72" s="395">
        <f>K72/M72</f>
        <v>312.95247499999999</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45"/>
    </row>
    <row r="78" spans="1:15" ht="15.75" thickBot="1">
      <c r="B78" s="831" t="s">
        <v>953</v>
      </c>
      <c r="C78" s="832"/>
      <c r="D78" s="832"/>
      <c r="E78" s="832"/>
      <c r="F78" s="832"/>
      <c r="G78" s="832"/>
      <c r="H78" s="832"/>
      <c r="I78" s="832"/>
      <c r="J78" s="832"/>
      <c r="K78" s="832"/>
      <c r="L78" s="832"/>
      <c r="M78" s="833"/>
      <c r="N78" s="301">
        <f>SUM(N72:N77)</f>
        <v>846.38369307203993</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3625.0610718372964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725.01221436745936</v>
      </c>
      <c r="M85" s="860"/>
      <c r="N85" s="51"/>
    </row>
    <row r="86" spans="1:14">
      <c r="B86" s="89" t="s">
        <v>973</v>
      </c>
      <c r="C86" s="90"/>
      <c r="D86" s="90"/>
      <c r="E86" s="90"/>
      <c r="F86" s="90"/>
      <c r="G86" s="90"/>
      <c r="H86" s="90"/>
      <c r="I86" s="87"/>
      <c r="J86" s="88"/>
      <c r="K86" s="304">
        <v>0.05</v>
      </c>
      <c r="L86" s="859">
        <f>N80*K86</f>
        <v>181.25305359186484</v>
      </c>
      <c r="M86" s="860"/>
      <c r="N86" s="51"/>
    </row>
    <row r="87" spans="1:14" ht="15.75" thickBot="1">
      <c r="B87" s="91" t="s">
        <v>974</v>
      </c>
      <c r="C87" s="92"/>
      <c r="D87" s="92"/>
      <c r="E87" s="92"/>
      <c r="F87" s="92"/>
      <c r="G87" s="92"/>
      <c r="H87" s="92"/>
      <c r="I87" s="93"/>
      <c r="J87" s="94"/>
      <c r="K87" s="305">
        <v>0.05</v>
      </c>
      <c r="L87" s="861">
        <f>N80*K87</f>
        <v>181.25305359186484</v>
      </c>
      <c r="M87" s="862"/>
      <c r="N87" s="51"/>
    </row>
    <row r="88" spans="1:14" ht="15.75" thickBot="1">
      <c r="B88" s="825" t="s">
        <v>953</v>
      </c>
      <c r="C88" s="826"/>
      <c r="D88" s="826"/>
      <c r="E88" s="826"/>
      <c r="F88" s="826"/>
      <c r="G88" s="826"/>
      <c r="H88" s="826"/>
      <c r="I88" s="826"/>
      <c r="J88" s="826"/>
      <c r="K88" s="826"/>
      <c r="L88" s="826"/>
      <c r="M88" s="827"/>
      <c r="N88" s="52">
        <f>L85+L86+L87</f>
        <v>1087.518321551189</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4712.5793933884852</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1120</v>
      </c>
      <c r="C31" s="81" t="s">
        <v>2123</v>
      </c>
      <c r="D31" s="82"/>
      <c r="E31" s="82"/>
      <c r="F31" s="82"/>
      <c r="G31" s="82"/>
      <c r="H31" s="82"/>
      <c r="I31" s="82"/>
      <c r="J31" s="82"/>
      <c r="K31" s="453"/>
      <c r="L31" s="306" t="s">
        <v>1664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123</v>
      </c>
      <c r="B36" s="838" t="str">
        <f>VLOOKUP(A36,EQUIPOS!A6:D154,3,FALSE)</f>
        <v>Bomba de inyección de lechada</v>
      </c>
      <c r="C36" s="839"/>
      <c r="D36" s="839"/>
      <c r="E36" s="839"/>
      <c r="F36" s="839"/>
      <c r="G36" s="839"/>
      <c r="H36" s="840"/>
      <c r="I36" s="267"/>
      <c r="J36" s="268"/>
      <c r="K36" s="269">
        <f>VLOOKUP(A36,EQUIPOS!A6:D163,4,FALSE)</f>
        <v>22031.697788589219</v>
      </c>
      <c r="L36" s="270"/>
      <c r="M36" s="336">
        <v>670</v>
      </c>
      <c r="N36" s="272">
        <f>K36/M36</f>
        <v>32.883131027745101</v>
      </c>
    </row>
    <row r="37" spans="1:14">
      <c r="A37" s="113" t="s">
        <v>125</v>
      </c>
      <c r="B37" s="838" t="str">
        <f>VLOOKUP(A37,EQUIPOS!A7:D154,3,FALSE)</f>
        <v>Bomba para gato de tensionamiento</v>
      </c>
      <c r="C37" s="839"/>
      <c r="D37" s="839"/>
      <c r="E37" s="839"/>
      <c r="F37" s="839"/>
      <c r="G37" s="839"/>
      <c r="H37" s="840"/>
      <c r="I37" s="421"/>
      <c r="J37" s="422"/>
      <c r="K37" s="269">
        <f>VLOOKUP(A37,EQUIPOS!A7:D164,4,FALSE)</f>
        <v>57720.936872157632</v>
      </c>
      <c r="L37" s="335"/>
      <c r="M37" s="336">
        <v>670</v>
      </c>
      <c r="N37" s="272">
        <f>K37/M37</f>
        <v>86.150652047996459</v>
      </c>
    </row>
    <row r="38" spans="1:14">
      <c r="A38" s="113" t="s">
        <v>240</v>
      </c>
      <c r="B38" s="838" t="str">
        <f>VLOOKUP(A38,EQUIPOS!A8:D154,3,FALSE)</f>
        <v>Gato para tensionamiento, fuerza Max 200 ton, área de tensión 314 cm2.</v>
      </c>
      <c r="C38" s="839"/>
      <c r="D38" s="839"/>
      <c r="E38" s="839"/>
      <c r="F38" s="839"/>
      <c r="G38" s="839"/>
      <c r="H38" s="840"/>
      <c r="I38" s="328"/>
      <c r="J38" s="330"/>
      <c r="K38" s="269">
        <f>VLOOKUP(A38,EQUIPOS!A8:D165,4,FALSE)</f>
        <v>174365.33013464283</v>
      </c>
      <c r="L38" s="423"/>
      <c r="M38" s="424">
        <v>670</v>
      </c>
      <c r="N38" s="272">
        <f>K38/M38</f>
        <v>260.24676139498928</v>
      </c>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0.02</v>
      </c>
      <c r="N41" s="344">
        <f>N78*M41</f>
        <v>6.9214099586390443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386.20195442936989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11745.76530801296</v>
      </c>
      <c r="N48" s="272">
        <f t="shared" ref="N48:N53" si="0">K48*M48</f>
        <v>46.983061232051845</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16907.388668656306</v>
      </c>
      <c r="N49" s="272">
        <f t="shared" si="0"/>
        <v>67.629554674625226</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843.87258723545392</v>
      </c>
      <c r="N50" s="272">
        <f t="shared" si="0"/>
        <v>16.877451744709077</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8.5000000000000006E-2</v>
      </c>
      <c r="L51" s="421"/>
      <c r="M51" s="402">
        <f>VLOOKUP(A51,MATERIALES!A6:D399,4,FALSE)</f>
        <v>4585.3520938258425</v>
      </c>
      <c r="N51" s="272">
        <f t="shared" si="0"/>
        <v>389.75492797519667</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52582.249146186034</v>
      </c>
      <c r="N52" s="272">
        <f t="shared" si="0"/>
        <v>52.582249146186037</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5182.5683668973543</v>
      </c>
      <c r="N53" s="272">
        <f t="shared" si="0"/>
        <v>103.65136733794709</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677.47861211071597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B61" s="46"/>
      <c r="C61" s="317"/>
      <c r="D61" s="317"/>
      <c r="E61" s="317"/>
      <c r="F61" s="317"/>
      <c r="G61" s="31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854"/>
      <c r="N71" s="98" t="s">
        <v>951</v>
      </c>
    </row>
    <row r="72" spans="1:15">
      <c r="A72" s="162" t="s">
        <v>7</v>
      </c>
      <c r="B72" s="49" t="str">
        <f>VLOOKUP(A72,'MANO DE OBRA'!A8:D68,3,FALSE)</f>
        <v>Obrero (2)</v>
      </c>
      <c r="C72" s="47"/>
      <c r="D72" s="47"/>
      <c r="E72" s="47"/>
      <c r="F72" s="47"/>
      <c r="G72" s="47"/>
      <c r="H72" s="47"/>
      <c r="I72" s="292">
        <f>K72/J72*100</f>
        <v>67665.399999999994</v>
      </c>
      <c r="J72" s="293">
        <v>185</v>
      </c>
      <c r="K72" s="294">
        <f>VLOOKUP(A72,'MANO DE OBRA'!A8:D99,4,FALSE)</f>
        <v>125180.98999999999</v>
      </c>
      <c r="L72" s="50"/>
      <c r="M72" s="434">
        <v>670</v>
      </c>
      <c r="N72" s="395">
        <f>K72/M72</f>
        <v>186.83729850746266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127"/>
    </row>
    <row r="78" spans="1:15" ht="15.75" thickBot="1">
      <c r="B78" s="831" t="s">
        <v>953</v>
      </c>
      <c r="C78" s="832"/>
      <c r="D78" s="832"/>
      <c r="E78" s="832"/>
      <c r="F78" s="832"/>
      <c r="G78" s="832"/>
      <c r="H78" s="832"/>
      <c r="I78" s="832"/>
      <c r="J78" s="832"/>
      <c r="K78" s="832"/>
      <c r="L78" s="832"/>
      <c r="M78" s="833"/>
      <c r="N78" s="460">
        <f>SUM(N72:N77)</f>
        <v>346.07049793195222</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1409.7510644720383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281.95021289440768</v>
      </c>
      <c r="M85" s="860"/>
      <c r="N85" s="51"/>
    </row>
    <row r="86" spans="1:14">
      <c r="B86" s="89" t="s">
        <v>973</v>
      </c>
      <c r="C86" s="90"/>
      <c r="D86" s="90"/>
      <c r="E86" s="90"/>
      <c r="F86" s="90"/>
      <c r="G86" s="90"/>
      <c r="H86" s="90"/>
      <c r="I86" s="87"/>
      <c r="J86" s="88"/>
      <c r="K86" s="304">
        <v>0.05</v>
      </c>
      <c r="L86" s="859">
        <f>N80*K86</f>
        <v>70.487553223601921</v>
      </c>
      <c r="M86" s="860"/>
      <c r="N86" s="51"/>
    </row>
    <row r="87" spans="1:14" ht="15.75" thickBot="1">
      <c r="B87" s="91" t="s">
        <v>974</v>
      </c>
      <c r="C87" s="92"/>
      <c r="D87" s="92"/>
      <c r="E87" s="92"/>
      <c r="F87" s="92"/>
      <c r="G87" s="92"/>
      <c r="H87" s="92"/>
      <c r="I87" s="93"/>
      <c r="J87" s="94"/>
      <c r="K87" s="305">
        <v>0.05</v>
      </c>
      <c r="L87" s="861">
        <f>N80*K87</f>
        <v>70.487553223601921</v>
      </c>
      <c r="M87" s="862"/>
      <c r="N87" s="51"/>
    </row>
    <row r="88" spans="1:14" ht="15.75" thickBot="1">
      <c r="B88" s="825" t="s">
        <v>953</v>
      </c>
      <c r="C88" s="826"/>
      <c r="D88" s="826"/>
      <c r="E88" s="826"/>
      <c r="F88" s="826"/>
      <c r="G88" s="826"/>
      <c r="H88" s="826"/>
      <c r="I88" s="826"/>
      <c r="J88" s="826"/>
      <c r="K88" s="826"/>
      <c r="L88" s="826"/>
      <c r="M88" s="827"/>
      <c r="N88" s="52">
        <f>L85+L86+L87</f>
        <v>422.92531934161156</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1832.6763838136499</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1121</v>
      </c>
      <c r="C31" s="81" t="s">
        <v>2123</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123</v>
      </c>
      <c r="B36" s="838" t="str">
        <f>VLOOKUP(A36,EQUIPOS!A6:D154,3,FALSE)</f>
        <v>Bomba de inyección de lechada</v>
      </c>
      <c r="C36" s="839"/>
      <c r="D36" s="839"/>
      <c r="E36" s="839"/>
      <c r="F36" s="839"/>
      <c r="G36" s="839"/>
      <c r="H36" s="840"/>
      <c r="I36" s="267"/>
      <c r="J36" s="268"/>
      <c r="K36" s="269">
        <f>VLOOKUP(A36,EQUIPOS!A6:D163,4,FALSE)</f>
        <v>22031.697788589219</v>
      </c>
      <c r="L36" s="270"/>
      <c r="M36" s="336">
        <v>670</v>
      </c>
      <c r="N36" s="272">
        <f>K36/M36</f>
        <v>32.883131027745101</v>
      </c>
    </row>
    <row r="37" spans="1:14">
      <c r="A37" s="113" t="s">
        <v>125</v>
      </c>
      <c r="B37" s="838" t="str">
        <f>VLOOKUP(A37,EQUIPOS!A7:D154,3,FALSE)</f>
        <v>Bomba para gato de tensionamiento</v>
      </c>
      <c r="C37" s="839"/>
      <c r="D37" s="839"/>
      <c r="E37" s="839"/>
      <c r="F37" s="839"/>
      <c r="G37" s="839"/>
      <c r="H37" s="840"/>
      <c r="I37" s="421"/>
      <c r="J37" s="422"/>
      <c r="K37" s="269">
        <f>VLOOKUP(A37,EQUIPOS!A7:D164,4,FALSE)</f>
        <v>57720.936872157632</v>
      </c>
      <c r="L37" s="335"/>
      <c r="M37" s="336">
        <v>670</v>
      </c>
      <c r="N37" s="272">
        <f>K37/M37</f>
        <v>86.150652047996459</v>
      </c>
    </row>
    <row r="38" spans="1:14">
      <c r="A38" s="113" t="s">
        <v>240</v>
      </c>
      <c r="B38" s="838" t="str">
        <f>VLOOKUP(A38,EQUIPOS!A8:D154,3,FALSE)</f>
        <v>Gato para tensionamiento, fuerza Max 200 ton, área de tensión 314 cm2.</v>
      </c>
      <c r="C38" s="839"/>
      <c r="D38" s="839"/>
      <c r="E38" s="839"/>
      <c r="F38" s="839"/>
      <c r="G38" s="839"/>
      <c r="H38" s="840"/>
      <c r="I38" s="328"/>
      <c r="J38" s="330"/>
      <c r="K38" s="269">
        <f>VLOOKUP(A38,EQUIPOS!A8:D165,4,FALSE)</f>
        <v>174365.33013464283</v>
      </c>
      <c r="L38" s="423"/>
      <c r="M38" s="424">
        <v>670</v>
      </c>
      <c r="N38" s="272">
        <f>K38/M38</f>
        <v>260.24676139498928</v>
      </c>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0.02</v>
      </c>
      <c r="N41" s="344">
        <f>N78*M41</f>
        <v>6.9214099586390443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386.20195442936989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11745.76530801296</v>
      </c>
      <c r="N48" s="272">
        <f t="shared" ref="N48:N53" si="0">K48*M48</f>
        <v>46.983061232051845</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16907.388668656306</v>
      </c>
      <c r="N49" s="272">
        <f t="shared" si="0"/>
        <v>67.629554674625226</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843.87258723545392</v>
      </c>
      <c r="N50" s="272">
        <f t="shared" si="0"/>
        <v>16.877451744709077</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5.53</v>
      </c>
      <c r="L51" s="421"/>
      <c r="M51" s="402">
        <f>VLOOKUP(A51,MATERIALES!A6:D399,4,FALSE)</f>
        <v>4585.3520938258425</v>
      </c>
      <c r="N51" s="272">
        <f t="shared" si="0"/>
        <v>25356.997078856912</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52582.249146186034</v>
      </c>
      <c r="N52" s="272">
        <f t="shared" si="0"/>
        <v>52.582249146186037</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5182.5683668973543</v>
      </c>
      <c r="N53" s="272">
        <f t="shared" si="0"/>
        <v>103.65136733794709</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25644.720762992434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B61" s="46"/>
      <c r="C61" s="317"/>
      <c r="D61" s="317"/>
      <c r="E61" s="317"/>
      <c r="F61" s="317"/>
      <c r="G61" s="31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854"/>
      <c r="N71" s="98" t="s">
        <v>951</v>
      </c>
    </row>
    <row r="72" spans="1:15">
      <c r="A72" s="162" t="s">
        <v>7</v>
      </c>
      <c r="B72" s="49" t="str">
        <f>VLOOKUP(A72,'MANO DE OBRA'!A8:D68,3,FALSE)</f>
        <v>Obrero (2)</v>
      </c>
      <c r="C72" s="47"/>
      <c r="D72" s="47"/>
      <c r="E72" s="47"/>
      <c r="F72" s="47"/>
      <c r="G72" s="47"/>
      <c r="H72" s="47"/>
      <c r="I72" s="292">
        <f>K72/J72*100</f>
        <v>67665.399999999994</v>
      </c>
      <c r="J72" s="293">
        <v>185</v>
      </c>
      <c r="K72" s="294">
        <f>VLOOKUP(A72,'MANO DE OBRA'!A8:D99,4,FALSE)</f>
        <v>125180.98999999999</v>
      </c>
      <c r="L72" s="50"/>
      <c r="M72" s="434">
        <v>670</v>
      </c>
      <c r="N72" s="395">
        <f>K72/M72</f>
        <v>186.83729850746266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45"/>
    </row>
    <row r="78" spans="1:15" ht="15.75" thickBot="1">
      <c r="B78" s="831" t="s">
        <v>953</v>
      </c>
      <c r="C78" s="832"/>
      <c r="D78" s="832"/>
      <c r="E78" s="832"/>
      <c r="F78" s="832"/>
      <c r="G78" s="832"/>
      <c r="H78" s="832"/>
      <c r="I78" s="832"/>
      <c r="J78" s="832"/>
      <c r="K78" s="832"/>
      <c r="L78" s="832"/>
      <c r="M78" s="833"/>
      <c r="N78" s="301">
        <f>SUM(N72:N77)</f>
        <v>346.07049793195222</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26376.993215353756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5275.3986430707519</v>
      </c>
      <c r="M85" s="860"/>
      <c r="N85" s="51"/>
    </row>
    <row r="86" spans="1:14">
      <c r="B86" s="89" t="s">
        <v>973</v>
      </c>
      <c r="C86" s="90"/>
      <c r="D86" s="90"/>
      <c r="E86" s="90"/>
      <c r="F86" s="90"/>
      <c r="G86" s="90"/>
      <c r="H86" s="90"/>
      <c r="I86" s="87"/>
      <c r="J86" s="88"/>
      <c r="K86" s="304">
        <v>0.05</v>
      </c>
      <c r="L86" s="859">
        <f>N80*K86</f>
        <v>1318.849660767688</v>
      </c>
      <c r="M86" s="860"/>
      <c r="N86" s="51"/>
    </row>
    <row r="87" spans="1:14" ht="15.75" thickBot="1">
      <c r="B87" s="91" t="s">
        <v>974</v>
      </c>
      <c r="C87" s="92"/>
      <c r="D87" s="92"/>
      <c r="E87" s="92"/>
      <c r="F87" s="92"/>
      <c r="G87" s="92"/>
      <c r="H87" s="92"/>
      <c r="I87" s="93"/>
      <c r="J87" s="94"/>
      <c r="K87" s="305">
        <v>0.05</v>
      </c>
      <c r="L87" s="861">
        <f>N80*K87</f>
        <v>1318.849660767688</v>
      </c>
      <c r="M87" s="862"/>
      <c r="N87" s="51"/>
    </row>
    <row r="88" spans="1:14" ht="15.75" thickBot="1">
      <c r="B88" s="825" t="s">
        <v>953</v>
      </c>
      <c r="C88" s="826"/>
      <c r="D88" s="826"/>
      <c r="E88" s="826"/>
      <c r="F88" s="826"/>
      <c r="G88" s="826"/>
      <c r="H88" s="826"/>
      <c r="I88" s="826"/>
      <c r="J88" s="826"/>
      <c r="K88" s="826"/>
      <c r="L88" s="826"/>
      <c r="M88" s="827"/>
      <c r="N88" s="52">
        <f>L85+L86+L87</f>
        <v>7913.0979646061278</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34290.091179959883</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4"/>
      <c r="C1" s="926"/>
      <c r="D1" s="927"/>
      <c r="E1" s="927"/>
      <c r="F1" s="927"/>
      <c r="G1" s="927"/>
      <c r="H1" s="927"/>
      <c r="I1" s="927"/>
      <c r="J1" s="928"/>
      <c r="K1" s="985" t="s">
        <v>933</v>
      </c>
      <c r="L1" s="931" t="s">
        <v>2198</v>
      </c>
      <c r="M1" s="932"/>
      <c r="N1" s="933"/>
    </row>
    <row r="2" spans="2:14">
      <c r="B2" s="915"/>
      <c r="C2" s="937" t="s">
        <v>934</v>
      </c>
      <c r="D2" s="938"/>
      <c r="E2" s="938"/>
      <c r="F2" s="938"/>
      <c r="G2" s="938"/>
      <c r="H2" s="938"/>
      <c r="I2" s="938"/>
      <c r="J2" s="939"/>
      <c r="K2" s="984"/>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84"/>
      <c r="L4" s="934"/>
      <c r="M4" s="935"/>
      <c r="N4" s="93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983" t="s">
        <v>945</v>
      </c>
      <c r="M30" s="837"/>
      <c r="N30" s="71" t="s">
        <v>946</v>
      </c>
    </row>
    <row r="31" spans="1:14" ht="15.75" customHeight="1" thickBot="1">
      <c r="A31" t="s">
        <v>1845</v>
      </c>
      <c r="B31" s="80" t="s">
        <v>1122</v>
      </c>
      <c r="C31" s="81" t="s">
        <v>2124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11" t="s">
        <v>948</v>
      </c>
      <c r="J35" s="808"/>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958"/>
      <c r="D41" s="958"/>
      <c r="E41" s="38"/>
      <c r="F41" s="39"/>
      <c r="G41" s="39"/>
      <c r="H41" s="40"/>
      <c r="I41" s="36"/>
      <c r="J41" s="37"/>
      <c r="K41" s="279"/>
      <c r="L41" s="276"/>
      <c r="M41" s="401">
        <v>0.01</v>
      </c>
      <c r="N41" s="344">
        <f>N78*M41</f>
        <v>19.5595296875</v>
      </c>
    </row>
    <row r="42" spans="1:14" ht="15.75" thickBot="1">
      <c r="B42" s="959"/>
      <c r="C42" s="960"/>
      <c r="D42" s="960"/>
      <c r="E42" s="960"/>
      <c r="F42" s="960"/>
      <c r="G42" s="960"/>
      <c r="H42" s="961"/>
      <c r="I42" s="847"/>
      <c r="J42" s="848"/>
      <c r="K42" s="41"/>
      <c r="L42" s="849"/>
      <c r="M42" s="962"/>
      <c r="N42" s="105"/>
    </row>
    <row r="43" spans="1:14" ht="15.75" thickBot="1">
      <c r="B43" s="825" t="s">
        <v>953</v>
      </c>
      <c r="C43" s="826"/>
      <c r="D43" s="826"/>
      <c r="E43" s="826"/>
      <c r="F43" s="826"/>
      <c r="G43" s="826"/>
      <c r="H43" s="826"/>
      <c r="I43" s="826"/>
      <c r="J43" s="826"/>
      <c r="K43" s="826"/>
      <c r="L43" s="826"/>
      <c r="M43" s="827"/>
      <c r="N43" s="394">
        <f>SUM(N36:N42)</f>
        <v>19.5595296875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917</v>
      </c>
      <c r="B48" s="43" t="str">
        <f>VLOOKUP(A48,MATERIALES!A5:D373,3,FALSE)</f>
        <v>Almohadillas de neopreno dureza 60 (35cm*45cm*5cm con 2 laminas de 3mm)</v>
      </c>
      <c r="C48" s="281"/>
      <c r="D48" s="281"/>
      <c r="E48" s="281"/>
      <c r="F48" s="281"/>
      <c r="G48" s="281"/>
      <c r="H48" s="281"/>
      <c r="I48" s="268"/>
      <c r="J48" s="224" t="str">
        <f>VLOOKUP(A48,MATERIALES!A4:D640,2,FALSE)</f>
        <v>u</v>
      </c>
      <c r="K48" s="282">
        <v>1</v>
      </c>
      <c r="L48" s="267"/>
      <c r="M48" s="402">
        <f>VLOOKUP(A48,MATERIALES!A5:D396,4,FALSE)</f>
        <v>430706.65262758592</v>
      </c>
      <c r="N48" s="272">
        <f>K48*M48</f>
        <v>430706.65262758592</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430706.65262758592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B61" s="46"/>
      <c r="C61" s="317"/>
      <c r="D61" s="317"/>
      <c r="E61" s="317"/>
      <c r="F61" s="317"/>
      <c r="G61" s="31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982"/>
      <c r="I71" s="73" t="s">
        <v>964</v>
      </c>
      <c r="J71" s="75" t="s">
        <v>1410</v>
      </c>
      <c r="K71" s="74" t="s">
        <v>966</v>
      </c>
      <c r="L71" s="853" t="s">
        <v>950</v>
      </c>
      <c r="M71" s="977"/>
      <c r="N71" s="98" t="s">
        <v>951</v>
      </c>
    </row>
    <row r="72" spans="1:15">
      <c r="A72" s="16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434">
        <v>32</v>
      </c>
      <c r="N72" s="395">
        <f>K72/M72</f>
        <v>1955.9529687499999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48"/>
      <c r="I77" s="126"/>
      <c r="J77" s="126"/>
      <c r="K77" s="126"/>
      <c r="L77" s="981"/>
      <c r="M77" s="850"/>
      <c r="N77" s="127"/>
    </row>
    <row r="78" spans="1:15" ht="15.75" thickBot="1">
      <c r="B78" s="831" t="s">
        <v>953</v>
      </c>
      <c r="C78" s="832"/>
      <c r="D78" s="832"/>
      <c r="E78" s="832"/>
      <c r="F78" s="832"/>
      <c r="G78" s="832"/>
      <c r="H78" s="832"/>
      <c r="I78" s="832"/>
      <c r="J78" s="832"/>
      <c r="K78" s="832"/>
      <c r="L78" s="832"/>
      <c r="M78" s="833"/>
      <c r="N78" s="460">
        <f>SUM(N72:N77)</f>
        <v>1955.9529687499999</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432682.16512602341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86536.433025204693</v>
      </c>
      <c r="M85" s="860"/>
      <c r="N85" s="51"/>
    </row>
    <row r="86" spans="1:14">
      <c r="B86" s="89" t="s">
        <v>973</v>
      </c>
      <c r="C86" s="90"/>
      <c r="D86" s="90"/>
      <c r="E86" s="90"/>
      <c r="F86" s="90"/>
      <c r="G86" s="90"/>
      <c r="H86" s="90"/>
      <c r="I86" s="87"/>
      <c r="J86" s="88"/>
      <c r="K86" s="304">
        <v>0.05</v>
      </c>
      <c r="L86" s="859">
        <f>N80*K86</f>
        <v>21634.108256301173</v>
      </c>
      <c r="M86" s="860"/>
      <c r="N86" s="51"/>
    </row>
    <row r="87" spans="1:14" ht="15.75" thickBot="1">
      <c r="B87" s="91" t="s">
        <v>974</v>
      </c>
      <c r="C87" s="92"/>
      <c r="D87" s="92"/>
      <c r="E87" s="92"/>
      <c r="F87" s="92"/>
      <c r="G87" s="92"/>
      <c r="H87" s="92"/>
      <c r="I87" s="93"/>
      <c r="J87" s="94"/>
      <c r="K87" s="305">
        <v>0.05</v>
      </c>
      <c r="L87" s="861">
        <f>N80*K87</f>
        <v>21634.108256301173</v>
      </c>
      <c r="M87" s="862"/>
      <c r="N87" s="51"/>
    </row>
    <row r="88" spans="1:14" ht="15.75" thickBot="1">
      <c r="B88" s="825" t="s">
        <v>953</v>
      </c>
      <c r="C88" s="826"/>
      <c r="D88" s="826"/>
      <c r="E88" s="826"/>
      <c r="F88" s="826"/>
      <c r="G88" s="826"/>
      <c r="H88" s="826"/>
      <c r="I88" s="826"/>
      <c r="J88" s="826"/>
      <c r="K88" s="826"/>
      <c r="L88" s="826"/>
      <c r="M88" s="827"/>
      <c r="N88" s="52">
        <f>L85+L86+L87</f>
        <v>129804.64953780704</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562486.81466383045</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ht="15" customHeight="1">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1123</v>
      </c>
      <c r="C31" s="81" t="s">
        <v>2125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N78*M41</f>
        <v>62.590495000000004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62.590495000000004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413</v>
      </c>
      <c r="B48" s="43" t="str">
        <f>VLOOKUP(A48,MATERIALES!A5:D373,3,FALSE)</f>
        <v>Cinta Sika PVC 0,22</v>
      </c>
      <c r="C48" s="281"/>
      <c r="D48" s="281"/>
      <c r="E48" s="281"/>
      <c r="F48" s="281"/>
      <c r="G48" s="281"/>
      <c r="H48" s="281"/>
      <c r="I48" s="268"/>
      <c r="J48" s="224" t="str">
        <f>VLOOKUP(A48,MATERIALES!A4:D640,2,FALSE)</f>
        <v>m</v>
      </c>
      <c r="K48" s="282">
        <v>1.05</v>
      </c>
      <c r="L48" s="267"/>
      <c r="M48" s="402">
        <f>VLOOKUP(A48,MATERIALES!A5:D396,4,FALSE)</f>
        <v>41468.655562277847</v>
      </c>
      <c r="N48" s="272">
        <f>K48*M48</f>
        <v>43542.08834039174</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43542.08834039174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B61" s="46"/>
      <c r="C61" s="317"/>
      <c r="D61" s="317"/>
      <c r="E61" s="317"/>
      <c r="F61" s="317"/>
      <c r="G61" s="31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977"/>
      <c r="N71" s="98" t="s">
        <v>951</v>
      </c>
    </row>
    <row r="72" spans="1:15">
      <c r="A72" s="162" t="s">
        <v>7</v>
      </c>
      <c r="B72" s="49" t="str">
        <f>VLOOKUP(A72,'MANO DE OBRA'!A8:D68,3,FALSE)</f>
        <v>Obrero (2)</v>
      </c>
      <c r="C72" s="47"/>
      <c r="D72" s="47"/>
      <c r="E72" s="47"/>
      <c r="F72" s="47"/>
      <c r="G72" s="47"/>
      <c r="H72" s="47"/>
      <c r="I72" s="292">
        <f>K72/J72*100</f>
        <v>67665.399999999994</v>
      </c>
      <c r="J72" s="293">
        <v>185</v>
      </c>
      <c r="K72" s="294">
        <f>VLOOKUP(A72,'MANO DE OBRA'!A8:D99,4,FALSE)</f>
        <v>125180.98999999999</v>
      </c>
      <c r="L72" s="50"/>
      <c r="M72" s="431">
        <v>100</v>
      </c>
      <c r="N72" s="395">
        <f>K72/M72</f>
        <v>1251.8099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45"/>
    </row>
    <row r="78" spans="1:15" ht="15.75" thickBot="1">
      <c r="B78" s="831" t="s">
        <v>953</v>
      </c>
      <c r="C78" s="832"/>
      <c r="D78" s="832"/>
      <c r="E78" s="832"/>
      <c r="F78" s="832"/>
      <c r="G78" s="832"/>
      <c r="H78" s="832"/>
      <c r="I78" s="832"/>
      <c r="J78" s="832"/>
      <c r="K78" s="832"/>
      <c r="L78" s="832"/>
      <c r="M78" s="833"/>
      <c r="N78" s="301">
        <f>SUM(N72:N77)</f>
        <v>1251.8099</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44856.488735391737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8971.297747078348</v>
      </c>
      <c r="M85" s="860"/>
      <c r="N85" s="51"/>
    </row>
    <row r="86" spans="1:14">
      <c r="B86" s="89" t="s">
        <v>973</v>
      </c>
      <c r="C86" s="90"/>
      <c r="D86" s="90"/>
      <c r="E86" s="90"/>
      <c r="F86" s="90"/>
      <c r="G86" s="90"/>
      <c r="H86" s="90"/>
      <c r="I86" s="87"/>
      <c r="J86" s="88"/>
      <c r="K86" s="304">
        <v>0.05</v>
      </c>
      <c r="L86" s="859">
        <f>N80*K86</f>
        <v>2242.824436769587</v>
      </c>
      <c r="M86" s="860"/>
      <c r="N86" s="51"/>
    </row>
    <row r="87" spans="1:14" ht="15.75" thickBot="1">
      <c r="B87" s="91" t="s">
        <v>974</v>
      </c>
      <c r="C87" s="92"/>
      <c r="D87" s="92"/>
      <c r="E87" s="92"/>
      <c r="F87" s="92"/>
      <c r="G87" s="92"/>
      <c r="H87" s="92"/>
      <c r="I87" s="93"/>
      <c r="J87" s="94"/>
      <c r="K87" s="305">
        <v>0.05</v>
      </c>
      <c r="L87" s="861">
        <f>N80*K87</f>
        <v>2242.824436769587</v>
      </c>
      <c r="M87" s="862"/>
      <c r="N87" s="51"/>
    </row>
    <row r="88" spans="1:14" ht="15.75" thickBot="1">
      <c r="B88" s="825" t="s">
        <v>953</v>
      </c>
      <c r="C88" s="826"/>
      <c r="D88" s="826"/>
      <c r="E88" s="826"/>
      <c r="F88" s="826"/>
      <c r="G88" s="826"/>
      <c r="H88" s="826"/>
      <c r="I88" s="826"/>
      <c r="J88" s="826"/>
      <c r="K88" s="826"/>
      <c r="L88" s="826"/>
      <c r="M88" s="827"/>
      <c r="N88" s="52">
        <f>L85+L86+L87</f>
        <v>13456.946620617524</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58313.435356009257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2" zoomScale="75" zoomScaleNormal="75" workbookViewId="0">
      <selection activeCell="A82" sqref="A82"/>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1124</v>
      </c>
      <c r="C31" s="81" t="s">
        <v>2126</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190</v>
      </c>
      <c r="B36" s="838" t="str">
        <f>VLOOKUP(A36,EQUIPOS!A6:D154,3,FALSE)</f>
        <v>Diferencial de 3 ton</v>
      </c>
      <c r="C36" s="839"/>
      <c r="D36" s="839"/>
      <c r="E36" s="839"/>
      <c r="F36" s="839"/>
      <c r="G36" s="839"/>
      <c r="H36" s="840"/>
      <c r="I36" s="267"/>
      <c r="J36" s="268"/>
      <c r="K36" s="269">
        <f>VLOOKUP(A36,EQUIPOS!A6:D163,4,FALSE)</f>
        <v>5343.7223493981464</v>
      </c>
      <c r="L36" s="270"/>
      <c r="M36" s="336">
        <v>40</v>
      </c>
      <c r="N36" s="272">
        <f>K36/M36</f>
        <v>133.59305873495367</v>
      </c>
    </row>
    <row r="37" spans="1:14">
      <c r="A37" s="113" t="s">
        <v>195</v>
      </c>
      <c r="B37" s="838" t="str">
        <f>VLOOKUP(A37,EQUIPOS!A7:D154,3,FALSE)</f>
        <v xml:space="preserve">Equipo de oxicorte, Capacidad de corte: hasta 6´´ (152mm) </v>
      </c>
      <c r="C37" s="839"/>
      <c r="D37" s="839"/>
      <c r="E37" s="839"/>
      <c r="F37" s="839"/>
      <c r="G37" s="839"/>
      <c r="H37" s="840"/>
      <c r="I37" s="421"/>
      <c r="J37" s="422"/>
      <c r="K37" s="269">
        <f>VLOOKUP(A37,EQUIPOS!A7:D164,4,FALSE)</f>
        <v>9522.4737319932647</v>
      </c>
      <c r="L37" s="335"/>
      <c r="M37" s="336">
        <v>40</v>
      </c>
      <c r="N37" s="272">
        <f t="shared" ref="N37:N43" si="0">K37/M37</f>
        <v>238.06184329983162</v>
      </c>
    </row>
    <row r="38" spans="1:14">
      <c r="A38" s="113" t="s">
        <v>204</v>
      </c>
      <c r="B38" s="838" t="str">
        <f>VLOOKUP(A38,EQUIPOS!A8:D154,3,FALSE)</f>
        <v xml:space="preserve">Equipo de soldadura 250 AMP
</v>
      </c>
      <c r="C38" s="839"/>
      <c r="D38" s="839"/>
      <c r="E38" s="839"/>
      <c r="F38" s="839"/>
      <c r="G38" s="839"/>
      <c r="H38" s="840"/>
      <c r="I38" s="421"/>
      <c r="J38" s="422"/>
      <c r="K38" s="269">
        <f>VLOOKUP(A38,EQUIPOS!A8:D165,4,FALSE)</f>
        <v>9487.5779615081537</v>
      </c>
      <c r="L38" s="335"/>
      <c r="M38" s="336">
        <v>40</v>
      </c>
      <c r="N38" s="272">
        <f t="shared" si="0"/>
        <v>237.18944903770384</v>
      </c>
    </row>
    <row r="39" spans="1:14">
      <c r="A39" s="113" t="s">
        <v>208</v>
      </c>
      <c r="B39" s="838" t="str">
        <f>VLOOKUP(A39,EQUIPOS!A9:D154,3,FALSE)</f>
        <v>Equipo de soldadura 400</v>
      </c>
      <c r="C39" s="839"/>
      <c r="D39" s="839"/>
      <c r="E39" s="839"/>
      <c r="F39" s="839"/>
      <c r="G39" s="839"/>
      <c r="H39" s="840"/>
      <c r="I39" s="421"/>
      <c r="J39" s="422"/>
      <c r="K39" s="269">
        <f>VLOOKUP(A39,EQUIPOS!A9:D166,4,FALSE)</f>
        <v>10513.91826183129</v>
      </c>
      <c r="L39" s="335"/>
      <c r="M39" s="336">
        <v>40</v>
      </c>
      <c r="N39" s="272">
        <f t="shared" si="0"/>
        <v>262.84795654578227</v>
      </c>
    </row>
    <row r="40" spans="1:14">
      <c r="A40" s="113" t="s">
        <v>210</v>
      </c>
      <c r="B40" s="838" t="str">
        <f>VLOOKUP(A40,EQUIPOS!A10:D154,3,FALSE)</f>
        <v>Equipo de soldadura 600</v>
      </c>
      <c r="C40" s="839"/>
      <c r="D40" s="839"/>
      <c r="E40" s="839"/>
      <c r="F40" s="839"/>
      <c r="G40" s="839"/>
      <c r="H40" s="840"/>
      <c r="I40" s="421"/>
      <c r="J40" s="422"/>
      <c r="K40" s="269">
        <f>VLOOKUP(A40,EQUIPOS!A10:D167,4,FALSE)</f>
        <v>12143.299576415489</v>
      </c>
      <c r="L40" s="335"/>
      <c r="M40" s="336">
        <v>40</v>
      </c>
      <c r="N40" s="272">
        <f t="shared" si="0"/>
        <v>303.58248941038721</v>
      </c>
    </row>
    <row r="41" spans="1:14">
      <c r="A41" s="113" t="s">
        <v>202</v>
      </c>
      <c r="B41" s="838" t="str">
        <f>VLOOKUP(A41,EQUIPOS!A11:D155,3,FALSE)</f>
        <v xml:space="preserve">Equipo de rayos X y/o ultrasonido
</v>
      </c>
      <c r="C41" s="839"/>
      <c r="D41" s="839"/>
      <c r="E41" s="839"/>
      <c r="F41" s="839"/>
      <c r="G41" s="839"/>
      <c r="H41" s="840"/>
      <c r="I41" s="421"/>
      <c r="J41" s="422"/>
      <c r="K41" s="269">
        <f>VLOOKUP(A41,EQUIPOS!A11:D168,4,FALSE)</f>
        <v>60163.125536384112</v>
      </c>
      <c r="L41" s="335"/>
      <c r="M41" s="336">
        <v>4000</v>
      </c>
      <c r="N41" s="272">
        <f t="shared" si="0"/>
        <v>15.040781384096029</v>
      </c>
    </row>
    <row r="42" spans="1:14">
      <c r="A42" s="113" t="s">
        <v>294</v>
      </c>
      <c r="B42" s="838" t="str">
        <f>VLOOKUP(A42,EQUIPOS!A12:D156,3,FALSE)</f>
        <v>Puente grúa</v>
      </c>
      <c r="C42" s="839"/>
      <c r="D42" s="839"/>
      <c r="E42" s="839"/>
      <c r="F42" s="839"/>
      <c r="G42" s="839"/>
      <c r="H42" s="840"/>
      <c r="I42" s="421"/>
      <c r="J42" s="422"/>
      <c r="K42" s="269">
        <f>VLOOKUP(A42,EQUIPOS!A12:D169,4,FALSE)</f>
        <v>520403.89002410014</v>
      </c>
      <c r="L42" s="335"/>
      <c r="M42" s="336">
        <v>40000</v>
      </c>
      <c r="N42" s="272">
        <f t="shared" si="0"/>
        <v>13.010097250602504</v>
      </c>
    </row>
    <row r="43" spans="1:14">
      <c r="A43" s="113" t="s">
        <v>334</v>
      </c>
      <c r="B43" s="838" t="str">
        <f>VLOOKUP(A43,EQUIPOS!A13:D157,3,FALSE)</f>
        <v>Taladro industrial</v>
      </c>
      <c r="C43" s="839"/>
      <c r="D43" s="839"/>
      <c r="E43" s="839"/>
      <c r="F43" s="839"/>
      <c r="G43" s="839"/>
      <c r="H43" s="840"/>
      <c r="I43" s="421"/>
      <c r="J43" s="422"/>
      <c r="K43" s="269">
        <f>VLOOKUP(A43,EQUIPOS!A13:D170,4,FALSE)</f>
        <v>3177.9245838864076</v>
      </c>
      <c r="L43" s="335"/>
      <c r="M43" s="336">
        <v>40</v>
      </c>
      <c r="N43" s="272">
        <f t="shared" si="0"/>
        <v>79.448114597160185</v>
      </c>
    </row>
    <row r="44" spans="1:14">
      <c r="B44" s="838"/>
      <c r="C44" s="839"/>
      <c r="D44" s="839"/>
      <c r="E44" s="839"/>
      <c r="F44" s="839"/>
      <c r="G44" s="839"/>
      <c r="H44" s="840"/>
      <c r="I44" s="36"/>
      <c r="J44" s="37"/>
      <c r="K44" s="269"/>
      <c r="L44" s="276"/>
      <c r="M44" s="336"/>
      <c r="N44" s="272"/>
    </row>
    <row r="45" spans="1:14">
      <c r="B45" s="320"/>
      <c r="C45" s="321"/>
      <c r="D45" s="321"/>
      <c r="E45" s="321"/>
      <c r="F45" s="323"/>
      <c r="G45" s="323"/>
      <c r="H45" s="125"/>
      <c r="I45" s="36"/>
      <c r="J45" s="37"/>
      <c r="K45" s="269"/>
      <c r="L45" s="276"/>
      <c r="M45" s="277"/>
      <c r="N45" s="273"/>
    </row>
    <row r="46" spans="1:14">
      <c r="B46" s="845" t="s">
        <v>952</v>
      </c>
      <c r="C46" s="846"/>
      <c r="D46" s="846"/>
      <c r="E46" s="38"/>
      <c r="F46" s="39"/>
      <c r="G46" s="39"/>
      <c r="H46" s="40"/>
      <c r="I46" s="36"/>
      <c r="J46" s="37"/>
      <c r="K46" s="279"/>
      <c r="L46" s="276"/>
      <c r="M46" s="401">
        <v>0.1</v>
      </c>
      <c r="N46" s="344">
        <f>N83*M46</f>
        <v>209.53877274730041</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SUM(N36:N46)</f>
        <v>1492.312563007818</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s="161" t="s">
        <v>460</v>
      </c>
      <c r="B53" s="43" t="str">
        <f>VLOOKUP(A53,MATERIALES!A5:D373,3,FALSE)</f>
        <v>Fundente</v>
      </c>
      <c r="C53" s="281"/>
      <c r="D53" s="281"/>
      <c r="E53" s="281"/>
      <c r="F53" s="281"/>
      <c r="G53" s="281"/>
      <c r="H53" s="281"/>
      <c r="I53" s="281"/>
      <c r="J53" s="311" t="str">
        <f>VLOOKUP(A53,MATERIALES!A7:D645,2,FALSE)</f>
        <v>kg</v>
      </c>
      <c r="K53" s="282">
        <v>5.0000000000000001E-3</v>
      </c>
      <c r="L53" s="267"/>
      <c r="M53" s="402">
        <f>VLOOKUP(A53,MATERIALES!A5:D396,4,FALSE)</f>
        <v>24630.066066212221</v>
      </c>
      <c r="N53" s="272">
        <f t="shared" ref="N53:N58" si="1">K53*M53</f>
        <v>123.15033033106111</v>
      </c>
    </row>
    <row r="54" spans="1:14">
      <c r="A54" s="161" t="s">
        <v>462</v>
      </c>
      <c r="B54" s="43" t="str">
        <f>VLOOKUP(A54,MATERIALES!A6:D373,3,FALSE)</f>
        <v>Gas propano</v>
      </c>
      <c r="C54" s="425"/>
      <c r="D54" s="425"/>
      <c r="E54" s="425"/>
      <c r="F54" s="425"/>
      <c r="G54" s="425"/>
      <c r="H54" s="425"/>
      <c r="I54" s="425"/>
      <c r="J54" s="312" t="str">
        <f>VLOOKUP(A54,MATERIALES!A8:D646,2,FALSE)</f>
        <v>kg</v>
      </c>
      <c r="K54" s="397">
        <v>5.0000000000000001E-3</v>
      </c>
      <c r="L54" s="421"/>
      <c r="M54" s="402">
        <f>VLOOKUP(A54,MATERIALES!A6:D397,4,FALSE)</f>
        <v>3986.2594606317339</v>
      </c>
      <c r="N54" s="272">
        <f t="shared" si="1"/>
        <v>19.931297303158669</v>
      </c>
    </row>
    <row r="55" spans="1:14">
      <c r="A55" s="161" t="s">
        <v>591</v>
      </c>
      <c r="B55" s="43" t="str">
        <f>VLOOKUP(A55,MATERIALES!A6:D373,3,FALSE)</f>
        <v>Oxigeno industrial</v>
      </c>
      <c r="C55" s="425"/>
      <c r="D55" s="425"/>
      <c r="E55" s="425"/>
      <c r="F55" s="425"/>
      <c r="G55" s="425"/>
      <c r="H55" s="425"/>
      <c r="I55" s="425"/>
      <c r="J55" s="312" t="str">
        <f>VLOOKUP(A55,MATERIALES!A9:D647,2,FALSE)</f>
        <v>kg</v>
      </c>
      <c r="K55" s="397">
        <v>5.0000000000000001E-3</v>
      </c>
      <c r="L55" s="421"/>
      <c r="M55" s="402">
        <f>VLOOKUP(A55,MATERIALES!A6:D398,4,FALSE)</f>
        <v>10962.41310873606</v>
      </c>
      <c r="N55" s="272">
        <f t="shared" si="1"/>
        <v>54.812065543680305</v>
      </c>
    </row>
    <row r="56" spans="1:14">
      <c r="A56" s="161" t="s">
        <v>662</v>
      </c>
      <c r="B56" s="43" t="str">
        <f>VLOOKUP(A56,MATERIALES!A6:D373,3,FALSE)</f>
        <v>Soldadura 7018</v>
      </c>
      <c r="C56" s="425"/>
      <c r="D56" s="425"/>
      <c r="E56" s="425"/>
      <c r="F56" s="425"/>
      <c r="G56" s="425"/>
      <c r="H56" s="425"/>
      <c r="I56" s="425"/>
      <c r="J56" s="312" t="str">
        <f>VLOOKUP(A56,MATERIALES!A10:D648,2,FALSE)</f>
        <v>kg</v>
      </c>
      <c r="K56" s="397">
        <v>0.01</v>
      </c>
      <c r="L56" s="421"/>
      <c r="M56" s="402">
        <f>VLOOKUP(A56,MATERIALES!A6:D399,4,FALSE)</f>
        <v>10132.700707793992</v>
      </c>
      <c r="N56" s="272">
        <f t="shared" si="1"/>
        <v>101.32700707793992</v>
      </c>
    </row>
    <row r="57" spans="1:14">
      <c r="A57" s="161" t="s">
        <v>665</v>
      </c>
      <c r="B57" s="43" t="str">
        <f>VLOOKUP(A57,MATERIALES!A7:D373,3,FALSE)</f>
        <v>Soldadura L-70</v>
      </c>
      <c r="C57" s="425"/>
      <c r="D57" s="425"/>
      <c r="E57" s="425"/>
      <c r="F57" s="425"/>
      <c r="G57" s="425"/>
      <c r="H57" s="425"/>
      <c r="I57" s="425"/>
      <c r="J57" s="312" t="str">
        <f>VLOOKUP(A57,MATERIALES!A11:D649,2,FALSE)</f>
        <v>kg</v>
      </c>
      <c r="K57" s="397">
        <v>0.01</v>
      </c>
      <c r="L57" s="421"/>
      <c r="M57" s="402">
        <f>VLOOKUP(A57,MATERIALES!A7:D400,4,FALSE)</f>
        <v>13893.255811906889</v>
      </c>
      <c r="N57" s="272">
        <f t="shared" si="1"/>
        <v>138.93255811906889</v>
      </c>
    </row>
    <row r="58" spans="1:14">
      <c r="A58" s="161" t="s">
        <v>742</v>
      </c>
      <c r="B58" s="43" t="str">
        <f>VLOOKUP(A58,MATERIALES!A1:D372,3,FALSE)</f>
        <v>Acero A-36 para estructura metálica</v>
      </c>
      <c r="C58" s="425"/>
      <c r="D58" s="425"/>
      <c r="E58" s="425"/>
      <c r="F58" s="425"/>
      <c r="G58" s="425"/>
      <c r="H58" s="425"/>
      <c r="I58" s="425"/>
      <c r="J58" s="312" t="str">
        <f>VLOOKUP(A58,MATERIALES!A1:D650,2,FALSE)</f>
        <v>kg</v>
      </c>
      <c r="K58" s="397">
        <v>1</v>
      </c>
      <c r="L58" s="421"/>
      <c r="M58" s="402">
        <f>VLOOKUP(A58,MATERIALES!A1:D401,4,FALSE)</f>
        <v>2693.1443943092759</v>
      </c>
      <c r="N58" s="272">
        <f t="shared" si="1"/>
        <v>2693.1443943092759</v>
      </c>
    </row>
    <row r="59" spans="1:14">
      <c r="A59" s="161"/>
      <c r="B59" s="43"/>
      <c r="C59" s="425"/>
      <c r="D59" s="425"/>
      <c r="E59" s="425"/>
      <c r="F59" s="425"/>
      <c r="G59" s="425"/>
      <c r="H59" s="425"/>
      <c r="I59" s="425"/>
      <c r="J59" s="311"/>
      <c r="K59" s="397"/>
      <c r="L59" s="421"/>
      <c r="M59" s="402"/>
      <c r="N59" s="272"/>
    </row>
    <row r="60" spans="1:14" ht="15.75" thickBot="1">
      <c r="B60" s="43"/>
      <c r="C60" s="310"/>
      <c r="D60" s="310"/>
      <c r="E60" s="310"/>
      <c r="F60" s="310"/>
      <c r="G60" s="310"/>
      <c r="H60" s="310"/>
      <c r="I60" s="310"/>
      <c r="J60" s="435"/>
      <c r="K60" s="126"/>
      <c r="L60" s="325"/>
      <c r="M60" s="402"/>
      <c r="N60" s="272"/>
    </row>
    <row r="61" spans="1:14" ht="15.75" thickBot="1">
      <c r="B61" s="825" t="s">
        <v>953</v>
      </c>
      <c r="C61" s="826"/>
      <c r="D61" s="826"/>
      <c r="E61" s="826"/>
      <c r="F61" s="826"/>
      <c r="G61" s="826"/>
      <c r="H61" s="826"/>
      <c r="I61" s="826"/>
      <c r="J61" s="826"/>
      <c r="K61" s="826"/>
      <c r="L61" s="826"/>
      <c r="M61" s="827"/>
      <c r="N61" s="394">
        <f>SUM(N53:N60)</f>
        <v>3131.2976526841849</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8" t="s">
        <v>961</v>
      </c>
      <c r="M65" s="801"/>
      <c r="N65" s="76" t="s">
        <v>951</v>
      </c>
    </row>
    <row r="66" spans="1:15">
      <c r="B66" s="46"/>
      <c r="C66" s="317"/>
      <c r="D66" s="317"/>
      <c r="E66" s="317"/>
      <c r="F66" s="317"/>
      <c r="G66" s="317"/>
      <c r="H66" s="311"/>
      <c r="I66" s="279"/>
      <c r="J66" s="286"/>
      <c r="K66" s="279"/>
      <c r="L66" s="829"/>
      <c r="M66" s="830"/>
      <c r="N66" s="287"/>
    </row>
    <row r="67" spans="1:15">
      <c r="B67" s="46"/>
      <c r="C67" s="47"/>
      <c r="D67" s="47"/>
      <c r="E67" s="47"/>
      <c r="F67" s="47"/>
      <c r="G67" s="47"/>
      <c r="H67" s="311"/>
      <c r="I67" s="279"/>
      <c r="J67" s="286"/>
      <c r="K67" s="279"/>
      <c r="L67" s="829"/>
      <c r="M67" s="830"/>
      <c r="N67" s="287"/>
    </row>
    <row r="68" spans="1:15">
      <c r="B68" s="46"/>
      <c r="C68" s="47"/>
      <c r="D68" s="47"/>
      <c r="E68" s="47"/>
      <c r="F68" s="47"/>
      <c r="G68" s="47"/>
      <c r="H68" s="311"/>
      <c r="I68" s="279"/>
      <c r="J68" s="286"/>
      <c r="K68" s="279"/>
      <c r="L68" s="829"/>
      <c r="M68" s="830"/>
      <c r="N68" s="287"/>
    </row>
    <row r="69" spans="1:15">
      <c r="B69" s="46"/>
      <c r="C69" s="47"/>
      <c r="D69" s="47"/>
      <c r="E69" s="47"/>
      <c r="F69" s="47"/>
      <c r="G69" s="47"/>
      <c r="H69" s="311"/>
      <c r="I69" s="279"/>
      <c r="J69" s="286"/>
      <c r="K69" s="279"/>
      <c r="L69" s="829"/>
      <c r="M69" s="830"/>
      <c r="N69" s="287"/>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814"/>
      <c r="M71" s="815"/>
      <c r="N71" s="127"/>
    </row>
    <row r="72" spans="1:15" ht="15.75" thickBot="1">
      <c r="B72" s="831" t="s">
        <v>953</v>
      </c>
      <c r="C72" s="832"/>
      <c r="D72" s="832"/>
      <c r="E72" s="832"/>
      <c r="F72" s="832"/>
      <c r="G72" s="832"/>
      <c r="H72" s="832"/>
      <c r="I72" s="832"/>
      <c r="J72" s="832"/>
      <c r="K72" s="832"/>
      <c r="L72" s="832"/>
      <c r="M72" s="833"/>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1" t="s">
        <v>963</v>
      </c>
      <c r="C76" s="852"/>
      <c r="D76" s="852"/>
      <c r="E76" s="852"/>
      <c r="F76" s="852"/>
      <c r="G76" s="852"/>
      <c r="H76" s="852"/>
      <c r="I76" s="73" t="s">
        <v>964</v>
      </c>
      <c r="J76" s="75" t="s">
        <v>1410</v>
      </c>
      <c r="K76" s="74" t="s">
        <v>966</v>
      </c>
      <c r="L76" s="853" t="s">
        <v>950</v>
      </c>
      <c r="M76" s="854"/>
      <c r="N76" s="98" t="s">
        <v>951</v>
      </c>
    </row>
    <row r="77" spans="1:15">
      <c r="A77" s="162" t="s">
        <v>2</v>
      </c>
      <c r="B77" s="49" t="str">
        <f>VLOOKUP(A77,'MANO DE OBRA'!A8:D68,3,FALSE)</f>
        <v>Soldador (2)</v>
      </c>
      <c r="C77" s="47"/>
      <c r="D77" s="47"/>
      <c r="E77" s="47"/>
      <c r="F77" s="47"/>
      <c r="G77" s="47"/>
      <c r="H77" s="47"/>
      <c r="I77" s="292">
        <f t="shared" ref="I77:I80" si="2">K77/J77*100</f>
        <v>115336.47958314378</v>
      </c>
      <c r="J77" s="293">
        <v>185</v>
      </c>
      <c r="K77" s="294">
        <f>VLOOKUP(A77,'MANO DE OBRA'!A8:D99,4,FALSE)</f>
        <v>213372.48722881597</v>
      </c>
      <c r="L77" s="50"/>
      <c r="M77" s="434">
        <v>320</v>
      </c>
      <c r="N77" s="395">
        <f t="shared" ref="N77:N80" si="3">K77/M77</f>
        <v>666.78902259004985</v>
      </c>
      <c r="O77" s="106"/>
    </row>
    <row r="78" spans="1:15">
      <c r="A78" s="162" t="s">
        <v>4</v>
      </c>
      <c r="B78" s="49" t="str">
        <f>VLOOKUP(A78,'MANO DE OBRA'!A8:D69,3,FALSE)</f>
        <v>Inspector de fabricación y montaje</v>
      </c>
      <c r="C78" s="47"/>
      <c r="D78" s="47"/>
      <c r="E78" s="47"/>
      <c r="F78" s="47"/>
      <c r="G78" s="47"/>
      <c r="H78" s="47"/>
      <c r="I78" s="292">
        <f t="shared" si="2"/>
        <v>87942.625377371514</v>
      </c>
      <c r="J78" s="293">
        <v>185</v>
      </c>
      <c r="K78" s="294">
        <f>VLOOKUP(A78,'MANO DE OBRA'!A8:D100,4,FALSE)</f>
        <v>162693.85694813728</v>
      </c>
      <c r="L78" s="50"/>
      <c r="M78" s="434">
        <v>320</v>
      </c>
      <c r="N78" s="395">
        <f t="shared" si="3"/>
        <v>508.41830296292903</v>
      </c>
    </row>
    <row r="79" spans="1:15">
      <c r="A79" t="s">
        <v>9</v>
      </c>
      <c r="B79" s="49" t="str">
        <f>VLOOKUP(A79,'MANO DE OBRA'!A9:D70,3,FALSE)</f>
        <v>Obrero (3)</v>
      </c>
      <c r="C79" s="47"/>
      <c r="D79" s="47"/>
      <c r="E79" s="47"/>
      <c r="F79" s="47"/>
      <c r="G79" s="47"/>
      <c r="H79" s="47"/>
      <c r="I79" s="292">
        <f t="shared" si="2"/>
        <v>101498.09999999999</v>
      </c>
      <c r="J79" s="293">
        <v>185</v>
      </c>
      <c r="K79" s="294">
        <f>VLOOKUP(A79,'MANO DE OBRA'!A9:D101,4,FALSE)</f>
        <v>187771.48499999999</v>
      </c>
      <c r="L79" s="50"/>
      <c r="M79" s="434">
        <v>320</v>
      </c>
      <c r="N79" s="395">
        <f t="shared" si="3"/>
        <v>586.78589062499998</v>
      </c>
    </row>
    <row r="80" spans="1:15">
      <c r="A80" t="s">
        <v>30</v>
      </c>
      <c r="B80" s="49" t="str">
        <f>VLOOKUP(A80,'MANO DE OBRA'!A10:D71,3,FALSE)</f>
        <v>Oficial</v>
      </c>
      <c r="C80" s="47"/>
      <c r="D80" s="47"/>
      <c r="E80" s="47"/>
      <c r="F80" s="47"/>
      <c r="G80" s="47"/>
      <c r="H80" s="47"/>
      <c r="I80" s="292">
        <f t="shared" si="2"/>
        <v>57668.23979157189</v>
      </c>
      <c r="J80" s="293">
        <v>185</v>
      </c>
      <c r="K80" s="294">
        <f>VLOOKUP(A80,'MANO DE OBRA'!A10:D102,4,FALSE)</f>
        <v>106686.24361440798</v>
      </c>
      <c r="L80" s="318"/>
      <c r="M80" s="434">
        <v>320</v>
      </c>
      <c r="N80" s="395">
        <f t="shared" si="3"/>
        <v>333.39451129502493</v>
      </c>
    </row>
    <row r="81" spans="1:14">
      <c r="B81" s="49"/>
      <c r="C81" s="47"/>
      <c r="D81" s="47"/>
      <c r="E81" s="47"/>
      <c r="F81" s="47"/>
      <c r="G81" s="47"/>
      <c r="H81" s="47"/>
      <c r="I81" s="292"/>
      <c r="J81" s="293"/>
      <c r="K81" s="294"/>
      <c r="L81" s="318"/>
      <c r="M81" s="434"/>
      <c r="N81" s="395"/>
    </row>
    <row r="82" spans="1:14" ht="15.75" thickBot="1">
      <c r="B82" s="812"/>
      <c r="C82" s="813" t="e">
        <f>VLOOKUP(B82,'MANO DE OBRA'!B12:E73,3,FALSE)</f>
        <v>#N/A</v>
      </c>
      <c r="D82" s="813" t="e">
        <f>VLOOKUP(C82,'MANO DE OBRA'!C12:F73,3,FALSE)</f>
        <v>#N/A</v>
      </c>
      <c r="E82" s="813" t="e">
        <f>VLOOKUP(D82,'MANO DE OBRA'!D12:G73,3,FALSE)</f>
        <v>#N/A</v>
      </c>
      <c r="F82" s="813" t="e">
        <f>VLOOKUP(E82,'MANO DE OBRA'!E12:H73,3,FALSE)</f>
        <v>#N/A</v>
      </c>
      <c r="G82" s="813" t="e">
        <f>VLOOKUP(F82,'MANO DE OBRA'!F12:I73,3,FALSE)</f>
        <v>#N/A</v>
      </c>
      <c r="H82" s="813" t="e">
        <f>VLOOKUP(G82,'MANO DE OBRA'!G12:J73,3,FALSE)</f>
        <v>#N/A</v>
      </c>
      <c r="I82" s="470"/>
      <c r="J82" s="471"/>
      <c r="K82" s="474"/>
      <c r="L82" s="475"/>
      <c r="M82" s="476"/>
      <c r="N82" s="440"/>
    </row>
    <row r="83" spans="1:14" ht="15.75" thickBot="1">
      <c r="B83" s="831" t="s">
        <v>953</v>
      </c>
      <c r="C83" s="832"/>
      <c r="D83" s="832"/>
      <c r="E83" s="832"/>
      <c r="F83" s="832"/>
      <c r="G83" s="832"/>
      <c r="H83" s="832"/>
      <c r="I83" s="832"/>
      <c r="J83" s="832"/>
      <c r="K83" s="832"/>
      <c r="L83" s="832"/>
      <c r="M83" s="833"/>
      <c r="N83" s="460">
        <f>SUM(N77:N82)</f>
        <v>2095.3877274730039</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N48+N61+N72+N83</f>
        <v>6718.9979431650063</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6" t="s">
        <v>969</v>
      </c>
      <c r="C89" s="817"/>
      <c r="D89" s="817"/>
      <c r="E89" s="817"/>
      <c r="F89" s="817"/>
      <c r="G89" s="817"/>
      <c r="H89" s="817"/>
      <c r="I89" s="314"/>
      <c r="J89" s="334"/>
      <c r="K89" s="302" t="s">
        <v>970</v>
      </c>
      <c r="L89" s="855" t="s">
        <v>971</v>
      </c>
      <c r="M89" s="856"/>
      <c r="N89" s="303"/>
    </row>
    <row r="90" spans="1:14">
      <c r="B90" s="857" t="s">
        <v>972</v>
      </c>
      <c r="C90" s="858"/>
      <c r="D90" s="858"/>
      <c r="E90" s="858"/>
      <c r="F90" s="858"/>
      <c r="G90" s="858"/>
      <c r="H90" s="858"/>
      <c r="I90" s="87"/>
      <c r="J90" s="88"/>
      <c r="K90" s="304">
        <v>0.2</v>
      </c>
      <c r="L90" s="859">
        <f>N85*K90</f>
        <v>1343.7995886330013</v>
      </c>
      <c r="M90" s="860"/>
      <c r="N90" s="51"/>
    </row>
    <row r="91" spans="1:14">
      <c r="B91" s="89" t="s">
        <v>973</v>
      </c>
      <c r="C91" s="90"/>
      <c r="D91" s="90"/>
      <c r="E91" s="90"/>
      <c r="F91" s="90"/>
      <c r="G91" s="90"/>
      <c r="H91" s="90"/>
      <c r="I91" s="87"/>
      <c r="J91" s="88"/>
      <c r="K91" s="304">
        <v>0.05</v>
      </c>
      <c r="L91" s="859">
        <f>N85*K91</f>
        <v>335.94989715825034</v>
      </c>
      <c r="M91" s="860"/>
      <c r="N91" s="51"/>
    </row>
    <row r="92" spans="1:14" ht="15.75" thickBot="1">
      <c r="B92" s="91" t="s">
        <v>974</v>
      </c>
      <c r="C92" s="92"/>
      <c r="D92" s="92"/>
      <c r="E92" s="92"/>
      <c r="F92" s="92"/>
      <c r="G92" s="92"/>
      <c r="H92" s="92"/>
      <c r="I92" s="93"/>
      <c r="J92" s="94"/>
      <c r="K92" s="305">
        <v>0.05</v>
      </c>
      <c r="L92" s="861">
        <f>N85*K92</f>
        <v>335.94989715825034</v>
      </c>
      <c r="M92" s="862"/>
      <c r="N92" s="51"/>
    </row>
    <row r="93" spans="1:14" ht="15.75" thickBot="1">
      <c r="B93" s="825" t="s">
        <v>953</v>
      </c>
      <c r="C93" s="826"/>
      <c r="D93" s="826"/>
      <c r="E93" s="826"/>
      <c r="F93" s="826"/>
      <c r="G93" s="826"/>
      <c r="H93" s="826"/>
      <c r="I93" s="826"/>
      <c r="J93" s="826"/>
      <c r="K93" s="826"/>
      <c r="L93" s="826"/>
      <c r="M93" s="827"/>
      <c r="N93" s="52">
        <f>L90+L91+L92</f>
        <v>2015.6993829495018</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8">
        <f>N85+N93</f>
        <v>8734.6973261145085</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7" t="s">
        <v>2218</v>
      </c>
      <c r="C112" s="968"/>
      <c r="D112" s="968"/>
      <c r="E112" s="968"/>
      <c r="F112" s="968"/>
      <c r="G112" s="968"/>
      <c r="H112" s="968"/>
      <c r="I112" s="968"/>
      <c r="J112" s="968"/>
      <c r="K112" s="968"/>
      <c r="L112" s="968"/>
      <c r="M112" s="968"/>
      <c r="N112" s="969"/>
    </row>
    <row r="113" spans="2:14" ht="15" customHeight="1">
      <c r="B113" s="967"/>
      <c r="C113" s="968"/>
      <c r="D113" s="968"/>
      <c r="E113" s="968"/>
      <c r="F113" s="968"/>
      <c r="G113" s="968"/>
      <c r="H113" s="968"/>
      <c r="I113" s="968"/>
      <c r="J113" s="968"/>
      <c r="K113" s="968"/>
      <c r="L113" s="968"/>
      <c r="M113" s="968"/>
      <c r="N113" s="969"/>
    </row>
    <row r="114" spans="2:14" ht="30" customHeight="1">
      <c r="B114" s="970" t="s">
        <v>2219</v>
      </c>
      <c r="C114" s="971"/>
      <c r="D114" s="971"/>
      <c r="E114" s="971"/>
      <c r="F114" s="971"/>
      <c r="G114" s="971"/>
      <c r="H114" s="971"/>
      <c r="I114" s="971"/>
      <c r="J114" s="971"/>
      <c r="K114" s="971"/>
      <c r="L114" s="971"/>
      <c r="M114" s="971"/>
      <c r="N114" s="972"/>
    </row>
    <row r="115" spans="2:14">
      <c r="B115" s="970"/>
      <c r="C115" s="971"/>
      <c r="D115" s="971"/>
      <c r="E115" s="971"/>
      <c r="F115" s="971"/>
      <c r="G115" s="971"/>
      <c r="H115" s="971"/>
      <c r="I115" s="971"/>
      <c r="J115" s="971"/>
      <c r="K115" s="971"/>
      <c r="L115" s="971"/>
      <c r="M115" s="971"/>
      <c r="N115" s="972"/>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3"/>
      <c r="K125" s="973"/>
      <c r="L125" s="973"/>
      <c r="M125" s="973"/>
      <c r="N125" s="974"/>
    </row>
    <row r="126" spans="2:14" ht="15.75" thickBot="1">
      <c r="B126" s="419" t="s">
        <v>2221</v>
      </c>
      <c r="C126" s="420"/>
      <c r="D126" s="420"/>
      <c r="E126" s="259"/>
      <c r="F126" s="259"/>
      <c r="G126" s="259"/>
      <c r="H126" s="259"/>
      <c r="I126" s="259"/>
      <c r="J126" s="975"/>
      <c r="K126" s="975"/>
      <c r="L126" s="975"/>
      <c r="M126" s="975"/>
      <c r="N126" s="976"/>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1125</v>
      </c>
      <c r="C31" s="81" t="s">
        <v>2128</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190</v>
      </c>
      <c r="B36" s="838" t="str">
        <f>VLOOKUP(A36,EQUIPOS!A6:D154,3,FALSE)</f>
        <v>Diferencial de 3 ton</v>
      </c>
      <c r="C36" s="839"/>
      <c r="D36" s="839"/>
      <c r="E36" s="839"/>
      <c r="F36" s="839"/>
      <c r="G36" s="839"/>
      <c r="H36" s="840"/>
      <c r="I36" s="267"/>
      <c r="J36" s="268"/>
      <c r="K36" s="269">
        <f>VLOOKUP(A36,EQUIPOS!A6:D163,4,FALSE)</f>
        <v>5343.7223493981464</v>
      </c>
      <c r="L36" s="270"/>
      <c r="M36" s="336">
        <v>40</v>
      </c>
      <c r="N36" s="272">
        <f t="shared" ref="N36:N41" si="0">K36/M36</f>
        <v>133.59305873495367</v>
      </c>
    </row>
    <row r="37" spans="1:14">
      <c r="A37" s="113" t="s">
        <v>334</v>
      </c>
      <c r="B37" s="838" t="str">
        <f>VLOOKUP(A37,EQUIPOS!A7:D154,3,FALSE)</f>
        <v>Taladro industrial</v>
      </c>
      <c r="C37" s="839"/>
      <c r="D37" s="839"/>
      <c r="E37" s="839"/>
      <c r="F37" s="839"/>
      <c r="G37" s="839"/>
      <c r="H37" s="840"/>
      <c r="I37" s="421"/>
      <c r="J37" s="422"/>
      <c r="K37" s="269">
        <f>VLOOKUP(A37,EQUIPOS!A7:D164,4,FALSE)</f>
        <v>3177.9245838864076</v>
      </c>
      <c r="L37" s="335"/>
      <c r="M37" s="336">
        <v>40</v>
      </c>
      <c r="N37" s="272">
        <f t="shared" si="0"/>
        <v>79.448114597160185</v>
      </c>
    </row>
    <row r="38" spans="1:14">
      <c r="A38" s="113" t="s">
        <v>195</v>
      </c>
      <c r="B38" s="838" t="str">
        <f>VLOOKUP(A38,EQUIPOS!A8:D154,3,FALSE)</f>
        <v xml:space="preserve">Equipo de oxicorte, Capacidad de corte: hasta 6´´ (152mm) </v>
      </c>
      <c r="C38" s="839"/>
      <c r="D38" s="839"/>
      <c r="E38" s="839"/>
      <c r="F38" s="839"/>
      <c r="G38" s="839"/>
      <c r="H38" s="840"/>
      <c r="I38" s="421"/>
      <c r="J38" s="422"/>
      <c r="K38" s="269">
        <f>VLOOKUP(A38,EQUIPOS!A8:D165,4,FALSE)</f>
        <v>9522.4737319932647</v>
      </c>
      <c r="L38" s="335"/>
      <c r="M38" s="336">
        <v>40</v>
      </c>
      <c r="N38" s="272">
        <f t="shared" si="0"/>
        <v>238.06184329983162</v>
      </c>
    </row>
    <row r="39" spans="1:14">
      <c r="A39" s="113" t="s">
        <v>204</v>
      </c>
      <c r="B39" s="838" t="str">
        <f>VLOOKUP(A39,EQUIPOS!A9:D154,3,FALSE)</f>
        <v xml:space="preserve">Equipo de soldadura 250 AMP
</v>
      </c>
      <c r="C39" s="839"/>
      <c r="D39" s="839"/>
      <c r="E39" s="839"/>
      <c r="F39" s="839"/>
      <c r="G39" s="839"/>
      <c r="H39" s="840"/>
      <c r="I39" s="421"/>
      <c r="J39" s="422"/>
      <c r="K39" s="269">
        <f>VLOOKUP(A39,EQUIPOS!A9:D166,4,FALSE)</f>
        <v>9487.5779615081537</v>
      </c>
      <c r="L39" s="335"/>
      <c r="M39" s="336">
        <v>40</v>
      </c>
      <c r="N39" s="272">
        <f t="shared" si="0"/>
        <v>237.18944903770384</v>
      </c>
    </row>
    <row r="40" spans="1:14">
      <c r="A40" s="113" t="s">
        <v>208</v>
      </c>
      <c r="B40" s="838" t="str">
        <f>VLOOKUP(A40,EQUIPOS!A10:D154,3,FALSE)</f>
        <v>Equipo de soldadura 400</v>
      </c>
      <c r="C40" s="839"/>
      <c r="D40" s="839"/>
      <c r="E40" s="839"/>
      <c r="F40" s="839"/>
      <c r="G40" s="839"/>
      <c r="H40" s="840"/>
      <c r="I40" s="421"/>
      <c r="J40" s="422"/>
      <c r="K40" s="269">
        <f>VLOOKUP(A40,EQUIPOS!A10:D167,4,FALSE)</f>
        <v>10513.91826183129</v>
      </c>
      <c r="L40" s="335"/>
      <c r="M40" s="336">
        <v>40</v>
      </c>
      <c r="N40" s="272">
        <f t="shared" si="0"/>
        <v>262.84795654578227</v>
      </c>
    </row>
    <row r="41" spans="1:14">
      <c r="A41" s="113" t="s">
        <v>210</v>
      </c>
      <c r="B41" s="838" t="str">
        <f>VLOOKUP(A41,EQUIPOS!A11:D155,3,FALSE)</f>
        <v>Equipo de soldadura 600</v>
      </c>
      <c r="C41" s="839"/>
      <c r="D41" s="839"/>
      <c r="E41" s="839"/>
      <c r="F41" s="839"/>
      <c r="G41" s="839"/>
      <c r="H41" s="840"/>
      <c r="I41" s="421"/>
      <c r="J41" s="422"/>
      <c r="K41" s="269">
        <f>VLOOKUP(A41,EQUIPOS!A11:D168,4,FALSE)</f>
        <v>12143.299576415489</v>
      </c>
      <c r="L41" s="335"/>
      <c r="M41" s="336">
        <v>40</v>
      </c>
      <c r="N41" s="272">
        <f t="shared" si="0"/>
        <v>303.58248941038721</v>
      </c>
    </row>
    <row r="42" spans="1:14">
      <c r="B42" s="838"/>
      <c r="C42" s="839"/>
      <c r="D42" s="839"/>
      <c r="E42" s="839"/>
      <c r="F42" s="839"/>
      <c r="G42" s="839"/>
      <c r="H42" s="840"/>
      <c r="I42" s="36"/>
      <c r="J42" s="37"/>
      <c r="K42" s="269"/>
      <c r="L42" s="276"/>
      <c r="M42" s="336"/>
      <c r="N42" s="272"/>
    </row>
    <row r="43" spans="1:14">
      <c r="B43" s="320"/>
      <c r="C43" s="321"/>
      <c r="D43" s="321"/>
      <c r="E43" s="321"/>
      <c r="F43" s="323"/>
      <c r="G43" s="323"/>
      <c r="H43" s="125"/>
      <c r="I43" s="36"/>
      <c r="J43" s="37"/>
      <c r="K43" s="269"/>
      <c r="L43" s="276"/>
      <c r="M43" s="277"/>
      <c r="N43" s="273"/>
    </row>
    <row r="44" spans="1:14">
      <c r="B44" s="845" t="s">
        <v>952</v>
      </c>
      <c r="C44" s="846"/>
      <c r="D44" s="846"/>
      <c r="E44" s="38"/>
      <c r="F44" s="39"/>
      <c r="G44" s="39"/>
      <c r="H44" s="40"/>
      <c r="I44" s="36"/>
      <c r="J44" s="37"/>
      <c r="K44" s="279"/>
      <c r="L44" s="276"/>
      <c r="M44" s="401">
        <v>0.05</v>
      </c>
      <c r="N44" s="344">
        <f>N81*M44</f>
        <v>104.76938637365021</v>
      </c>
    </row>
    <row r="45" spans="1:14" ht="15.75" thickBot="1">
      <c r="B45" s="838"/>
      <c r="C45" s="839"/>
      <c r="D45" s="839"/>
      <c r="E45" s="839"/>
      <c r="F45" s="839"/>
      <c r="G45" s="839"/>
      <c r="H45" s="840"/>
      <c r="I45" s="847"/>
      <c r="J45" s="848"/>
      <c r="K45" s="41"/>
      <c r="L45" s="849"/>
      <c r="M45" s="850"/>
      <c r="N45" s="105"/>
    </row>
    <row r="46" spans="1:14" ht="15.75" thickBot="1">
      <c r="B46" s="825" t="s">
        <v>953</v>
      </c>
      <c r="C46" s="826"/>
      <c r="D46" s="826"/>
      <c r="E46" s="826"/>
      <c r="F46" s="826"/>
      <c r="G46" s="826"/>
      <c r="H46" s="826"/>
      <c r="I46" s="826"/>
      <c r="J46" s="826"/>
      <c r="K46" s="826"/>
      <c r="L46" s="826"/>
      <c r="M46" s="827"/>
      <c r="N46" s="394">
        <f>SUM(N36:N44)</f>
        <v>1359.492297999469</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6" t="s">
        <v>944</v>
      </c>
      <c r="C50" s="817"/>
      <c r="D50" s="817"/>
      <c r="E50" s="817"/>
      <c r="F50" s="817"/>
      <c r="G50" s="817"/>
      <c r="H50" s="817"/>
      <c r="I50" s="818"/>
      <c r="J50" s="315" t="s">
        <v>945</v>
      </c>
      <c r="K50" s="85" t="s">
        <v>946</v>
      </c>
      <c r="L50" s="819" t="s">
        <v>955</v>
      </c>
      <c r="M50" s="818"/>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24630.066066212221</v>
      </c>
      <c r="N51" s="272">
        <f t="shared" ref="N51:N56" si="1">K51*M51</f>
        <v>123.15033033106111</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3986.2594606317339</v>
      </c>
      <c r="N52" s="272">
        <f t="shared" si="1"/>
        <v>19.931297303158669</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10962.41310873606</v>
      </c>
      <c r="N53" s="272">
        <f t="shared" si="1"/>
        <v>54.812065543680305</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10132.700707793992</v>
      </c>
      <c r="N54" s="272">
        <f t="shared" si="1"/>
        <v>101.32700707793992</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13893.255811906889</v>
      </c>
      <c r="N55" s="272">
        <f t="shared" si="1"/>
        <v>138.93255811906889</v>
      </c>
    </row>
    <row r="56" spans="1:14">
      <c r="A56" s="163" t="s">
        <v>742</v>
      </c>
      <c r="B56" s="43" t="str">
        <f>VLOOKUP(A56,MATERIALES!A1:D373,3,FALSE)</f>
        <v>Acero A-36 para estructura metálica</v>
      </c>
      <c r="C56" s="425"/>
      <c r="D56" s="425"/>
      <c r="E56" s="425"/>
      <c r="F56" s="425"/>
      <c r="G56" s="425"/>
      <c r="H56" s="425"/>
      <c r="I56" s="425"/>
      <c r="J56" s="312" t="str">
        <f>VLOOKUP(A56,MATERIALES!A1:D648,2,FALSE)</f>
        <v>kg</v>
      </c>
      <c r="K56" s="397">
        <v>1</v>
      </c>
      <c r="L56" s="421"/>
      <c r="M56" s="402">
        <f>VLOOKUP(A56,MATERIALES!A1:D401,4,FALSE)</f>
        <v>2693.1443943092759</v>
      </c>
      <c r="N56" s="272">
        <f t="shared" si="1"/>
        <v>2693.1443943092759</v>
      </c>
    </row>
    <row r="57" spans="1:14">
      <c r="A57" s="163"/>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5" t="s">
        <v>953</v>
      </c>
      <c r="C59" s="826"/>
      <c r="D59" s="826"/>
      <c r="E59" s="826"/>
      <c r="F59" s="826"/>
      <c r="G59" s="826"/>
      <c r="H59" s="826"/>
      <c r="I59" s="826"/>
      <c r="J59" s="826"/>
      <c r="K59" s="826"/>
      <c r="L59" s="826"/>
      <c r="M59" s="827"/>
      <c r="N59" s="394">
        <f>SUM(N51:N58)</f>
        <v>3131.2976526841849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B64" s="46"/>
      <c r="C64" s="317"/>
      <c r="D64" s="317"/>
      <c r="E64" s="317"/>
      <c r="F64" s="317"/>
      <c r="G64" s="317"/>
      <c r="H64" s="311"/>
      <c r="I64" s="279"/>
      <c r="J64" s="286"/>
      <c r="K64" s="279"/>
      <c r="L64" s="829"/>
      <c r="M64" s="830"/>
      <c r="N64" s="287"/>
    </row>
    <row r="65" spans="1:15">
      <c r="B65" s="46"/>
      <c r="C65" s="47"/>
      <c r="D65" s="47"/>
      <c r="E65" s="47"/>
      <c r="F65" s="47"/>
      <c r="G65" s="47"/>
      <c r="H65" s="311"/>
      <c r="I65" s="279"/>
      <c r="J65" s="286"/>
      <c r="K65" s="279"/>
      <c r="L65" s="829"/>
      <c r="M65" s="830"/>
      <c r="N65" s="287"/>
    </row>
    <row r="66" spans="1:15">
      <c r="B66" s="46"/>
      <c r="C66" s="47"/>
      <c r="D66" s="47"/>
      <c r="E66" s="47"/>
      <c r="F66" s="47"/>
      <c r="G66" s="47"/>
      <c r="H66" s="311"/>
      <c r="I66" s="279"/>
      <c r="J66" s="286"/>
      <c r="K66" s="279"/>
      <c r="L66" s="829"/>
      <c r="M66" s="830"/>
      <c r="N66" s="287"/>
    </row>
    <row r="67" spans="1:15">
      <c r="B67" s="46"/>
      <c r="C67" s="47"/>
      <c r="D67" s="47"/>
      <c r="E67" s="47"/>
      <c r="F67" s="47"/>
      <c r="G67" s="47"/>
      <c r="H67" s="311"/>
      <c r="I67" s="279"/>
      <c r="J67" s="286"/>
      <c r="K67" s="279"/>
      <c r="L67" s="829"/>
      <c r="M67" s="83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101498.09999999999</v>
      </c>
      <c r="J77" s="293">
        <v>185</v>
      </c>
      <c r="K77" s="294">
        <f>VLOOKUP(A77,'MANO DE OBRA'!A9:D101,4,FALSE)</f>
        <v>187771.48499999999</v>
      </c>
      <c r="L77" s="50"/>
      <c r="M77" s="434">
        <v>320</v>
      </c>
      <c r="N77" s="395">
        <f>K77/M77</f>
        <v>586.78589062499998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1"/>
      <c r="N79" s="395"/>
    </row>
    <row r="80" spans="1:15" ht="15.75" thickBot="1">
      <c r="B80" s="812"/>
      <c r="C80" s="813"/>
      <c r="D80" s="813"/>
      <c r="E80" s="813"/>
      <c r="F80" s="813"/>
      <c r="G80" s="813"/>
      <c r="H80" s="813"/>
      <c r="I80" s="470"/>
      <c r="J80" s="471"/>
      <c r="K80" s="472"/>
      <c r="L80" s="475"/>
      <c r="M80" s="476"/>
      <c r="N80" s="440"/>
    </row>
    <row r="81" spans="1:14" ht="15.75" thickBot="1">
      <c r="B81" s="831" t="s">
        <v>953</v>
      </c>
      <c r="C81" s="832"/>
      <c r="D81" s="832"/>
      <c r="E81" s="832"/>
      <c r="F81" s="832"/>
      <c r="G81" s="832"/>
      <c r="H81" s="832"/>
      <c r="I81" s="832"/>
      <c r="J81" s="832"/>
      <c r="K81" s="832"/>
      <c r="L81" s="832"/>
      <c r="M81" s="833"/>
      <c r="N81" s="301">
        <f>SUM(N75:N80)</f>
        <v>2095.3877274730039</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N46+N59+N70+N81</f>
        <v>6586.1776781566577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1317.2355356313317</v>
      </c>
      <c r="M88" s="860"/>
      <c r="N88" s="51"/>
    </row>
    <row r="89" spans="1:14">
      <c r="B89" s="89" t="s">
        <v>973</v>
      </c>
      <c r="C89" s="90"/>
      <c r="D89" s="90"/>
      <c r="E89" s="90"/>
      <c r="F89" s="90"/>
      <c r="G89" s="90"/>
      <c r="H89" s="90"/>
      <c r="I89" s="87"/>
      <c r="J89" s="88"/>
      <c r="K89" s="304">
        <v>0.05</v>
      </c>
      <c r="L89" s="859">
        <f>N83*K89</f>
        <v>329.30888390783292</v>
      </c>
      <c r="M89" s="860"/>
      <c r="N89" s="51"/>
    </row>
    <row r="90" spans="1:14" ht="15.75" thickBot="1">
      <c r="B90" s="91" t="s">
        <v>974</v>
      </c>
      <c r="C90" s="92"/>
      <c r="D90" s="92"/>
      <c r="E90" s="92"/>
      <c r="F90" s="92"/>
      <c r="G90" s="92"/>
      <c r="H90" s="92"/>
      <c r="I90" s="93"/>
      <c r="J90" s="94"/>
      <c r="K90" s="305">
        <v>0.05</v>
      </c>
      <c r="L90" s="861">
        <f>N83*K90</f>
        <v>329.30888390783292</v>
      </c>
      <c r="M90" s="862"/>
      <c r="N90" s="51"/>
    </row>
    <row r="91" spans="1:14" ht="15.75" thickBot="1">
      <c r="B91" s="825" t="s">
        <v>953</v>
      </c>
      <c r="C91" s="826"/>
      <c r="D91" s="826"/>
      <c r="E91" s="826"/>
      <c r="F91" s="826"/>
      <c r="G91" s="826"/>
      <c r="H91" s="826"/>
      <c r="I91" s="826"/>
      <c r="J91" s="826"/>
      <c r="K91" s="826"/>
      <c r="L91" s="826"/>
      <c r="M91" s="827"/>
      <c r="N91" s="52">
        <f>L88+L89+L90</f>
        <v>1975.8533034469976</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8562.0309816036552</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1126</v>
      </c>
      <c r="C31" s="81" t="s">
        <v>2129</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c r="B48" s="43"/>
      <c r="C48" s="281"/>
      <c r="D48" s="281"/>
      <c r="E48" s="281"/>
      <c r="F48" s="281"/>
      <c r="G48" s="281"/>
      <c r="H48" s="281"/>
      <c r="I48" s="268"/>
      <c r="J48" s="224"/>
      <c r="K48" s="282"/>
      <c r="L48" s="267"/>
      <c r="M48" s="402"/>
      <c r="N48" s="272"/>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A52" s="163"/>
      <c r="B52" s="43"/>
      <c r="C52" s="425"/>
      <c r="D52" s="425"/>
      <c r="E52" s="425"/>
      <c r="F52" s="425"/>
      <c r="G52" s="425"/>
      <c r="H52" s="425"/>
      <c r="I52" s="425"/>
      <c r="J52" s="311"/>
      <c r="K52" s="397"/>
      <c r="L52" s="421"/>
      <c r="M52" s="402"/>
      <c r="N52" s="272"/>
    </row>
    <row r="53" spans="1:14">
      <c r="A53" s="163"/>
      <c r="B53" s="43"/>
      <c r="C53" s="425"/>
      <c r="D53" s="425"/>
      <c r="E53" s="425"/>
      <c r="F53" s="425"/>
      <c r="G53" s="425"/>
      <c r="H53" s="425"/>
      <c r="I53" s="425"/>
      <c r="J53" s="311"/>
      <c r="K53" s="397"/>
      <c r="L53" s="421"/>
      <c r="M53" s="402"/>
      <c r="N53" s="272"/>
    </row>
    <row r="54" spans="1:14">
      <c r="A54" s="163"/>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A61" t="s">
        <v>1325</v>
      </c>
      <c r="B61" s="46" t="str">
        <f>VLOOKUP(A61,TRANSPORTE!A3:D117,3,FALSE)</f>
        <v xml:space="preserve">Transporte de estructuras metálicas </v>
      </c>
      <c r="C61" s="317"/>
      <c r="D61" s="317"/>
      <c r="E61" s="317"/>
      <c r="F61" s="317"/>
      <c r="G61" s="317"/>
      <c r="H61" s="311" t="s">
        <v>2044</v>
      </c>
      <c r="I61" s="279">
        <v>1</v>
      </c>
      <c r="J61" s="286">
        <v>1</v>
      </c>
      <c r="K61" s="279">
        <f>I61*J61</f>
        <v>1</v>
      </c>
      <c r="L61" s="829">
        <f>VLOOKUP(A61,TRANSPORTE!A3:D117,4,FALSE)</f>
        <v>0.44371735203681989</v>
      </c>
      <c r="M61" s="830"/>
      <c r="N61" s="287">
        <f>K61*L61</f>
        <v>0.44371735203681989</v>
      </c>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f>N61+N62+N63+N64+N65</f>
        <v>0.44371735203681989</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854"/>
      <c r="N71" s="98" t="s">
        <v>951</v>
      </c>
    </row>
    <row r="72" spans="1:15">
      <c r="A72" s="164"/>
      <c r="B72" s="49"/>
      <c r="C72" s="47"/>
      <c r="D72" s="47"/>
      <c r="E72" s="47"/>
      <c r="F72" s="47"/>
      <c r="G72" s="47"/>
      <c r="H72" s="47"/>
      <c r="I72" s="292"/>
      <c r="J72" s="293"/>
      <c r="K72" s="294"/>
      <c r="L72" s="50"/>
      <c r="M72" s="434"/>
      <c r="N72" s="395"/>
      <c r="O72" s="106"/>
    </row>
    <row r="73" spans="1:15">
      <c r="A73" s="164"/>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127"/>
    </row>
    <row r="78" spans="1:15" ht="15.75" thickBot="1">
      <c r="B78" s="831" t="s">
        <v>953</v>
      </c>
      <c r="C78" s="832"/>
      <c r="D78" s="832"/>
      <c r="E78" s="832"/>
      <c r="F78" s="832"/>
      <c r="G78" s="832"/>
      <c r="H78" s="832"/>
      <c r="I78" s="832"/>
      <c r="J78" s="832"/>
      <c r="K78" s="832"/>
      <c r="L78" s="832"/>
      <c r="M78" s="833"/>
      <c r="N78" s="460"/>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0.44371735203681989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8.8743470407363981E-2</v>
      </c>
      <c r="M85" s="860"/>
      <c r="N85" s="51"/>
    </row>
    <row r="86" spans="1:14">
      <c r="B86" s="89" t="s">
        <v>973</v>
      </c>
      <c r="C86" s="90"/>
      <c r="D86" s="90"/>
      <c r="E86" s="90"/>
      <c r="F86" s="90"/>
      <c r="G86" s="90"/>
      <c r="H86" s="90"/>
      <c r="I86" s="87"/>
      <c r="J86" s="88"/>
      <c r="K86" s="304">
        <v>0.05</v>
      </c>
      <c r="L86" s="859">
        <f>N80*K86</f>
        <v>2.2185867601840995E-2</v>
      </c>
      <c r="M86" s="860"/>
      <c r="N86" s="51"/>
    </row>
    <row r="87" spans="1:14" ht="15.75" thickBot="1">
      <c r="B87" s="91" t="s">
        <v>974</v>
      </c>
      <c r="C87" s="92"/>
      <c r="D87" s="92"/>
      <c r="E87" s="92"/>
      <c r="F87" s="92"/>
      <c r="G87" s="92"/>
      <c r="H87" s="92"/>
      <c r="I87" s="93"/>
      <c r="J87" s="94"/>
      <c r="K87" s="305">
        <v>0.05</v>
      </c>
      <c r="L87" s="861">
        <f>N80*K87</f>
        <v>2.2185867601840995E-2</v>
      </c>
      <c r="M87" s="862"/>
      <c r="N87" s="51"/>
    </row>
    <row r="88" spans="1:14" ht="15.75" thickBot="1">
      <c r="B88" s="825" t="s">
        <v>953</v>
      </c>
      <c r="C88" s="826"/>
      <c r="D88" s="826"/>
      <c r="E88" s="826"/>
      <c r="F88" s="826"/>
      <c r="G88" s="826"/>
      <c r="H88" s="826"/>
      <c r="I88" s="826"/>
      <c r="J88" s="826"/>
      <c r="K88" s="826"/>
      <c r="L88" s="826"/>
      <c r="M88" s="827"/>
      <c r="N88" s="52">
        <f>L85+L86+L87</f>
        <v>0.13311520561104598</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52">
        <f>N80+N88</f>
        <v>0.5768325576478659</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1127</v>
      </c>
      <c r="C31" s="81" t="s">
        <v>2130</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190</v>
      </c>
      <c r="B36" s="838" t="str">
        <f>VLOOKUP(A36,EQUIPOS!A6:D154,3,FALSE)</f>
        <v>Diferencial de 3 ton</v>
      </c>
      <c r="C36" s="839"/>
      <c r="D36" s="839"/>
      <c r="E36" s="839"/>
      <c r="F36" s="839"/>
      <c r="G36" s="839"/>
      <c r="H36" s="840"/>
      <c r="I36" s="267"/>
      <c r="J36" s="268"/>
      <c r="K36" s="269">
        <f>VLOOKUP(A36,EQUIPOS!A6:D163,4,FALSE)</f>
        <v>5343.7223493981464</v>
      </c>
      <c r="L36" s="270"/>
      <c r="M36" s="336">
        <v>40</v>
      </c>
      <c r="N36" s="272">
        <f t="shared" ref="N36:N41" si="0">K36/M36</f>
        <v>133.59305873495367</v>
      </c>
    </row>
    <row r="37" spans="1:14">
      <c r="A37" s="113" t="s">
        <v>195</v>
      </c>
      <c r="B37" s="838" t="str">
        <f>VLOOKUP(A37,EQUIPOS!A7:D154,3,FALSE)</f>
        <v xml:space="preserve">Equipo de oxicorte, Capacidad de corte: hasta 6´´ (152mm) </v>
      </c>
      <c r="C37" s="839"/>
      <c r="D37" s="839"/>
      <c r="E37" s="839"/>
      <c r="F37" s="839"/>
      <c r="G37" s="839"/>
      <c r="H37" s="840"/>
      <c r="I37" s="421"/>
      <c r="J37" s="422"/>
      <c r="K37" s="269">
        <f>VLOOKUP(A37,EQUIPOS!A7:D164,4,FALSE)</f>
        <v>9522.4737319932647</v>
      </c>
      <c r="L37" s="335"/>
      <c r="M37" s="336">
        <v>400</v>
      </c>
      <c r="N37" s="272">
        <f t="shared" si="0"/>
        <v>23.806184329983161</v>
      </c>
    </row>
    <row r="38" spans="1:14">
      <c r="A38" s="113" t="s">
        <v>204</v>
      </c>
      <c r="B38" s="838" t="str">
        <f>VLOOKUP(A38,EQUIPOS!A8:D154,3,FALSE)</f>
        <v xml:space="preserve">Equipo de soldadura 250 AMP
</v>
      </c>
      <c r="C38" s="839"/>
      <c r="D38" s="839"/>
      <c r="E38" s="839"/>
      <c r="F38" s="839"/>
      <c r="G38" s="839"/>
      <c r="H38" s="840"/>
      <c r="I38" s="421"/>
      <c r="J38" s="422"/>
      <c r="K38" s="269">
        <f>VLOOKUP(A38,EQUIPOS!A8:D165,4,FALSE)</f>
        <v>9487.5779615081537</v>
      </c>
      <c r="L38" s="335"/>
      <c r="M38" s="336">
        <v>400</v>
      </c>
      <c r="N38" s="272">
        <f t="shared" si="0"/>
        <v>23.718944903770385</v>
      </c>
    </row>
    <row r="39" spans="1:14">
      <c r="A39" s="113" t="s">
        <v>208</v>
      </c>
      <c r="B39" s="838" t="str">
        <f>VLOOKUP(A39,EQUIPOS!A9:D154,3,FALSE)</f>
        <v>Equipo de soldadura 400</v>
      </c>
      <c r="C39" s="839"/>
      <c r="D39" s="839"/>
      <c r="E39" s="839"/>
      <c r="F39" s="839"/>
      <c r="G39" s="839"/>
      <c r="H39" s="840"/>
      <c r="I39" s="421"/>
      <c r="J39" s="422"/>
      <c r="K39" s="269">
        <f>VLOOKUP(A39,EQUIPOS!A9:D166,4,FALSE)</f>
        <v>10513.91826183129</v>
      </c>
      <c r="L39" s="335"/>
      <c r="M39" s="336">
        <v>400</v>
      </c>
      <c r="N39" s="272">
        <f t="shared" si="0"/>
        <v>26.284795654578225</v>
      </c>
    </row>
    <row r="40" spans="1:14">
      <c r="A40" s="113" t="s">
        <v>210</v>
      </c>
      <c r="B40" s="838" t="str">
        <f>VLOOKUP(A40,EQUIPOS!A10:D154,3,FALSE)</f>
        <v>Equipo de soldadura 600</v>
      </c>
      <c r="C40" s="839"/>
      <c r="D40" s="839"/>
      <c r="E40" s="839"/>
      <c r="F40" s="839"/>
      <c r="G40" s="839"/>
      <c r="H40" s="840"/>
      <c r="I40" s="421"/>
      <c r="J40" s="422"/>
      <c r="K40" s="269">
        <f>VLOOKUP(A40,EQUIPOS!A10:D167,4,FALSE)</f>
        <v>12143.299576415489</v>
      </c>
      <c r="L40" s="335"/>
      <c r="M40" s="336">
        <v>400</v>
      </c>
      <c r="N40" s="272">
        <f t="shared" si="0"/>
        <v>30.358248941038724</v>
      </c>
    </row>
    <row r="41" spans="1:14">
      <c r="A41" s="113" t="s">
        <v>243</v>
      </c>
      <c r="B41" s="838" t="str">
        <f>VLOOKUP(A41,EQUIPOS!A11:D155,3,FALSE)</f>
        <v>Grúa 10 ton</v>
      </c>
      <c r="C41" s="839"/>
      <c r="D41" s="839"/>
      <c r="E41" s="839"/>
      <c r="F41" s="839"/>
      <c r="G41" s="839"/>
      <c r="H41" s="840"/>
      <c r="I41" s="421"/>
      <c r="J41" s="422"/>
      <c r="K41" s="269">
        <f>VLOOKUP(A41,EQUIPOS!A11:D168,4,FALSE)</f>
        <v>178295.08425029507</v>
      </c>
      <c r="L41" s="335"/>
      <c r="M41" s="336">
        <v>400</v>
      </c>
      <c r="N41" s="272">
        <f t="shared" si="0"/>
        <v>445.73771062573769</v>
      </c>
    </row>
    <row r="42" spans="1:14">
      <c r="B42" s="838"/>
      <c r="C42" s="839"/>
      <c r="D42" s="839"/>
      <c r="E42" s="839"/>
      <c r="F42" s="839"/>
      <c r="G42" s="839"/>
      <c r="H42" s="840"/>
      <c r="I42" s="36"/>
      <c r="J42" s="37"/>
      <c r="K42" s="269"/>
      <c r="L42" s="276"/>
      <c r="M42" s="336"/>
      <c r="N42" s="272"/>
    </row>
    <row r="43" spans="1:14">
      <c r="B43" s="320"/>
      <c r="C43" s="321"/>
      <c r="D43" s="321"/>
      <c r="E43" s="321"/>
      <c r="F43" s="323"/>
      <c r="G43" s="323"/>
      <c r="H43" s="125"/>
      <c r="I43" s="36"/>
      <c r="J43" s="37"/>
      <c r="K43" s="269"/>
      <c r="L43" s="276"/>
      <c r="M43" s="277"/>
      <c r="N43" s="273"/>
    </row>
    <row r="44" spans="1:14">
      <c r="B44" s="845" t="s">
        <v>952</v>
      </c>
      <c r="C44" s="846"/>
      <c r="D44" s="846"/>
      <c r="E44" s="38"/>
      <c r="F44" s="39"/>
      <c r="G44" s="39"/>
      <c r="H44" s="40"/>
      <c r="I44" s="36"/>
      <c r="J44" s="37"/>
      <c r="K44" s="279"/>
      <c r="L44" s="276"/>
      <c r="M44" s="401">
        <v>0.05</v>
      </c>
      <c r="N44" s="344">
        <f>N81*M44</f>
        <v>104.76938637365021</v>
      </c>
    </row>
    <row r="45" spans="1:14" ht="15.75" thickBot="1">
      <c r="B45" s="838"/>
      <c r="C45" s="839"/>
      <c r="D45" s="839"/>
      <c r="E45" s="839"/>
      <c r="F45" s="839"/>
      <c r="G45" s="839"/>
      <c r="H45" s="840"/>
      <c r="I45" s="847"/>
      <c r="J45" s="848"/>
      <c r="K45" s="41"/>
      <c r="L45" s="849"/>
      <c r="M45" s="850"/>
      <c r="N45" s="105"/>
    </row>
    <row r="46" spans="1:14" ht="15.75" thickBot="1">
      <c r="B46" s="825" t="s">
        <v>953</v>
      </c>
      <c r="C46" s="826"/>
      <c r="D46" s="826"/>
      <c r="E46" s="826"/>
      <c r="F46" s="826"/>
      <c r="G46" s="826"/>
      <c r="H46" s="826"/>
      <c r="I46" s="826"/>
      <c r="J46" s="826"/>
      <c r="K46" s="826"/>
      <c r="L46" s="826"/>
      <c r="M46" s="827"/>
      <c r="N46" s="394">
        <f>SUM(N36:N44)</f>
        <v>788.26832956371209</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6" t="s">
        <v>944</v>
      </c>
      <c r="C50" s="817"/>
      <c r="D50" s="817"/>
      <c r="E50" s="817"/>
      <c r="F50" s="817"/>
      <c r="G50" s="817"/>
      <c r="H50" s="817"/>
      <c r="I50" s="818"/>
      <c r="J50" s="315" t="s">
        <v>945</v>
      </c>
      <c r="K50" s="85" t="s">
        <v>946</v>
      </c>
      <c r="L50" s="819" t="s">
        <v>955</v>
      </c>
      <c r="M50" s="818"/>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24630.066066212221</v>
      </c>
      <c r="N51" s="272">
        <f>K51*M51</f>
        <v>123.15033033106111</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3986.2594606317339</v>
      </c>
      <c r="N52" s="272">
        <f t="shared" ref="N52:N58" si="1">K52*M52</f>
        <v>19.931297303158669</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10962.41310873606</v>
      </c>
      <c r="N53" s="272">
        <f t="shared" si="1"/>
        <v>54.812065543680305</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10132.700707793992</v>
      </c>
      <c r="N54" s="272">
        <f t="shared" si="1"/>
        <v>101.32700707793992</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13893.255811906889</v>
      </c>
      <c r="N55" s="272">
        <f t="shared" si="1"/>
        <v>138.93255811906889</v>
      </c>
    </row>
    <row r="56" spans="1:14">
      <c r="A56" s="163" t="s">
        <v>608</v>
      </c>
      <c r="B56" s="43" t="str">
        <f>VLOOKUP(A56,MATERIALES!A8:D373,3,FALSE)</f>
        <v>Pintura anticorrosiva</v>
      </c>
      <c r="C56" s="425"/>
      <c r="D56" s="425"/>
      <c r="E56" s="425"/>
      <c r="F56" s="425"/>
      <c r="G56" s="425"/>
      <c r="H56" s="425"/>
      <c r="I56" s="425"/>
      <c r="J56" s="312" t="str">
        <f>VLOOKUP(A56,MATERIALES!A10:D648,2,FALSE)</f>
        <v>gal</v>
      </c>
      <c r="K56" s="436">
        <v>5.0000000000000001E-4</v>
      </c>
      <c r="L56" s="421"/>
      <c r="M56" s="402">
        <f>VLOOKUP(A56,MATERIALES!A8:D401,4,FALSE)</f>
        <v>60568.12302575427</v>
      </c>
      <c r="N56" s="272">
        <f t="shared" si="1"/>
        <v>30.284061512877134</v>
      </c>
    </row>
    <row r="57" spans="1:14">
      <c r="A57" s="163" t="s">
        <v>607</v>
      </c>
      <c r="B57" s="43" t="str">
        <f>VLOOKUP(A57,MATERIALES!A9:D373,3,FALSE)</f>
        <v xml:space="preserve">Pintura acrílica, esmalte o similar </v>
      </c>
      <c r="C57" s="425"/>
      <c r="D57" s="425"/>
      <c r="E57" s="425"/>
      <c r="F57" s="425"/>
      <c r="G57" s="425"/>
      <c r="H57" s="425"/>
      <c r="I57" s="425"/>
      <c r="J57" s="312" t="str">
        <f>VLOOKUP(A57,MATERIALES!A11:D649,2,FALSE)</f>
        <v>gal</v>
      </c>
      <c r="K57" s="397">
        <v>1E-3</v>
      </c>
      <c r="L57" s="421"/>
      <c r="M57" s="402">
        <f>VLOOKUP(A57,MATERIALES!A9:D402,4,FALSE)</f>
        <v>78065.58078874994</v>
      </c>
      <c r="N57" s="272">
        <f t="shared" si="1"/>
        <v>78.065580788749941</v>
      </c>
    </row>
    <row r="58" spans="1:14" ht="15.75" thickBot="1">
      <c r="A58" t="s">
        <v>840</v>
      </c>
      <c r="B58" s="43" t="str">
        <f>VLOOKUP(A58,MATERIALES!A10:D373,3,FALSE)</f>
        <v>Disolvente para pintura (TINNER)</v>
      </c>
      <c r="C58" s="310"/>
      <c r="D58" s="310"/>
      <c r="E58" s="310"/>
      <c r="F58" s="310"/>
      <c r="G58" s="310"/>
      <c r="H58" s="310"/>
      <c r="I58" s="310"/>
      <c r="J58" s="433" t="str">
        <f>VLOOKUP(A58,MATERIALES!A11:D650,2,FALSE)</f>
        <v>gal</v>
      </c>
      <c r="K58" s="126">
        <v>1E-3</v>
      </c>
      <c r="L58" s="325"/>
      <c r="M58" s="402">
        <f>VLOOKUP(A58,MATERIALES!A10:D403,4,FALSE)</f>
        <v>21670.727234196671</v>
      </c>
      <c r="N58" s="272">
        <f t="shared" si="1"/>
        <v>21.670727234196672</v>
      </c>
    </row>
    <row r="59" spans="1:14" ht="15.75" thickBot="1">
      <c r="B59" s="825" t="s">
        <v>953</v>
      </c>
      <c r="C59" s="826"/>
      <c r="D59" s="826"/>
      <c r="E59" s="826"/>
      <c r="F59" s="826"/>
      <c r="G59" s="826"/>
      <c r="H59" s="826"/>
      <c r="I59" s="826"/>
      <c r="J59" s="826"/>
      <c r="K59" s="826"/>
      <c r="L59" s="826"/>
      <c r="M59" s="827"/>
      <c r="N59" s="394">
        <f>SUM(N51:N58)</f>
        <v>568.17362791073265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B64" s="46"/>
      <c r="C64" s="317"/>
      <c r="D64" s="317"/>
      <c r="E64" s="317"/>
      <c r="F64" s="317"/>
      <c r="G64" s="317"/>
      <c r="H64" s="311"/>
      <c r="I64" s="279"/>
      <c r="J64" s="286"/>
      <c r="K64" s="279"/>
      <c r="L64" s="829"/>
      <c r="M64" s="830"/>
      <c r="N64" s="287"/>
    </row>
    <row r="65" spans="1:15">
      <c r="B65" s="46"/>
      <c r="C65" s="47"/>
      <c r="D65" s="47"/>
      <c r="E65" s="47"/>
      <c r="F65" s="47"/>
      <c r="G65" s="47"/>
      <c r="H65" s="311"/>
      <c r="I65" s="279"/>
      <c r="J65" s="286"/>
      <c r="K65" s="279"/>
      <c r="L65" s="829"/>
      <c r="M65" s="830"/>
      <c r="N65" s="287"/>
    </row>
    <row r="66" spans="1:15">
      <c r="B66" s="46"/>
      <c r="C66" s="47"/>
      <c r="D66" s="47"/>
      <c r="E66" s="47"/>
      <c r="F66" s="47"/>
      <c r="G66" s="47"/>
      <c r="H66" s="311"/>
      <c r="I66" s="279"/>
      <c r="J66" s="286"/>
      <c r="K66" s="279"/>
      <c r="L66" s="829"/>
      <c r="M66" s="830"/>
      <c r="N66" s="287"/>
    </row>
    <row r="67" spans="1:15">
      <c r="B67" s="46"/>
      <c r="C67" s="47"/>
      <c r="D67" s="47"/>
      <c r="E67" s="47"/>
      <c r="F67" s="47"/>
      <c r="G67" s="47"/>
      <c r="H67" s="311"/>
      <c r="I67" s="279"/>
      <c r="J67" s="286"/>
      <c r="K67" s="279"/>
      <c r="L67" s="829"/>
      <c r="M67" s="83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101498.09999999999</v>
      </c>
      <c r="J77" s="293">
        <v>185</v>
      </c>
      <c r="K77" s="294">
        <f>VLOOKUP(A77,'MANO DE OBRA'!A9:D101,4,FALSE)</f>
        <v>187771.48499999999</v>
      </c>
      <c r="L77" s="50"/>
      <c r="M77" s="434">
        <v>320</v>
      </c>
      <c r="N77" s="395">
        <f>K77/M77</f>
        <v>586.78589062499998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4"/>
      <c r="N79" s="395"/>
    </row>
    <row r="80" spans="1:15" ht="15.75" thickBot="1">
      <c r="B80" s="812"/>
      <c r="C80" s="813"/>
      <c r="D80" s="813"/>
      <c r="E80" s="813"/>
      <c r="F80" s="813"/>
      <c r="G80" s="813"/>
      <c r="H80" s="813"/>
      <c r="I80" s="470"/>
      <c r="J80" s="471"/>
      <c r="K80" s="474"/>
      <c r="L80" s="475"/>
      <c r="M80" s="476"/>
      <c r="N80" s="395"/>
    </row>
    <row r="81" spans="1:14" ht="15.75" thickBot="1">
      <c r="B81" s="831" t="s">
        <v>953</v>
      </c>
      <c r="C81" s="832"/>
      <c r="D81" s="832"/>
      <c r="E81" s="832"/>
      <c r="F81" s="832"/>
      <c r="G81" s="832"/>
      <c r="H81" s="832"/>
      <c r="I81" s="832"/>
      <c r="J81" s="832"/>
      <c r="K81" s="832"/>
      <c r="L81" s="832"/>
      <c r="M81" s="833"/>
      <c r="N81" s="301">
        <f>SUM(N75:N80)</f>
        <v>2095.3877274730039</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N46+N59+N70+N81</f>
        <v>3451.8296849474486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690.3659369894898</v>
      </c>
      <c r="M88" s="860"/>
      <c r="N88" s="51"/>
    </row>
    <row r="89" spans="1:14">
      <c r="B89" s="89" t="s">
        <v>973</v>
      </c>
      <c r="C89" s="90"/>
      <c r="D89" s="90"/>
      <c r="E89" s="90"/>
      <c r="F89" s="90"/>
      <c r="G89" s="90"/>
      <c r="H89" s="90"/>
      <c r="I89" s="87"/>
      <c r="J89" s="88"/>
      <c r="K89" s="304">
        <v>0.05</v>
      </c>
      <c r="L89" s="859">
        <f>N83*K89</f>
        <v>172.59148424737245</v>
      </c>
      <c r="M89" s="860"/>
      <c r="N89" s="51"/>
    </row>
    <row r="90" spans="1:14" ht="15.75" thickBot="1">
      <c r="B90" s="91" t="s">
        <v>974</v>
      </c>
      <c r="C90" s="92"/>
      <c r="D90" s="92"/>
      <c r="E90" s="92"/>
      <c r="F90" s="92"/>
      <c r="G90" s="92"/>
      <c r="H90" s="92"/>
      <c r="I90" s="93"/>
      <c r="J90" s="94"/>
      <c r="K90" s="305">
        <v>0.05</v>
      </c>
      <c r="L90" s="861">
        <f>N83*K90</f>
        <v>172.59148424737245</v>
      </c>
      <c r="M90" s="862"/>
      <c r="N90" s="51"/>
    </row>
    <row r="91" spans="1:14" ht="15.75" thickBot="1">
      <c r="B91" s="825" t="s">
        <v>953</v>
      </c>
      <c r="C91" s="826"/>
      <c r="D91" s="826"/>
      <c r="E91" s="826"/>
      <c r="F91" s="826"/>
      <c r="G91" s="826"/>
      <c r="H91" s="826"/>
      <c r="I91" s="826"/>
      <c r="J91" s="826"/>
      <c r="K91" s="826"/>
      <c r="L91" s="826"/>
      <c r="M91" s="827"/>
      <c r="N91" s="52">
        <f>L88+L89+L90</f>
        <v>1035.5489054842346</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4487.3785904316828</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42.75" customHeight="1" thickBot="1">
      <c r="A31" t="s">
        <v>1845</v>
      </c>
      <c r="B31" s="80" t="s">
        <v>1128</v>
      </c>
      <c r="C31" s="965" t="s">
        <v>2132</v>
      </c>
      <c r="D31" s="966"/>
      <c r="E31" s="966"/>
      <c r="F31" s="966"/>
      <c r="G31" s="966"/>
      <c r="H31" s="966"/>
      <c r="I31" s="966"/>
      <c r="J31" s="966"/>
      <c r="K31" s="468"/>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188</v>
      </c>
      <c r="B36" s="838" t="str">
        <f>VLOOKUP(A36,EQUIPOS!A6:D154,3,FALSE)</f>
        <v>Diferencial</v>
      </c>
      <c r="C36" s="839"/>
      <c r="D36" s="839"/>
      <c r="E36" s="839"/>
      <c r="F36" s="839"/>
      <c r="G36" s="839"/>
      <c r="H36" s="840"/>
      <c r="I36" s="267"/>
      <c r="J36" s="268"/>
      <c r="K36" s="269">
        <f>VLOOKUP(A36,EQUIPOS!A6:D163,4,FALSE)</f>
        <v>2385.795719518112</v>
      </c>
      <c r="L36" s="270"/>
      <c r="M36" s="336">
        <v>4</v>
      </c>
      <c r="N36" s="272">
        <f>K36/M36</f>
        <v>596.44892987952801</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N75*M41</f>
        <v>1115.7756987950249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1712.2246286745531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0.01</v>
      </c>
      <c r="L48" s="267"/>
      <c r="M48" s="402">
        <f>VLOOKUP(A48,MATERIALES!A5:D396,4,FALSE)</f>
        <v>286310.26295289584</v>
      </c>
      <c r="N48" s="272">
        <f>K48*M48</f>
        <v>2863.1026295289585</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90545.227262648608</v>
      </c>
      <c r="N49" s="272">
        <f>K49*M49</f>
        <v>90545.227262648608</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0.36499999999999999</v>
      </c>
      <c r="L50" s="421"/>
      <c r="M50" s="402">
        <f>VLOOKUP(A50,MATERIALES!A6:D398,4,FALSE)</f>
        <v>425218.88627582096</v>
      </c>
      <c r="N50" s="272">
        <f>K50*M50</f>
        <v>155204.89349067464</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248613.22338285221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29">
        <f>VLOOKUP(A58,TRANSPORTE!A1:D117,4,FALSE)</f>
        <v>2.9981915822835261</v>
      </c>
      <c r="M58" s="830"/>
      <c r="N58" s="287">
        <f>K58*L58</f>
        <v>0.83949364303938734</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309"/>
      <c r="C63" s="310"/>
      <c r="D63" s="310"/>
      <c r="E63" s="310"/>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f>
        <v>0.83949364303938734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32</v>
      </c>
      <c r="N69" s="395">
        <f>K69/M69</f>
        <v>7823.8118749999994</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11157.756987950248</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261484.04449312005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52296.808898624011</v>
      </c>
      <c r="M82" s="860"/>
      <c r="N82" s="51"/>
    </row>
    <row r="83" spans="1:14">
      <c r="B83" s="89" t="s">
        <v>973</v>
      </c>
      <c r="C83" s="90"/>
      <c r="D83" s="90"/>
      <c r="E83" s="90"/>
      <c r="F83" s="90"/>
      <c r="G83" s="90"/>
      <c r="H83" s="90"/>
      <c r="I83" s="87"/>
      <c r="J83" s="88"/>
      <c r="K83" s="304">
        <v>0.05</v>
      </c>
      <c r="L83" s="859">
        <f>N77*K83</f>
        <v>13074.202224656003</v>
      </c>
      <c r="M83" s="860"/>
      <c r="N83" s="51"/>
    </row>
    <row r="84" spans="1:14" ht="15.75" thickBot="1">
      <c r="B84" s="91" t="s">
        <v>974</v>
      </c>
      <c r="C84" s="92"/>
      <c r="D84" s="92"/>
      <c r="E84" s="92"/>
      <c r="F84" s="92"/>
      <c r="G84" s="92"/>
      <c r="H84" s="92"/>
      <c r="I84" s="93"/>
      <c r="J84" s="94"/>
      <c r="K84" s="305">
        <v>0.05</v>
      </c>
      <c r="L84" s="861">
        <f>N77*K84</f>
        <v>13074.202224656003</v>
      </c>
      <c r="M84" s="862"/>
      <c r="N84" s="51"/>
    </row>
    <row r="85" spans="1:14" ht="15.75" thickBot="1">
      <c r="B85" s="825" t="s">
        <v>953</v>
      </c>
      <c r="C85" s="826"/>
      <c r="D85" s="826"/>
      <c r="E85" s="826"/>
      <c r="F85" s="826"/>
      <c r="G85" s="826"/>
      <c r="H85" s="826"/>
      <c r="I85" s="826"/>
      <c r="J85" s="826"/>
      <c r="K85" s="826"/>
      <c r="L85" s="826"/>
      <c r="M85" s="827"/>
      <c r="N85" s="52">
        <f>L82+L83+L84</f>
        <v>78445.21334793602</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339929.2578410561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45" customHeight="1" thickBot="1">
      <c r="A31" t="s">
        <v>1845</v>
      </c>
      <c r="B31" s="80" t="s">
        <v>1129</v>
      </c>
      <c r="C31" s="986" t="s">
        <v>2133</v>
      </c>
      <c r="D31" s="987"/>
      <c r="E31" s="987"/>
      <c r="F31" s="987"/>
      <c r="G31" s="987"/>
      <c r="H31" s="987"/>
      <c r="I31" s="987"/>
      <c r="J31" s="987"/>
      <c r="K31" s="477"/>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188</v>
      </c>
      <c r="B36" s="838" t="str">
        <f>VLOOKUP(A36,EQUIPOS!A6:D154,3,FALSE)</f>
        <v>Diferencial</v>
      </c>
      <c r="C36" s="839"/>
      <c r="D36" s="839"/>
      <c r="E36" s="839"/>
      <c r="F36" s="839"/>
      <c r="G36" s="839"/>
      <c r="H36" s="840"/>
      <c r="I36" s="267"/>
      <c r="J36" s="268"/>
      <c r="K36" s="269">
        <f>VLOOKUP(A36,EQUIPOS!A6:D163,4,FALSE)</f>
        <v>2385.795719518112</v>
      </c>
      <c r="L36" s="270"/>
      <c r="M36" s="441">
        <v>4</v>
      </c>
      <c r="N36" s="272">
        <f>K36/M36</f>
        <v>596.44892987952801</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N75*M41</f>
        <v>1115.7756987950249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1712.2246286745531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286310.26295289584</v>
      </c>
      <c r="N48" s="272">
        <f>K48*M48</f>
        <v>5726.2052590579169</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90545.227262648608</v>
      </c>
      <c r="N49" s="272">
        <f>K49*M49</f>
        <v>90545.227262648608</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0.46</v>
      </c>
      <c r="L50" s="421"/>
      <c r="M50" s="402">
        <f>VLOOKUP(A50,MATERIALES!A6:D398,4,FALSE)</f>
        <v>425218.88627582096</v>
      </c>
      <c r="N50" s="272">
        <f>K50*M50</f>
        <v>195600.68768687765</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291872.12020858418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29">
        <f>VLOOKUP(A58,TRANSPORTE!A1:D117,4,FALSE)</f>
        <v>2.9981915822835261</v>
      </c>
      <c r="M58" s="830"/>
      <c r="N58" s="287">
        <f>K58*L58</f>
        <v>0.83949364303938734</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f>
        <v>0.83949364303938734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32</v>
      </c>
      <c r="N69" s="395">
        <f>K69/M69</f>
        <v>7823.8118749999994</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11157.756987950248</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304742.94131885201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60948.588263770405</v>
      </c>
      <c r="M82" s="860"/>
      <c r="N82" s="51"/>
    </row>
    <row r="83" spans="1:14">
      <c r="B83" s="89" t="s">
        <v>973</v>
      </c>
      <c r="C83" s="90"/>
      <c r="D83" s="90"/>
      <c r="E83" s="90"/>
      <c r="F83" s="90"/>
      <c r="G83" s="90"/>
      <c r="H83" s="90"/>
      <c r="I83" s="87"/>
      <c r="J83" s="88"/>
      <c r="K83" s="304">
        <v>0.05</v>
      </c>
      <c r="L83" s="859">
        <f>N77*K83</f>
        <v>15237.147065942601</v>
      </c>
      <c r="M83" s="860"/>
      <c r="N83" s="51"/>
    </row>
    <row r="84" spans="1:14" ht="15.75" thickBot="1">
      <c r="B84" s="91" t="s">
        <v>974</v>
      </c>
      <c r="C84" s="92"/>
      <c r="D84" s="92"/>
      <c r="E84" s="92"/>
      <c r="F84" s="92"/>
      <c r="G84" s="92"/>
      <c r="H84" s="92"/>
      <c r="I84" s="93"/>
      <c r="J84" s="94"/>
      <c r="K84" s="305">
        <v>0.05</v>
      </c>
      <c r="L84" s="861">
        <f>N77*K84</f>
        <v>15237.147065942601</v>
      </c>
      <c r="M84" s="862"/>
      <c r="N84" s="51"/>
    </row>
    <row r="85" spans="1:14" ht="15.75" thickBot="1">
      <c r="B85" s="825" t="s">
        <v>953</v>
      </c>
      <c r="C85" s="826"/>
      <c r="D85" s="826"/>
      <c r="E85" s="826"/>
      <c r="F85" s="826"/>
      <c r="G85" s="826"/>
      <c r="H85" s="826"/>
      <c r="I85" s="826"/>
      <c r="J85" s="826"/>
      <c r="K85" s="826"/>
      <c r="L85" s="826"/>
      <c r="M85" s="827"/>
      <c r="N85" s="52">
        <f>L82+L83+L84</f>
        <v>91422.882395655601</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396165.82371450763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1677</v>
      </c>
      <c r="C31" s="81" t="s">
        <v>2134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310</v>
      </c>
      <c r="B36" s="838" t="str">
        <f>VLOOKUP(A36,EQUIPOS!A6:D154,3,FALSE)</f>
        <v>Retroexcavadora A25C</v>
      </c>
      <c r="C36" s="839"/>
      <c r="D36" s="839"/>
      <c r="E36" s="839"/>
      <c r="F36" s="839"/>
      <c r="G36" s="839"/>
      <c r="H36" s="840"/>
      <c r="I36" s="267"/>
      <c r="J36" s="268"/>
      <c r="K36" s="269">
        <f>VLOOKUP(A36,EQUIPOS!A6:D163,4,FALSE)</f>
        <v>162340.13495294339</v>
      </c>
      <c r="L36" s="270"/>
      <c r="M36" s="336">
        <v>3</v>
      </c>
      <c r="N36" s="272">
        <f>K36/M36</f>
        <v>54113.378317647795</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N75*M41</f>
        <v>1487.7009317267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55601.079249374496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286310.26295289584</v>
      </c>
      <c r="N48" s="272">
        <f>K48*M48</f>
        <v>5726.2052590579169</v>
      </c>
    </row>
    <row r="49" spans="1:14">
      <c r="A49" s="163" t="s">
        <v>548</v>
      </c>
      <c r="B49" s="43" t="str">
        <f>VLOOKUP(A49,MATERIALES!A6:D373,3,FALSE)</f>
        <v>Material para solado y atraque</v>
      </c>
      <c r="C49" s="425"/>
      <c r="D49" s="425"/>
      <c r="E49" s="425"/>
      <c r="F49" s="425"/>
      <c r="G49" s="425"/>
      <c r="H49" s="425"/>
      <c r="I49" s="425"/>
      <c r="J49" s="312" t="str">
        <f>VLOOKUP(A49,MATERIALES!A5:D641,2,FALSE)</f>
        <v>m3</v>
      </c>
      <c r="K49" s="397">
        <v>0.46</v>
      </c>
      <c r="L49" s="421"/>
      <c r="M49" s="402">
        <f>VLOOKUP(A49,MATERIALES!A6:D397,4,FALSE)</f>
        <v>25752.278510798496</v>
      </c>
      <c r="N49" s="272">
        <f>K49*M49</f>
        <v>11846.048114967309</v>
      </c>
    </row>
    <row r="50" spans="1:14">
      <c r="A50" s="163" t="s">
        <v>714</v>
      </c>
      <c r="B50" s="43" t="str">
        <f>VLOOKUP(A50,MATERIALES!A6:D373,3,FALSE)</f>
        <v>Tubo concreto reforzado 900mm (tipo 1)</v>
      </c>
      <c r="C50" s="425"/>
      <c r="D50" s="425"/>
      <c r="E50" s="425"/>
      <c r="F50" s="425"/>
      <c r="G50" s="425"/>
      <c r="H50" s="425"/>
      <c r="I50" s="425"/>
      <c r="J50" s="312" t="str">
        <f>VLOOKUP(A50,MATERIALES!A6:D642,2,FALSE)</f>
        <v>m</v>
      </c>
      <c r="K50" s="397">
        <v>1</v>
      </c>
      <c r="L50" s="421"/>
      <c r="M50" s="402">
        <f>VLOOKUP(A50,MATERIALES!A6:D398,4,FALSE)</f>
        <v>286202.08414044621</v>
      </c>
      <c r="N50" s="272">
        <f>K50*M50</f>
        <v>286202.08414044621</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303774.33751447144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29">
        <f>VLOOKUP(A58,TRANSPORTE!A1:D117,4,FALSE)</f>
        <v>2.9981915822835261</v>
      </c>
      <c r="M58" s="830"/>
      <c r="N58" s="287">
        <f>K58*L58</f>
        <v>0.83949364303938734</v>
      </c>
    </row>
    <row r="59" spans="1:14">
      <c r="A59" t="s">
        <v>1323</v>
      </c>
      <c r="B59" s="46" t="str">
        <f>VLOOKUP(A59,TRANSPORTE!A1:D117,3,FALSE)</f>
        <v>Transporte de Material de Solado y Atraque Tubería de Concreto Reforzado</v>
      </c>
      <c r="C59" s="47"/>
      <c r="D59" s="47"/>
      <c r="E59" s="47"/>
      <c r="F59" s="47"/>
      <c r="G59" s="47"/>
      <c r="H59" s="311" t="s">
        <v>339</v>
      </c>
      <c r="I59" s="279">
        <v>0.46</v>
      </c>
      <c r="J59" s="286">
        <v>1</v>
      </c>
      <c r="K59" s="279">
        <f>I59*J59</f>
        <v>0.46</v>
      </c>
      <c r="L59" s="829">
        <f>VLOOKUP(A59,TRANSPORTE!A1:D117,4,FALSE)</f>
        <v>743.61014192746063</v>
      </c>
      <c r="M59" s="830"/>
      <c r="N59" s="287">
        <f>K59*L59</f>
        <v>342.06066528663189</v>
      </c>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309"/>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342.90015892967125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24</v>
      </c>
      <c r="N69" s="395">
        <f>K69/M69</f>
        <v>10431.749166666666</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24</v>
      </c>
      <c r="N70" s="395">
        <f>K70/M70</f>
        <v>4445.260150600333</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14877.009317266999</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374595.32624004263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74919.065248008526</v>
      </c>
      <c r="M82" s="860"/>
      <c r="N82" s="51"/>
    </row>
    <row r="83" spans="1:14">
      <c r="B83" s="89" t="s">
        <v>973</v>
      </c>
      <c r="C83" s="90"/>
      <c r="D83" s="90"/>
      <c r="E83" s="90"/>
      <c r="F83" s="90"/>
      <c r="G83" s="90"/>
      <c r="H83" s="90"/>
      <c r="I83" s="87"/>
      <c r="J83" s="88"/>
      <c r="K83" s="304">
        <v>0.05</v>
      </c>
      <c r="L83" s="859">
        <f>N77*K83</f>
        <v>18729.766312002132</v>
      </c>
      <c r="M83" s="860"/>
      <c r="N83" s="51"/>
    </row>
    <row r="84" spans="1:14" ht="15.75" thickBot="1">
      <c r="B84" s="91" t="s">
        <v>974</v>
      </c>
      <c r="C84" s="92"/>
      <c r="D84" s="92"/>
      <c r="E84" s="92"/>
      <c r="F84" s="92"/>
      <c r="G84" s="92"/>
      <c r="H84" s="92"/>
      <c r="I84" s="93"/>
      <c r="J84" s="94"/>
      <c r="K84" s="305">
        <v>0.05</v>
      </c>
      <c r="L84" s="861">
        <f>N77*K84</f>
        <v>18729.766312002132</v>
      </c>
      <c r="M84" s="862"/>
      <c r="N84" s="51"/>
    </row>
    <row r="85" spans="1:14" ht="15.75" thickBot="1">
      <c r="B85" s="825" t="s">
        <v>953</v>
      </c>
      <c r="C85" s="826"/>
      <c r="D85" s="826"/>
      <c r="E85" s="826"/>
      <c r="F85" s="826"/>
      <c r="G85" s="826"/>
      <c r="H85" s="826"/>
      <c r="I85" s="826"/>
      <c r="J85" s="826"/>
      <c r="K85" s="826"/>
      <c r="L85" s="826"/>
      <c r="M85" s="827"/>
      <c r="N85" s="52">
        <f>L82+L83+L84</f>
        <v>112378.59787201279</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486973.92411205545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1130</v>
      </c>
      <c r="C31" s="81" t="s">
        <v>2136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160</v>
      </c>
      <c r="B36" s="838" t="str">
        <f>VLOOKUP(A36,EQUIPOS!A6:D154,3,FALSE)</f>
        <v>COMPACTADOR MANUAL VIBRATORIO (RANA) con motor de 6 HP</v>
      </c>
      <c r="C36" s="839"/>
      <c r="D36" s="839"/>
      <c r="E36" s="839"/>
      <c r="F36" s="839"/>
      <c r="G36" s="839"/>
      <c r="H36" s="840"/>
      <c r="I36" s="267"/>
      <c r="J36" s="268"/>
      <c r="K36" s="269">
        <f>VLOOKUP(A36,EQUIPOS!A6:D163,4,FALSE)</f>
        <v>7970.312057262644</v>
      </c>
      <c r="L36" s="270"/>
      <c r="M36" s="336">
        <v>0.5</v>
      </c>
      <c r="N36" s="272">
        <f>K36/M36</f>
        <v>15940.624114525288</v>
      </c>
    </row>
    <row r="37" spans="1:14">
      <c r="A37" s="113" t="s">
        <v>320</v>
      </c>
      <c r="B37" s="838" t="str">
        <f>VLOOKUP(A37,EQUIPOS!A7:D154,3,FALSE)</f>
        <v>Retroexcavadora sobre llantas, motor 62HP, Profundidad de excavación de 5.41 metros.</v>
      </c>
      <c r="C37" s="839"/>
      <c r="D37" s="839"/>
      <c r="E37" s="839"/>
      <c r="F37" s="839"/>
      <c r="G37" s="839"/>
      <c r="H37" s="840"/>
      <c r="I37" s="421"/>
      <c r="J37" s="422"/>
      <c r="K37" s="269">
        <f>VLOOKUP(A37,EQUIPOS!A7:D164,4,FALSE)</f>
        <v>162340.13495294339</v>
      </c>
      <c r="L37" s="335"/>
      <c r="M37" s="336">
        <v>1.5</v>
      </c>
      <c r="N37" s="272">
        <f>K37/M37</f>
        <v>108226.75663529559</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N75*M41</f>
        <v>2975.4018634534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127142.78261327428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25752.278510798496</v>
      </c>
      <c r="N48" s="272">
        <f>K48*M48</f>
        <v>14936.321536263127</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132660.33931693234</v>
      </c>
      <c r="N49" s="272">
        <f>K49*M49</f>
        <v>132660.33931693234</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147596.66085319547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829">
        <f>VLOOKUP(A58,TRANSPORTE!A1:D117,4,FALSE)</f>
        <v>893.23352652409756</v>
      </c>
      <c r="M58" s="830"/>
      <c r="N58" s="287">
        <f>K58*L58</f>
        <v>893.23352652409756</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829">
        <f>VLOOKUP(A59,TRANSPORTE!A1:D117,4,FALSE)</f>
        <v>743.61014192746063</v>
      </c>
      <c r="M59" s="830"/>
      <c r="N59" s="287">
        <f>K59*L59</f>
        <v>431.29388231792711</v>
      </c>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f>
        <v>1324.5274088420247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12</v>
      </c>
      <c r="N69" s="395">
        <f>K69/M69</f>
        <v>20863.498333333333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29754.018634533997</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305817.98950984573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61163.597901969151</v>
      </c>
      <c r="M82" s="860"/>
      <c r="N82" s="51"/>
    </row>
    <row r="83" spans="1:14">
      <c r="B83" s="89" t="s">
        <v>973</v>
      </c>
      <c r="C83" s="90"/>
      <c r="D83" s="90"/>
      <c r="E83" s="90"/>
      <c r="F83" s="90"/>
      <c r="G83" s="90"/>
      <c r="H83" s="90"/>
      <c r="I83" s="87"/>
      <c r="J83" s="88"/>
      <c r="K83" s="304">
        <v>0.05</v>
      </c>
      <c r="L83" s="859">
        <f>N77*K83</f>
        <v>15290.899475492288</v>
      </c>
      <c r="M83" s="860"/>
      <c r="N83" s="51"/>
    </row>
    <row r="84" spans="1:14" ht="15.75" thickBot="1">
      <c r="B84" s="91" t="s">
        <v>974</v>
      </c>
      <c r="C84" s="92"/>
      <c r="D84" s="92"/>
      <c r="E84" s="92"/>
      <c r="F84" s="92"/>
      <c r="G84" s="92"/>
      <c r="H84" s="92"/>
      <c r="I84" s="93"/>
      <c r="J84" s="94"/>
      <c r="K84" s="305">
        <v>0.05</v>
      </c>
      <c r="L84" s="861">
        <f>N77*K84</f>
        <v>15290.899475492288</v>
      </c>
      <c r="M84" s="862"/>
      <c r="N84" s="51"/>
    </row>
    <row r="85" spans="1:14" ht="15.75" thickBot="1">
      <c r="B85" s="825" t="s">
        <v>953</v>
      </c>
      <c r="C85" s="826"/>
      <c r="D85" s="826"/>
      <c r="E85" s="826"/>
      <c r="F85" s="826"/>
      <c r="G85" s="826"/>
      <c r="H85" s="826"/>
      <c r="I85" s="826"/>
      <c r="J85" s="826"/>
      <c r="K85" s="826"/>
      <c r="L85" s="826"/>
      <c r="M85" s="827"/>
      <c r="N85" s="52">
        <f>L82+L83+L84</f>
        <v>91745.396852953723</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397563.38636279944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1131</v>
      </c>
      <c r="C31" s="81" t="s">
        <v>2135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160</v>
      </c>
      <c r="B36" s="838" t="str">
        <f>VLOOKUP(A36,EQUIPOS!A6:D154,3,FALSE)</f>
        <v>COMPACTADOR MANUAL VIBRATORIO (RANA) con motor de 6 HP</v>
      </c>
      <c r="C36" s="839"/>
      <c r="D36" s="839"/>
      <c r="E36" s="839"/>
      <c r="F36" s="839"/>
      <c r="G36" s="839"/>
      <c r="H36" s="840"/>
      <c r="I36" s="267"/>
      <c r="J36" s="268"/>
      <c r="K36" s="269">
        <f>VLOOKUP(A36,EQUIPOS!A6:D163,4,FALSE)</f>
        <v>7970.312057262644</v>
      </c>
      <c r="L36" s="270"/>
      <c r="M36" s="336">
        <v>0.5</v>
      </c>
      <c r="N36" s="272">
        <f>K36/M36</f>
        <v>15940.624114525288</v>
      </c>
    </row>
    <row r="37" spans="1:14">
      <c r="A37" s="113" t="s">
        <v>303</v>
      </c>
      <c r="B37" s="838" t="str">
        <f>VLOOKUP(A37,EQUIPOS!A7:D154,3,FALSE)</f>
        <v>Retrocargador, pala de 1,1 m3 de capacidad, profundidad de excavación de 4.400 mm y una altura de 5.680 mm</v>
      </c>
      <c r="C37" s="839"/>
      <c r="D37" s="839"/>
      <c r="E37" s="839"/>
      <c r="F37" s="839"/>
      <c r="G37" s="839"/>
      <c r="H37" s="840"/>
      <c r="I37" s="421"/>
      <c r="J37" s="422"/>
      <c r="K37" s="269">
        <f>VLOOKUP(A37,EQUIPOS!A7:D164,4,FALSE)</f>
        <v>119989.96680335197</v>
      </c>
      <c r="L37" s="335"/>
      <c r="M37" s="336">
        <v>1.5</v>
      </c>
      <c r="N37" s="272">
        <f>K37/M37</f>
        <v>79993.311202234647</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N75*M41</f>
        <v>2975.4018634534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98909.337180213333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25752.278510798496</v>
      </c>
      <c r="N48" s="272">
        <f>K48*M48</f>
        <v>14936.321536263127</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132660.33931693234</v>
      </c>
      <c r="N49" s="272">
        <f>K49*M49</f>
        <v>132660.33931693234</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147596.66085319547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829">
        <f>VLOOKUP(A58,TRANSPORTE!A1:D117,4,FALSE)</f>
        <v>893.23352652409756</v>
      </c>
      <c r="M58" s="830"/>
      <c r="N58" s="287">
        <f>K58*L58</f>
        <v>893.23352652409756</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829">
        <f>VLOOKUP(A59,TRANSPORTE!A1:D117,4,FALSE)</f>
        <v>743.61014192746063</v>
      </c>
      <c r="M59" s="830"/>
      <c r="N59" s="287">
        <f>K59*L59</f>
        <v>431.29388231792711</v>
      </c>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1324.5274088420247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12</v>
      </c>
      <c r="N69" s="395">
        <f>K69/M69</f>
        <v>20863.498333333333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29754.018634533997</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277584.5440767848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55516.908815356961</v>
      </c>
      <c r="M82" s="860"/>
      <c r="N82" s="51"/>
    </row>
    <row r="83" spans="1:14">
      <c r="B83" s="89" t="s">
        <v>973</v>
      </c>
      <c r="C83" s="90"/>
      <c r="D83" s="90"/>
      <c r="E83" s="90"/>
      <c r="F83" s="90"/>
      <c r="G83" s="90"/>
      <c r="H83" s="90"/>
      <c r="I83" s="87"/>
      <c r="J83" s="88"/>
      <c r="K83" s="304">
        <v>0.05</v>
      </c>
      <c r="L83" s="859">
        <f>N77*K83</f>
        <v>13879.22720383924</v>
      </c>
      <c r="M83" s="860"/>
      <c r="N83" s="51"/>
    </row>
    <row r="84" spans="1:14" ht="15.75" thickBot="1">
      <c r="B84" s="91" t="s">
        <v>974</v>
      </c>
      <c r="C84" s="92"/>
      <c r="D84" s="92"/>
      <c r="E84" s="92"/>
      <c r="F84" s="92"/>
      <c r="G84" s="92"/>
      <c r="H84" s="92"/>
      <c r="I84" s="93"/>
      <c r="J84" s="94"/>
      <c r="K84" s="305">
        <v>0.05</v>
      </c>
      <c r="L84" s="861">
        <f>N77*K84</f>
        <v>13879.22720383924</v>
      </c>
      <c r="M84" s="862"/>
      <c r="N84" s="51"/>
    </row>
    <row r="85" spans="1:14" ht="15.75" thickBot="1">
      <c r="B85" s="825" t="s">
        <v>953</v>
      </c>
      <c r="C85" s="826"/>
      <c r="D85" s="826"/>
      <c r="E85" s="826"/>
      <c r="F85" s="826"/>
      <c r="G85" s="826"/>
      <c r="H85" s="826"/>
      <c r="I85" s="826"/>
      <c r="J85" s="826"/>
      <c r="K85" s="826"/>
      <c r="L85" s="826"/>
      <c r="M85" s="827"/>
      <c r="N85" s="52">
        <f>L82+L83+L84</f>
        <v>83275.363223035441</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360859.90729982022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1678</v>
      </c>
      <c r="C31" s="81" t="s">
        <v>1679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147.22886430720399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147.22886430720399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713</v>
      </c>
      <c r="B48" s="43" t="str">
        <f>VLOOKUP(A48,MATERIALES!A5:D373,3,FALSE)</f>
        <v>Tubería de Plástico</v>
      </c>
      <c r="C48" s="281"/>
      <c r="D48" s="281"/>
      <c r="E48" s="281"/>
      <c r="F48" s="281"/>
      <c r="G48" s="281"/>
      <c r="H48" s="281"/>
      <c r="I48" s="268"/>
      <c r="J48" s="224" t="str">
        <f>VLOOKUP(A48,MATERIALES!A4:D640,2,FALSE)</f>
        <v>m</v>
      </c>
      <c r="K48" s="282">
        <v>1</v>
      </c>
      <c r="L48" s="267"/>
      <c r="M48" s="402">
        <f>VLOOKUP(A48,MATERIALES!A5:D396,4,FALSE)</f>
        <v>11541.283630962655</v>
      </c>
      <c r="N48" s="272">
        <f>K48*M48</f>
        <v>11541.283630962655</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11541.283630962655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B58" s="46"/>
      <c r="C58" s="317"/>
      <c r="D58" s="317"/>
      <c r="E58" s="317"/>
      <c r="F58" s="317"/>
      <c r="G58" s="317"/>
      <c r="H58" s="311"/>
      <c r="I58" s="279"/>
      <c r="J58" s="286"/>
      <c r="K58" s="279"/>
      <c r="L58" s="829"/>
      <c r="M58" s="830"/>
      <c r="N58" s="287"/>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100</v>
      </c>
      <c r="N69" s="395">
        <f>K69/M69</f>
        <v>1877.7148499999998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2944.5772861440796</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14633.089781413939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2926.6179562827879</v>
      </c>
      <c r="M82" s="860"/>
      <c r="N82" s="51"/>
    </row>
    <row r="83" spans="1:14">
      <c r="B83" s="89" t="s">
        <v>973</v>
      </c>
      <c r="C83" s="90"/>
      <c r="D83" s="90"/>
      <c r="E83" s="90"/>
      <c r="F83" s="90"/>
      <c r="G83" s="90"/>
      <c r="H83" s="90"/>
      <c r="I83" s="87"/>
      <c r="J83" s="88"/>
      <c r="K83" s="304">
        <v>0.05</v>
      </c>
      <c r="L83" s="859">
        <f>N77*K83</f>
        <v>731.65448907069697</v>
      </c>
      <c r="M83" s="860"/>
      <c r="N83" s="51"/>
    </row>
    <row r="84" spans="1:14" ht="15.75" thickBot="1">
      <c r="B84" s="91" t="s">
        <v>974</v>
      </c>
      <c r="C84" s="92"/>
      <c r="D84" s="92"/>
      <c r="E84" s="92"/>
      <c r="F84" s="92"/>
      <c r="G84" s="92"/>
      <c r="H84" s="92"/>
      <c r="I84" s="93"/>
      <c r="J84" s="94"/>
      <c r="K84" s="305">
        <v>0.05</v>
      </c>
      <c r="L84" s="861">
        <f>N77*K84</f>
        <v>731.65448907069697</v>
      </c>
      <c r="M84" s="862"/>
      <c r="N84" s="51"/>
    </row>
    <row r="85" spans="1:14" ht="15.75" thickBot="1">
      <c r="B85" s="825" t="s">
        <v>953</v>
      </c>
      <c r="C85" s="826"/>
      <c r="D85" s="826"/>
      <c r="E85" s="826"/>
      <c r="F85" s="826"/>
      <c r="G85" s="826"/>
      <c r="H85" s="826"/>
      <c r="I85" s="826"/>
      <c r="J85" s="826"/>
      <c r="K85" s="826"/>
      <c r="L85" s="826"/>
      <c r="M85" s="827"/>
      <c r="N85" s="52">
        <f>L82+L83+L84</f>
        <v>4389.926934424182</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19023.016715838123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990" t="s">
        <v>944</v>
      </c>
      <c r="D30" s="991"/>
      <c r="E30" s="991"/>
      <c r="F30" s="991"/>
      <c r="G30" s="991"/>
      <c r="H30" s="991"/>
      <c r="I30" s="991"/>
      <c r="J30" s="454"/>
      <c r="K30" s="307"/>
      <c r="L30" s="836" t="s">
        <v>945</v>
      </c>
      <c r="M30" s="837"/>
      <c r="N30" s="71" t="s">
        <v>946</v>
      </c>
    </row>
    <row r="31" spans="1:14" ht="30" customHeight="1" thickBot="1">
      <c r="A31" t="s">
        <v>1845</v>
      </c>
      <c r="B31" s="80" t="s">
        <v>1132</v>
      </c>
      <c r="C31" s="988" t="s">
        <v>2137</v>
      </c>
      <c r="D31" s="989"/>
      <c r="E31" s="989"/>
      <c r="F31" s="989"/>
      <c r="G31" s="989"/>
      <c r="H31" s="989"/>
      <c r="I31" s="989"/>
      <c r="J31" s="989"/>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2231.5513975900499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34052.022694067724</v>
      </c>
      <c r="N48" s="272">
        <f>K48*M48</f>
        <v>37457.224963474502</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4152.0718973538542</v>
      </c>
      <c r="N49" s="272">
        <f>K49*M49</f>
        <v>4774.8826819569322</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280772.25664471294</v>
      </c>
      <c r="N50" s="272">
        <f>K50*M50</f>
        <v>33692.67079736555</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5111.9049867615968</v>
      </c>
      <c r="N51" s="272">
        <f>K51*M51</f>
        <v>10223.809973523194</v>
      </c>
    </row>
    <row r="52" spans="1:14" ht="15.75" thickBot="1">
      <c r="A52" t="s">
        <v>921</v>
      </c>
      <c r="B52" s="43" t="str">
        <f>VLOOKUP(A52,MATERIALES!A7:D373,3,FALSE)</f>
        <v>Malla para gaviones (2M3)</v>
      </c>
      <c r="C52" s="310"/>
      <c r="D52" s="310"/>
      <c r="E52" s="310"/>
      <c r="F52" s="310"/>
      <c r="G52" s="310"/>
      <c r="H52" s="310"/>
      <c r="I52" s="310"/>
      <c r="J52" s="433" t="str">
        <f>VLOOKUP(A52,MATERIALES!A6:D644,2,FALSE)</f>
        <v>u</v>
      </c>
      <c r="K52" s="126">
        <v>0.5</v>
      </c>
      <c r="L52" s="325"/>
      <c r="M52" s="402">
        <f>VLOOKUP(A52,MATERIALES!A7:D400,4,FALSE)</f>
        <v>72471.297374013302</v>
      </c>
      <c r="N52" s="272">
        <f>K52*M52</f>
        <v>36235.648687006651</v>
      </c>
    </row>
    <row r="53" spans="1:14" ht="15.75" thickBot="1">
      <c r="B53" s="825" t="s">
        <v>953</v>
      </c>
      <c r="C53" s="826"/>
      <c r="D53" s="826"/>
      <c r="E53" s="826"/>
      <c r="F53" s="826"/>
      <c r="G53" s="826"/>
      <c r="H53" s="826"/>
      <c r="I53" s="826"/>
      <c r="J53" s="826"/>
      <c r="K53" s="826"/>
      <c r="L53" s="826"/>
      <c r="M53" s="827"/>
      <c r="N53" s="394">
        <f>SUM(N48:N52)</f>
        <v>122384.23710332683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9">
        <f>VLOOKUP(A58,TRANSPORTE!A1:D117,4,FALSE)</f>
        <v>743.61014192746063</v>
      </c>
      <c r="M58" s="830"/>
      <c r="N58" s="287">
        <f>K58*L58</f>
        <v>817.97115612020673</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817.97115612020673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44631.027951800992</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170064.78760883809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34012.957521767617</v>
      </c>
      <c r="M82" s="860"/>
      <c r="N82" s="51"/>
    </row>
    <row r="83" spans="1:14">
      <c r="B83" s="89" t="s">
        <v>973</v>
      </c>
      <c r="C83" s="90"/>
      <c r="D83" s="90"/>
      <c r="E83" s="90"/>
      <c r="F83" s="90"/>
      <c r="G83" s="90"/>
      <c r="H83" s="90"/>
      <c r="I83" s="87"/>
      <c r="J83" s="88"/>
      <c r="K83" s="304">
        <v>0.05</v>
      </c>
      <c r="L83" s="859">
        <f>N77*K83</f>
        <v>8503.2393804419044</v>
      </c>
      <c r="M83" s="860"/>
      <c r="N83" s="51"/>
    </row>
    <row r="84" spans="1:14" ht="15.75" thickBot="1">
      <c r="B84" s="91" t="s">
        <v>974</v>
      </c>
      <c r="C84" s="92"/>
      <c r="D84" s="92"/>
      <c r="E84" s="92"/>
      <c r="F84" s="92"/>
      <c r="G84" s="92"/>
      <c r="H84" s="92"/>
      <c r="I84" s="93"/>
      <c r="J84" s="94"/>
      <c r="K84" s="305">
        <v>0.05</v>
      </c>
      <c r="L84" s="861">
        <f>N77*K84</f>
        <v>8503.2393804419044</v>
      </c>
      <c r="M84" s="862"/>
      <c r="N84" s="51"/>
    </row>
    <row r="85" spans="1:14" ht="15.75" thickBot="1">
      <c r="B85" s="825" t="s">
        <v>953</v>
      </c>
      <c r="C85" s="826"/>
      <c r="D85" s="826"/>
      <c r="E85" s="826"/>
      <c r="F85" s="826"/>
      <c r="G85" s="826"/>
      <c r="H85" s="826"/>
      <c r="I85" s="826"/>
      <c r="J85" s="826"/>
      <c r="K85" s="826"/>
      <c r="L85" s="826"/>
      <c r="M85" s="827"/>
      <c r="N85" s="52">
        <f>L82+L83+L84</f>
        <v>51019.436282651426</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221084.2238914895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990" t="s">
        <v>944</v>
      </c>
      <c r="D30" s="991"/>
      <c r="E30" s="991"/>
      <c r="F30" s="991"/>
      <c r="G30" s="991"/>
      <c r="H30" s="991"/>
      <c r="I30" s="991"/>
      <c r="J30" s="454"/>
      <c r="K30" s="307"/>
      <c r="L30" s="836" t="s">
        <v>945</v>
      </c>
      <c r="M30" s="837"/>
      <c r="N30" s="71" t="s">
        <v>946</v>
      </c>
    </row>
    <row r="31" spans="1:14" ht="27" customHeight="1" thickBot="1">
      <c r="A31" t="s">
        <v>1845</v>
      </c>
      <c r="B31" s="80" t="s">
        <v>1133</v>
      </c>
      <c r="C31" s="988" t="s">
        <v>2138</v>
      </c>
      <c r="D31" s="989"/>
      <c r="E31" s="989"/>
      <c r="F31" s="989"/>
      <c r="G31" s="989"/>
      <c r="H31" s="989"/>
      <c r="I31" s="989"/>
      <c r="J31" s="989"/>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2231.5513975900499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34052.022694067724</v>
      </c>
      <c r="N48" s="272">
        <f>K48*M48</f>
        <v>37457.224963474502</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4152.0718973538542</v>
      </c>
      <c r="N49" s="272">
        <f>K49*M49</f>
        <v>4774.8826819569322</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280772.25664471294</v>
      </c>
      <c r="N50" s="272">
        <f>K50*M50</f>
        <v>33692.67079736555</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5111.9049867615968</v>
      </c>
      <c r="N51" s="272">
        <f>K51*M51</f>
        <v>10223.809973523194</v>
      </c>
    </row>
    <row r="52" spans="1:14" ht="15.75" thickBot="1">
      <c r="A52" t="s">
        <v>925</v>
      </c>
      <c r="B52" s="43" t="str">
        <f>VLOOKUP(A52,MATERIALES!A7:D373,3,FALSE)</f>
        <v>Malla Ciclónica Para Gaviones Galvanizada Aleación Zn-5A1-Mm Cal 12 (2M3)</v>
      </c>
      <c r="C52" s="310"/>
      <c r="D52" s="310"/>
      <c r="E52" s="310"/>
      <c r="F52" s="310"/>
      <c r="G52" s="310"/>
      <c r="H52" s="310"/>
      <c r="I52" s="310"/>
      <c r="J52" s="433" t="str">
        <f>VLOOKUP(A52,MATERIALES!A6:D644,2,FALSE)</f>
        <v>u</v>
      </c>
      <c r="K52" s="126">
        <v>0.5</v>
      </c>
      <c r="L52" s="325"/>
      <c r="M52" s="402">
        <f>VLOOKUP(A52,MATERIALES!A7:D400,4,FALSE)</f>
        <v>100759.17320215324</v>
      </c>
      <c r="N52" s="272">
        <f>K52*M52</f>
        <v>50379.586601076619</v>
      </c>
    </row>
    <row r="53" spans="1:14" ht="15.75" thickBot="1">
      <c r="B53" s="825" t="s">
        <v>953</v>
      </c>
      <c r="C53" s="826"/>
      <c r="D53" s="826"/>
      <c r="E53" s="826"/>
      <c r="F53" s="826"/>
      <c r="G53" s="826"/>
      <c r="H53" s="826"/>
      <c r="I53" s="826"/>
      <c r="J53" s="826"/>
      <c r="K53" s="826"/>
      <c r="L53" s="826"/>
      <c r="M53" s="827"/>
      <c r="N53" s="394">
        <f>SUM(N48:N52)</f>
        <v>136528.1750173968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9">
        <f>VLOOKUP(A58,TRANSPORTE!A1:D117,4,FALSE)</f>
        <v>743.61014192746063</v>
      </c>
      <c r="M58" s="830"/>
      <c r="N58" s="287">
        <f>K58*L58</f>
        <v>817.97115612020673</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817.97115612020673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44631.027951800992</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184208.72552290806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36841.745104581612</v>
      </c>
      <c r="M82" s="860"/>
      <c r="N82" s="51"/>
    </row>
    <row r="83" spans="1:14">
      <c r="B83" s="89" t="s">
        <v>973</v>
      </c>
      <c r="C83" s="90"/>
      <c r="D83" s="90"/>
      <c r="E83" s="90"/>
      <c r="F83" s="90"/>
      <c r="G83" s="90"/>
      <c r="H83" s="90"/>
      <c r="I83" s="87"/>
      <c r="J83" s="88"/>
      <c r="K83" s="304">
        <v>0.05</v>
      </c>
      <c r="L83" s="859">
        <f>N77*K83</f>
        <v>9210.4362761454031</v>
      </c>
      <c r="M83" s="860"/>
      <c r="N83" s="51"/>
    </row>
    <row r="84" spans="1:14" ht="15.75" thickBot="1">
      <c r="B84" s="91" t="s">
        <v>974</v>
      </c>
      <c r="C84" s="92"/>
      <c r="D84" s="92"/>
      <c r="E84" s="92"/>
      <c r="F84" s="92"/>
      <c r="G84" s="92"/>
      <c r="H84" s="92"/>
      <c r="I84" s="93"/>
      <c r="J84" s="94"/>
      <c r="K84" s="305">
        <v>0.05</v>
      </c>
      <c r="L84" s="861">
        <f>N77*K84</f>
        <v>9210.4362761454031</v>
      </c>
      <c r="M84" s="862"/>
      <c r="N84" s="51"/>
    </row>
    <row r="85" spans="1:14" ht="15.75" thickBot="1">
      <c r="B85" s="825" t="s">
        <v>953</v>
      </c>
      <c r="C85" s="826"/>
      <c r="D85" s="826"/>
      <c r="E85" s="826"/>
      <c r="F85" s="826"/>
      <c r="G85" s="826"/>
      <c r="H85" s="826"/>
      <c r="I85" s="826"/>
      <c r="J85" s="826"/>
      <c r="K85" s="826"/>
      <c r="L85" s="826"/>
      <c r="M85" s="827"/>
      <c r="N85" s="52">
        <f>L82+L83+L84</f>
        <v>55262.617656872419</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239471.34317978047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990" t="s">
        <v>944</v>
      </c>
      <c r="D30" s="991"/>
      <c r="E30" s="991"/>
      <c r="F30" s="991"/>
      <c r="G30" s="991"/>
      <c r="H30" s="991"/>
      <c r="I30" s="991"/>
      <c r="J30" s="454"/>
      <c r="K30" s="307"/>
      <c r="L30" s="836" t="s">
        <v>945</v>
      </c>
      <c r="M30" s="837"/>
      <c r="N30" s="71" t="s">
        <v>946</v>
      </c>
    </row>
    <row r="31" spans="1:14" ht="27" customHeight="1" thickBot="1">
      <c r="A31" t="s">
        <v>1845</v>
      </c>
      <c r="B31" s="80" t="s">
        <v>1680</v>
      </c>
      <c r="C31" s="988" t="s">
        <v>2139</v>
      </c>
      <c r="D31" s="989"/>
      <c r="E31" s="989"/>
      <c r="F31" s="989"/>
      <c r="G31" s="989"/>
      <c r="H31" s="989"/>
      <c r="I31" s="989"/>
      <c r="J31" s="989"/>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2231.5513975900499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34052.022694067724</v>
      </c>
      <c r="N48" s="272">
        <f>K48*M48</f>
        <v>37457.224963474502</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4152.0718973538542</v>
      </c>
      <c r="N49" s="272">
        <f>K49*M49</f>
        <v>4774.8826819569322</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280772.25664471294</v>
      </c>
      <c r="N50" s="272">
        <f>K50*M50</f>
        <v>33692.67079736555</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5111.9049867615968</v>
      </c>
      <c r="N51" s="272">
        <f>K51*M51</f>
        <v>10223.809973523194</v>
      </c>
    </row>
    <row r="52" spans="1:14" ht="15.75" thickBot="1">
      <c r="A52" t="s">
        <v>927</v>
      </c>
      <c r="B52" s="43" t="str">
        <f>VLOOKUP(A52,MATERIALES!A7:D373,3,FALSE)</f>
        <v>Malla Ciclónica Para Gaviones Galvanizada Y Plastificada Con Pvc Cal 12 (2M3)</v>
      </c>
      <c r="C52" s="310"/>
      <c r="D52" s="310"/>
      <c r="E52" s="310"/>
      <c r="F52" s="310"/>
      <c r="G52" s="310"/>
      <c r="H52" s="310"/>
      <c r="I52" s="310"/>
      <c r="J52" s="433" t="str">
        <f>VLOOKUP(A52,MATERIALES!A6:D644,2,FALSE)</f>
        <v>u</v>
      </c>
      <c r="K52" s="126">
        <v>0.5</v>
      </c>
      <c r="L52" s="325"/>
      <c r="M52" s="402">
        <f>VLOOKUP(A52,MATERIALES!A7:D400,4,FALSE)</f>
        <v>112946.93440632812</v>
      </c>
      <c r="N52" s="272">
        <f>K52*M52</f>
        <v>56473.467203164058</v>
      </c>
    </row>
    <row r="53" spans="1:14" ht="15.75" thickBot="1">
      <c r="B53" s="825" t="s">
        <v>953</v>
      </c>
      <c r="C53" s="826"/>
      <c r="D53" s="826"/>
      <c r="E53" s="826"/>
      <c r="F53" s="826"/>
      <c r="G53" s="826"/>
      <c r="H53" s="826"/>
      <c r="I53" s="826"/>
      <c r="J53" s="826"/>
      <c r="K53" s="826"/>
      <c r="L53" s="826"/>
      <c r="M53" s="827"/>
      <c r="N53" s="394">
        <f>SUM(N48:N52)</f>
        <v>142622.05561948425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9">
        <f>VLOOKUP(A58,TRANSPORTE!A1:D117,4,FALSE)</f>
        <v>743.61014192746063</v>
      </c>
      <c r="M58" s="830"/>
      <c r="N58" s="287">
        <f>K58*L58</f>
        <v>817.97115612020673</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817.97115612020673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44631.027951800992</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190302.60612499551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38060.521224999102</v>
      </c>
      <c r="M82" s="860"/>
      <c r="N82" s="51"/>
    </row>
    <row r="83" spans="1:14">
      <c r="B83" s="89" t="s">
        <v>973</v>
      </c>
      <c r="C83" s="90"/>
      <c r="D83" s="90"/>
      <c r="E83" s="90"/>
      <c r="F83" s="90"/>
      <c r="G83" s="90"/>
      <c r="H83" s="90"/>
      <c r="I83" s="87"/>
      <c r="J83" s="88"/>
      <c r="K83" s="304">
        <v>0.05</v>
      </c>
      <c r="L83" s="859">
        <f>N77*K83</f>
        <v>9515.1303062497755</v>
      </c>
      <c r="M83" s="860"/>
      <c r="N83" s="51"/>
    </row>
    <row r="84" spans="1:14" ht="15.75" thickBot="1">
      <c r="B84" s="91" t="s">
        <v>974</v>
      </c>
      <c r="C84" s="92"/>
      <c r="D84" s="92"/>
      <c r="E84" s="92"/>
      <c r="F84" s="92"/>
      <c r="G84" s="92"/>
      <c r="H84" s="92"/>
      <c r="I84" s="93"/>
      <c r="J84" s="94"/>
      <c r="K84" s="305">
        <v>0.05</v>
      </c>
      <c r="L84" s="861">
        <f>N77*K84</f>
        <v>9515.1303062497755</v>
      </c>
      <c r="M84" s="862"/>
      <c r="N84" s="51"/>
    </row>
    <row r="85" spans="1:14" ht="15.75" thickBot="1">
      <c r="B85" s="825" t="s">
        <v>953</v>
      </c>
      <c r="C85" s="826"/>
      <c r="D85" s="826"/>
      <c r="E85" s="826"/>
      <c r="F85" s="826"/>
      <c r="G85" s="826"/>
      <c r="H85" s="826"/>
      <c r="I85" s="826"/>
      <c r="J85" s="826"/>
      <c r="K85" s="826"/>
      <c r="L85" s="826"/>
      <c r="M85" s="827"/>
      <c r="N85" s="52">
        <f>L82+L83+L84</f>
        <v>57090.781837498653</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247393.38796249416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990" t="s">
        <v>944</v>
      </c>
      <c r="D30" s="991"/>
      <c r="E30" s="991"/>
      <c r="F30" s="991"/>
      <c r="G30" s="991"/>
      <c r="H30" s="991"/>
      <c r="I30" s="991"/>
      <c r="J30" s="454"/>
      <c r="K30" s="307"/>
      <c r="L30" s="836" t="s">
        <v>945</v>
      </c>
      <c r="M30" s="837"/>
      <c r="N30" s="71" t="s">
        <v>946</v>
      </c>
    </row>
    <row r="31" spans="1:14" ht="28.5" customHeight="1" thickBot="1">
      <c r="A31" t="s">
        <v>1845</v>
      </c>
      <c r="B31" s="80" t="s">
        <v>1681</v>
      </c>
      <c r="C31" s="988" t="s">
        <v>2140</v>
      </c>
      <c r="D31" s="989"/>
      <c r="E31" s="989"/>
      <c r="F31" s="989"/>
      <c r="G31" s="989"/>
      <c r="H31" s="989"/>
      <c r="I31" s="989"/>
      <c r="J31" s="989"/>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2231.5513975900499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34052.022694067724</v>
      </c>
      <c r="N48" s="272">
        <f>K48*M48</f>
        <v>37457.224963474502</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4152.0718973538542</v>
      </c>
      <c r="N49" s="272">
        <f>K49*M49</f>
        <v>4774.8826819569322</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280772.25664471294</v>
      </c>
      <c r="N50" s="272">
        <f>K50*M50</f>
        <v>33692.67079736555</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5111.9049867615968</v>
      </c>
      <c r="N51" s="272">
        <f>K51*M51</f>
        <v>10223.809973523194</v>
      </c>
    </row>
    <row r="52" spans="1:14" ht="15.75" thickBot="1">
      <c r="A52" t="s">
        <v>929</v>
      </c>
      <c r="B52" s="43" t="str">
        <f>VLOOKUP(A52,MATERIALES!A7:D373,3,FALSE)</f>
        <v>Malla Ciclónica Para Gaviones Galvanizada Aleación Zn-5A1-Mm Y Plastificada Pvc Cal 12 (2M3)</v>
      </c>
      <c r="C52" s="310"/>
      <c r="D52" s="310"/>
      <c r="E52" s="310"/>
      <c r="F52" s="310"/>
      <c r="G52" s="310"/>
      <c r="H52" s="310"/>
      <c r="I52" s="310"/>
      <c r="J52" s="433" t="str">
        <f>VLOOKUP(A52,MATERIALES!A6:D644,2,FALSE)</f>
        <v>u</v>
      </c>
      <c r="K52" s="126">
        <v>0.5</v>
      </c>
      <c r="L52" s="325"/>
      <c r="M52" s="402">
        <f>VLOOKUP(A52,MATERIALES!A7:D400,4,FALSE)</f>
        <v>114648.76719544698</v>
      </c>
      <c r="N52" s="272">
        <f>K52*M52</f>
        <v>57324.383597723492</v>
      </c>
    </row>
    <row r="53" spans="1:14" ht="15.75" thickBot="1">
      <c r="B53" s="825" t="s">
        <v>953</v>
      </c>
      <c r="C53" s="826"/>
      <c r="D53" s="826"/>
      <c r="E53" s="826"/>
      <c r="F53" s="826"/>
      <c r="G53" s="826"/>
      <c r="H53" s="826"/>
      <c r="I53" s="826"/>
      <c r="J53" s="826"/>
      <c r="K53" s="826"/>
      <c r="L53" s="826"/>
      <c r="M53" s="827"/>
      <c r="N53" s="394">
        <f>SUM(N48:N52)</f>
        <v>143472.97201404368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9">
        <f>VLOOKUP(A58,TRANSPORTE!A1:D117,4,FALSE)</f>
        <v>743.61014192746063</v>
      </c>
      <c r="M58" s="830"/>
      <c r="N58" s="287">
        <f>K58*L58</f>
        <v>817.97115612020673</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817.97115612020673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44631.027951800992</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191153.52251955494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38230.704503910987</v>
      </c>
      <c r="M82" s="860"/>
      <c r="N82" s="51"/>
    </row>
    <row r="83" spans="1:14">
      <c r="B83" s="89" t="s">
        <v>973</v>
      </c>
      <c r="C83" s="90"/>
      <c r="D83" s="90"/>
      <c r="E83" s="90"/>
      <c r="F83" s="90"/>
      <c r="G83" s="90"/>
      <c r="H83" s="90"/>
      <c r="I83" s="87"/>
      <c r="J83" s="88"/>
      <c r="K83" s="304">
        <v>0.05</v>
      </c>
      <c r="L83" s="859">
        <f>N77*K83</f>
        <v>9557.6761259777468</v>
      </c>
      <c r="M83" s="860"/>
      <c r="N83" s="51"/>
    </row>
    <row r="84" spans="1:14" ht="15.75" thickBot="1">
      <c r="B84" s="91" t="s">
        <v>974</v>
      </c>
      <c r="C84" s="92"/>
      <c r="D84" s="92"/>
      <c r="E84" s="92"/>
      <c r="F84" s="92"/>
      <c r="G84" s="92"/>
      <c r="H84" s="92"/>
      <c r="I84" s="93"/>
      <c r="J84" s="94"/>
      <c r="K84" s="305">
        <v>0.05</v>
      </c>
      <c r="L84" s="861">
        <f>N77*K84</f>
        <v>9557.6761259777468</v>
      </c>
      <c r="M84" s="862"/>
      <c r="N84" s="51"/>
    </row>
    <row r="85" spans="1:14" ht="15.75" thickBot="1">
      <c r="B85" s="825" t="s">
        <v>953</v>
      </c>
      <c r="C85" s="826"/>
      <c r="D85" s="826"/>
      <c r="E85" s="826"/>
      <c r="F85" s="826"/>
      <c r="G85" s="826"/>
      <c r="H85" s="826"/>
      <c r="I85" s="826"/>
      <c r="J85" s="826"/>
      <c r="K85" s="826"/>
      <c r="L85" s="826"/>
      <c r="M85" s="827"/>
      <c r="N85" s="52">
        <f>L82+L83+L84</f>
        <v>57346.056755866484</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248499.57927542142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1682</v>
      </c>
      <c r="C31" s="81" t="s">
        <v>2141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257</v>
      </c>
      <c r="B36" s="838" t="str">
        <f>VLOOKUP(A36,EQUIPOS!A6:D154,3,FALSE)</f>
        <v>Mezcladora de concreto 1 bulto</v>
      </c>
      <c r="C36" s="839"/>
      <c r="D36" s="839"/>
      <c r="E36" s="839"/>
      <c r="F36" s="839"/>
      <c r="G36" s="839"/>
      <c r="H36" s="840"/>
      <c r="I36" s="267"/>
      <c r="J36" s="268"/>
      <c r="K36" s="269">
        <f>VLOOKUP(A36,EQUIPOS!A6:D163,4,FALSE)</f>
        <v>4906.6626905415887</v>
      </c>
      <c r="L36" s="270"/>
      <c r="M36" s="336">
        <v>1</v>
      </c>
      <c r="N36" s="272">
        <f>K36*M36</f>
        <v>4906.6626905415887</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3796.3137725900497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8702.9764631316393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46216.140511207443</v>
      </c>
      <c r="N48" s="272">
        <f t="shared" ref="N48:N53" si="0">K48*M48</f>
        <v>23292.934817648551</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2" t="str">
        <f>VLOOKUP(A49,MATERIALES!A5:D641,2,FALSE)</f>
        <v>m2</v>
      </c>
      <c r="K49" s="397">
        <v>2</v>
      </c>
      <c r="L49" s="421"/>
      <c r="M49" s="402">
        <f>VLOOKUP(A49,MATERIALES!A6:D397,4,FALSE)</f>
        <v>5111.9049867615968</v>
      </c>
      <c r="N49" s="272">
        <f t="shared" si="0"/>
        <v>10223.809973523194</v>
      </c>
    </row>
    <row r="50" spans="1:14">
      <c r="A50" s="163" t="s">
        <v>774</v>
      </c>
      <c r="B50" s="43" t="str">
        <f>VLOOKUP(A50,MATERIALES!A6:D373,3,FALSE)</f>
        <v>Agua</v>
      </c>
      <c r="C50" s="425"/>
      <c r="D50" s="425"/>
      <c r="E50" s="425"/>
      <c r="F50" s="425"/>
      <c r="G50" s="425"/>
      <c r="H50" s="425"/>
      <c r="I50" s="425"/>
      <c r="J50" s="312" t="str">
        <f>VLOOKUP(A50,MATERIALES!A6:D642,2,FALSE)</f>
        <v>lt</v>
      </c>
      <c r="K50" s="397">
        <v>111</v>
      </c>
      <c r="L50" s="421"/>
      <c r="M50" s="402">
        <f>VLOOKUP(A50,MATERIALES!A6:D398,4,FALSE)</f>
        <v>42.716643074282864</v>
      </c>
      <c r="N50" s="272">
        <f t="shared" si="0"/>
        <v>4741.5473812453974</v>
      </c>
    </row>
    <row r="51" spans="1:14">
      <c r="A51" s="163" t="s">
        <v>598</v>
      </c>
      <c r="B51" s="43" t="str">
        <f>VLOOKUP(A51,MATERIALES!A6:D373,3,FALSE)</f>
        <v>Piedra para concreto ciclópeo (rajón o canto rodado)</v>
      </c>
      <c r="C51" s="425"/>
      <c r="D51" s="425"/>
      <c r="E51" s="425"/>
      <c r="F51" s="425"/>
      <c r="G51" s="425"/>
      <c r="H51" s="425"/>
      <c r="I51" s="425"/>
      <c r="J51" s="312" t="str">
        <f>VLOOKUP(A51,MATERIALES!A6:D643,2,FALSE)</f>
        <v>m3</v>
      </c>
      <c r="K51" s="397">
        <v>0.4</v>
      </c>
      <c r="L51" s="421"/>
      <c r="M51" s="402">
        <f>VLOOKUP(A51,MATERIALES!A6:D399,4,FALSE)</f>
        <v>33286.819163784436</v>
      </c>
      <c r="N51" s="272">
        <f t="shared" si="0"/>
        <v>13314.727665513776</v>
      </c>
    </row>
    <row r="52" spans="1:14">
      <c r="A52" t="s">
        <v>802</v>
      </c>
      <c r="B52" s="320" t="str">
        <f>VLOOKUP(A52,MATERIALES!A7:D373,3,FALSE)</f>
        <v>Arena lavada</v>
      </c>
      <c r="C52" s="47"/>
      <c r="D52" s="47"/>
      <c r="E52" s="47"/>
      <c r="F52" s="47"/>
      <c r="G52" s="47"/>
      <c r="H52" s="47"/>
      <c r="I52" s="47"/>
      <c r="J52" s="312" t="str">
        <f>VLOOKUP(A52,MATERIALES!A6:D644,2,FALSE)</f>
        <v>m3</v>
      </c>
      <c r="K52" s="169">
        <v>0.378</v>
      </c>
      <c r="L52" s="318"/>
      <c r="M52" s="426">
        <f>VLOOKUP(A52,MATERIALES!A7:D400,4,FALSE)</f>
        <v>48246.944104938841</v>
      </c>
      <c r="N52" s="273">
        <f t="shared" si="0"/>
        <v>18237.344871666883</v>
      </c>
    </row>
    <row r="53" spans="1:14">
      <c r="A53" t="s">
        <v>804</v>
      </c>
      <c r="B53" s="168" t="str">
        <f>VLOOKUP(A53,MATERIALES!A8:D373,3,FALSE)</f>
        <v>Cemento gris</v>
      </c>
      <c r="C53" s="317"/>
      <c r="D53" s="317"/>
      <c r="E53" s="317"/>
      <c r="F53" s="317"/>
      <c r="G53" s="317"/>
      <c r="H53" s="317"/>
      <c r="I53" s="317"/>
      <c r="J53" s="312" t="str">
        <f>VLOOKUP(A53,MATERIALES!A7:D645,2,FALSE)</f>
        <v>kg</v>
      </c>
      <c r="K53" s="44">
        <v>156</v>
      </c>
      <c r="L53" s="318"/>
      <c r="M53" s="426">
        <f>VLOOKUP(A53,MATERIALES!A8:D401,4,FALSE)</f>
        <v>578.79817869373426</v>
      </c>
      <c r="N53" s="273">
        <f t="shared" si="0"/>
        <v>90292.515876222547</v>
      </c>
    </row>
    <row r="54" spans="1:14">
      <c r="B54" s="320"/>
      <c r="C54" s="317"/>
      <c r="D54" s="317"/>
      <c r="E54" s="317"/>
      <c r="F54" s="317"/>
      <c r="G54" s="317"/>
      <c r="H54" s="317"/>
      <c r="I54" s="317"/>
      <c r="J54" s="311"/>
      <c r="K54" s="44"/>
      <c r="L54" s="318"/>
      <c r="M54" s="426"/>
      <c r="N54" s="273"/>
    </row>
    <row r="55" spans="1:14" ht="15.75" thickBot="1">
      <c r="B55" s="831" t="s">
        <v>953</v>
      </c>
      <c r="C55" s="832"/>
      <c r="D55" s="832"/>
      <c r="E55" s="832"/>
      <c r="F55" s="832"/>
      <c r="G55" s="832"/>
      <c r="H55" s="832"/>
      <c r="I55" s="832"/>
      <c r="J55" s="832"/>
      <c r="K55" s="832"/>
      <c r="L55" s="832"/>
      <c r="M55" s="833"/>
      <c r="N55" s="104">
        <f>SUM(N48:N54)</f>
        <v>160102.88058582036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1311</v>
      </c>
      <c r="B60" s="46" t="str">
        <f>VLOOKUP(A60,TRANSPORTE!A1:D117,3,FALSE)</f>
        <v>Transporte de piedra para gaviones</v>
      </c>
      <c r="C60" s="317"/>
      <c r="D60" s="317"/>
      <c r="E60" s="317"/>
      <c r="F60" s="317"/>
      <c r="G60" s="317"/>
      <c r="H60" s="311" t="s">
        <v>339</v>
      </c>
      <c r="I60" s="279">
        <v>0.4</v>
      </c>
      <c r="J60" s="286">
        <v>1</v>
      </c>
      <c r="K60" s="279">
        <f>I60*J60</f>
        <v>0.4</v>
      </c>
      <c r="L60" s="829">
        <f>VLOOKUP(A60,TRANSPORTE!A1:D117,4,FALSE)</f>
        <v>743.61014192746063</v>
      </c>
      <c r="M60" s="830"/>
      <c r="N60" s="287">
        <f>K60*L60</f>
        <v>297.44405677098428</v>
      </c>
    </row>
    <row r="61" spans="1:14">
      <c r="A61" t="s">
        <v>1229</v>
      </c>
      <c r="B61" s="46" t="str">
        <f>VLOOKUP(A61,TRANSPORTE!A1:D117,3,FALSE)</f>
        <v>Transporte de arena</v>
      </c>
      <c r="C61" s="47"/>
      <c r="D61" s="47"/>
      <c r="E61" s="47"/>
      <c r="F61" s="47"/>
      <c r="G61" s="47"/>
      <c r="H61" s="311" t="s">
        <v>339</v>
      </c>
      <c r="I61" s="279">
        <v>0.378</v>
      </c>
      <c r="J61" s="286">
        <v>1</v>
      </c>
      <c r="K61" s="279">
        <f>I61*J61</f>
        <v>0.378</v>
      </c>
      <c r="L61" s="829">
        <f>VLOOKUP(A61,TRANSPORTE!A1:D117,4,FALSE)</f>
        <v>743.61014192746063</v>
      </c>
      <c r="M61" s="830"/>
      <c r="N61" s="287">
        <f t="shared" ref="N61:N62" si="1">K61*L61</f>
        <v>281.08463364858011</v>
      </c>
    </row>
    <row r="62" spans="1:14">
      <c r="A62" t="s">
        <v>1281</v>
      </c>
      <c r="B62" s="46" t="str">
        <f>VLOOKUP(A62,TRANSPORTE!A1:D117,3,FALSE)</f>
        <v>Transporte de material triturado</v>
      </c>
      <c r="C62" s="47"/>
      <c r="D62" s="47"/>
      <c r="E62" s="47"/>
      <c r="F62" s="47"/>
      <c r="G62" s="47"/>
      <c r="H62" s="311" t="s">
        <v>339</v>
      </c>
      <c r="I62" s="279">
        <v>0.504</v>
      </c>
      <c r="J62" s="286">
        <v>1</v>
      </c>
      <c r="K62" s="279">
        <f>I62*J62</f>
        <v>0.504</v>
      </c>
      <c r="L62" s="829">
        <f>VLOOKUP(A62,TRANSPORTE!A1:D117,4,FALSE)</f>
        <v>743.61014192746063</v>
      </c>
      <c r="M62" s="830"/>
      <c r="N62" s="287">
        <f t="shared" si="1"/>
        <v>374.77951153144016</v>
      </c>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953.30820195100455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4" t="s">
        <v>19</v>
      </c>
      <c r="B71" s="49" t="str">
        <f>VLOOKUP(A71,'MANO DE OBRA'!A8:D68,3,FALSE)</f>
        <v>Obrero (8)</v>
      </c>
      <c r="C71" s="47"/>
      <c r="D71" s="47"/>
      <c r="E71" s="47"/>
      <c r="F71" s="47"/>
      <c r="G71" s="47"/>
      <c r="H71" s="47"/>
      <c r="I71" s="292">
        <f>K71/J71*100</f>
        <v>270661.59999999998</v>
      </c>
      <c r="J71" s="293">
        <v>185</v>
      </c>
      <c r="K71" s="294">
        <f>VLOOKUP(A71,'MANO DE OBRA'!A8:D99,4,FALSE)</f>
        <v>500723.95999999996</v>
      </c>
      <c r="L71" s="50"/>
      <c r="M71" s="434">
        <v>8</v>
      </c>
      <c r="N71" s="395">
        <f>K71/M71</f>
        <v>62590.494999999995</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75926.27545180099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245685.44070270399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49137.0881405408</v>
      </c>
      <c r="M84" s="860"/>
      <c r="N84" s="51"/>
    </row>
    <row r="85" spans="1:14">
      <c r="B85" s="89" t="s">
        <v>973</v>
      </c>
      <c r="C85" s="90"/>
      <c r="D85" s="90"/>
      <c r="E85" s="90"/>
      <c r="F85" s="90"/>
      <c r="G85" s="90"/>
      <c r="H85" s="90"/>
      <c r="I85" s="87"/>
      <c r="J85" s="88"/>
      <c r="K85" s="304">
        <v>0.05</v>
      </c>
      <c r="L85" s="859">
        <f>N79*K85</f>
        <v>12284.2720351352</v>
      </c>
      <c r="M85" s="860"/>
      <c r="N85" s="51"/>
    </row>
    <row r="86" spans="1:14" ht="15.75" thickBot="1">
      <c r="B86" s="91" t="s">
        <v>974</v>
      </c>
      <c r="C86" s="92"/>
      <c r="D86" s="92"/>
      <c r="E86" s="92"/>
      <c r="F86" s="92"/>
      <c r="G86" s="92"/>
      <c r="H86" s="92"/>
      <c r="I86" s="93"/>
      <c r="J86" s="94"/>
      <c r="K86" s="305">
        <v>0.05</v>
      </c>
      <c r="L86" s="861">
        <f>N79*K86</f>
        <v>12284.2720351352</v>
      </c>
      <c r="M86" s="862"/>
      <c r="N86" s="51"/>
    </row>
    <row r="87" spans="1:14" ht="15.75" thickBot="1">
      <c r="B87" s="825" t="s">
        <v>953</v>
      </c>
      <c r="C87" s="826"/>
      <c r="D87" s="826"/>
      <c r="E87" s="826"/>
      <c r="F87" s="826"/>
      <c r="G87" s="826"/>
      <c r="H87" s="826"/>
      <c r="I87" s="826"/>
      <c r="J87" s="826"/>
      <c r="K87" s="826"/>
      <c r="L87" s="826"/>
      <c r="M87" s="827"/>
      <c r="N87" s="52">
        <f>L84+L85+L86</f>
        <v>73705.632210811207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319391.07291351521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1134</v>
      </c>
      <c r="C31" s="81" t="s">
        <v>2142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1472.28864307204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1472.28864307204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0.5</v>
      </c>
      <c r="L48" s="267"/>
      <c r="M48" s="402">
        <f>VLOOKUP(A48,MATERIALES!A5:D396,4,FALSE)</f>
        <v>1742.3802381394953</v>
      </c>
      <c r="N48" s="272">
        <f>K48*M48</f>
        <v>871.19011906974765</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1.01</v>
      </c>
      <c r="L49" s="421"/>
      <c r="M49" s="402">
        <f>VLOOKUP(A49,MATERIALES!A6:D397,4,FALSE)</f>
        <v>425218.88627582096</v>
      </c>
      <c r="N49" s="272">
        <f>K49*M49</f>
        <v>429471.07513857918</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5111.9049867615968</v>
      </c>
      <c r="N50" s="272">
        <f>K50*M50</f>
        <v>1533.571496028479</v>
      </c>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c r="B54" s="320"/>
      <c r="C54" s="317"/>
      <c r="D54" s="317"/>
      <c r="E54" s="317"/>
      <c r="F54" s="317"/>
      <c r="G54" s="317"/>
      <c r="H54" s="317"/>
      <c r="I54" s="317"/>
      <c r="J54" s="311"/>
      <c r="K54" s="44"/>
      <c r="L54" s="318"/>
      <c r="M54" s="426"/>
      <c r="N54" s="273"/>
    </row>
    <row r="55" spans="1:14" ht="15.75" thickBot="1">
      <c r="B55" s="831" t="s">
        <v>953</v>
      </c>
      <c r="C55" s="832"/>
      <c r="D55" s="832"/>
      <c r="E55" s="832"/>
      <c r="F55" s="832"/>
      <c r="G55" s="832"/>
      <c r="H55" s="832"/>
      <c r="I55" s="832"/>
      <c r="J55" s="832"/>
      <c r="K55" s="832"/>
      <c r="L55" s="832"/>
      <c r="M55" s="833"/>
      <c r="N55" s="104">
        <f>SUM(N48:N54)</f>
        <v>431875.8367536774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1239</v>
      </c>
      <c r="B60" s="46" t="str">
        <f>VLOOKUP(A60,TRANSPORTE!A1:D117,3,FALSE)</f>
        <v>Transporte de concreto</v>
      </c>
      <c r="C60" s="317"/>
      <c r="D60" s="317"/>
      <c r="E60" s="317"/>
      <c r="F60" s="317"/>
      <c r="G60" s="317"/>
      <c r="H60" s="311" t="s">
        <v>339</v>
      </c>
      <c r="I60" s="279">
        <v>1.01</v>
      </c>
      <c r="J60" s="286">
        <v>1</v>
      </c>
      <c r="K60" s="279">
        <f>I60*J60</f>
        <v>1.01</v>
      </c>
      <c r="L60" s="829">
        <f>VLOOKUP(A60,TRANSPORTE!A1:D117,4,FALSE)</f>
        <v>743.61014192746063</v>
      </c>
      <c r="M60" s="830"/>
      <c r="N60" s="287">
        <f>K60*L60</f>
        <v>751.0462433467352</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751.0462433467352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4"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v>
      </c>
      <c r="N71" s="395">
        <f>K71/M71</f>
        <v>18777.148499999999</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29445.772861440797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463544.94450153701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92708.988900307406</v>
      </c>
      <c r="M84" s="860"/>
      <c r="N84" s="51"/>
    </row>
    <row r="85" spans="1:14">
      <c r="B85" s="89" t="s">
        <v>973</v>
      </c>
      <c r="C85" s="90"/>
      <c r="D85" s="90"/>
      <c r="E85" s="90"/>
      <c r="F85" s="90"/>
      <c r="G85" s="90"/>
      <c r="H85" s="90"/>
      <c r="I85" s="87"/>
      <c r="J85" s="88"/>
      <c r="K85" s="304">
        <v>0.05</v>
      </c>
      <c r="L85" s="859">
        <f>N79*K85</f>
        <v>23177.247225076851</v>
      </c>
      <c r="M85" s="860"/>
      <c r="N85" s="51"/>
    </row>
    <row r="86" spans="1:14" ht="15.75" thickBot="1">
      <c r="B86" s="91" t="s">
        <v>974</v>
      </c>
      <c r="C86" s="92"/>
      <c r="D86" s="92"/>
      <c r="E86" s="92"/>
      <c r="F86" s="92"/>
      <c r="G86" s="92"/>
      <c r="H86" s="92"/>
      <c r="I86" s="93"/>
      <c r="J86" s="94"/>
      <c r="K86" s="305">
        <v>0.05</v>
      </c>
      <c r="L86" s="861">
        <f>N79*K86</f>
        <v>23177.247225076851</v>
      </c>
      <c r="M86" s="862"/>
      <c r="N86" s="51"/>
    </row>
    <row r="87" spans="1:14" ht="15.75" thickBot="1">
      <c r="B87" s="825" t="s">
        <v>953</v>
      </c>
      <c r="C87" s="826"/>
      <c r="D87" s="826"/>
      <c r="E87" s="826"/>
      <c r="F87" s="826"/>
      <c r="G87" s="826"/>
      <c r="H87" s="826"/>
      <c r="I87" s="826"/>
      <c r="J87" s="826"/>
      <c r="K87" s="826"/>
      <c r="L87" s="826"/>
      <c r="M87" s="827"/>
      <c r="N87" s="52">
        <f>L84+L85+L86</f>
        <v>139063.48335046112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602608.42785199813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29.25" customHeight="1" thickBot="1">
      <c r="A31" t="s">
        <v>1845</v>
      </c>
      <c r="B31" s="80" t="s">
        <v>1135</v>
      </c>
      <c r="C31" s="965" t="s">
        <v>2143</v>
      </c>
      <c r="D31" s="966"/>
      <c r="E31" s="966"/>
      <c r="F31" s="966"/>
      <c r="G31" s="966"/>
      <c r="H31" s="966"/>
      <c r="I31" s="966"/>
      <c r="J31" s="99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77.289077871469317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77.289077871469317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0.05</v>
      </c>
      <c r="L48" s="267"/>
      <c r="M48" s="402">
        <f>VLOOKUP(A48,MATERIALES!A5:D396,4,FALSE)</f>
        <v>1742.3802381394953</v>
      </c>
      <c r="N48" s="272">
        <f>K48*M48</f>
        <v>87.119011906974777</v>
      </c>
    </row>
    <row r="49" spans="1:14">
      <c r="A49" s="163" t="s">
        <v>429</v>
      </c>
      <c r="B49" s="43" t="str">
        <f>VLOOKUP(A49,MATERIALES!A6:D373,3,FALSE)</f>
        <v>Cuneta prefabricada de concreto tipo V de (0,8*0,3*0,22)</v>
      </c>
      <c r="C49" s="425"/>
      <c r="D49" s="425"/>
      <c r="E49" s="425"/>
      <c r="F49" s="425"/>
      <c r="G49" s="425"/>
      <c r="H49" s="425"/>
      <c r="I49" s="425"/>
      <c r="J49" s="312" t="str">
        <f>VLOOKUP(A49,MATERIALES!A5:D641,2,FALSE)</f>
        <v>m</v>
      </c>
      <c r="K49" s="397">
        <v>1</v>
      </c>
      <c r="L49" s="421"/>
      <c r="M49" s="402">
        <f>VLOOKUP(A49,MATERIALES!A6:D397,4,FALSE)</f>
        <v>35754.351101259839</v>
      </c>
      <c r="N49" s="272">
        <f>K49*M49</f>
        <v>35754.351101259839</v>
      </c>
    </row>
    <row r="50" spans="1:14">
      <c r="A50" s="163"/>
      <c r="B50" s="43"/>
      <c r="C50" s="425"/>
      <c r="D50" s="425"/>
      <c r="E50" s="425"/>
      <c r="F50" s="425"/>
      <c r="G50" s="425"/>
      <c r="H50" s="425"/>
      <c r="I50" s="425"/>
      <c r="J50" s="311"/>
      <c r="K50" s="397"/>
      <c r="L50" s="421"/>
      <c r="M50" s="402"/>
      <c r="N50" s="272"/>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35841.470113166812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4"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150</v>
      </c>
      <c r="N71" s="395">
        <f>K71/M71</f>
        <v>834.53993333333324</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150</v>
      </c>
      <c r="N72" s="395">
        <f>K72/M72</f>
        <v>711.24162409605321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1545.7815574293863</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37464.540748467669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7492.9081496935341</v>
      </c>
      <c r="M84" s="860"/>
      <c r="N84" s="51"/>
    </row>
    <row r="85" spans="1:14">
      <c r="B85" s="89" t="s">
        <v>973</v>
      </c>
      <c r="C85" s="90"/>
      <c r="D85" s="90"/>
      <c r="E85" s="90"/>
      <c r="F85" s="90"/>
      <c r="G85" s="90"/>
      <c r="H85" s="90"/>
      <c r="I85" s="87"/>
      <c r="J85" s="88"/>
      <c r="K85" s="304">
        <v>0.05</v>
      </c>
      <c r="L85" s="859">
        <f>N79*K85</f>
        <v>1873.2270374233835</v>
      </c>
      <c r="M85" s="860"/>
      <c r="N85" s="51"/>
    </row>
    <row r="86" spans="1:14" ht="15.75" thickBot="1">
      <c r="B86" s="91" t="s">
        <v>974</v>
      </c>
      <c r="C86" s="92"/>
      <c r="D86" s="92"/>
      <c r="E86" s="92"/>
      <c r="F86" s="92"/>
      <c r="G86" s="92"/>
      <c r="H86" s="92"/>
      <c r="I86" s="93"/>
      <c r="J86" s="94"/>
      <c r="K86" s="305">
        <v>0.05</v>
      </c>
      <c r="L86" s="861">
        <f>N79*K86</f>
        <v>1873.2270374233835</v>
      </c>
      <c r="M86" s="862"/>
      <c r="N86" s="51"/>
    </row>
    <row r="87" spans="1:14" ht="15.75" thickBot="1">
      <c r="B87" s="825" t="s">
        <v>953</v>
      </c>
      <c r="C87" s="826"/>
      <c r="D87" s="826"/>
      <c r="E87" s="826"/>
      <c r="F87" s="826"/>
      <c r="G87" s="826"/>
      <c r="H87" s="826"/>
      <c r="I87" s="826"/>
      <c r="J87" s="826"/>
      <c r="K87" s="826"/>
      <c r="L87" s="826"/>
      <c r="M87" s="827"/>
      <c r="N87" s="52">
        <f>L84+L85+L86</f>
        <v>11239.3622245403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48703.902973007971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1683</v>
      </c>
      <c r="C31" s="965" t="s">
        <v>2144</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160</v>
      </c>
      <c r="B36" s="838" t="str">
        <f>VLOOKUP(A36,EQUIPOS!A6:D154,3,FALSE)</f>
        <v>COMPACTADOR MANUAL VIBRATORIO (RANA) con motor de 6 HP</v>
      </c>
      <c r="C36" s="839"/>
      <c r="D36" s="839"/>
      <c r="E36" s="839"/>
      <c r="F36" s="839"/>
      <c r="G36" s="839"/>
      <c r="H36" s="840"/>
      <c r="I36" s="267"/>
      <c r="J36" s="268"/>
      <c r="K36" s="269">
        <f>VLOOKUP(A36,EQUIPOS!A6:D163,4,FALSE)</f>
        <v>7970.312057262644</v>
      </c>
      <c r="L36" s="270"/>
      <c r="M36" s="336">
        <v>1.25</v>
      </c>
      <c r="N36" s="272">
        <f>K36/M36</f>
        <v>6376.249645810115</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2098.1935930720401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8474.4432388821551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0.5</v>
      </c>
      <c r="L48" s="267"/>
      <c r="M48" s="402">
        <f>VLOOKUP(A48,MATERIALES!A5:D396,4,FALSE)</f>
        <v>24900.228355032312</v>
      </c>
      <c r="N48" s="272">
        <f>K48*M48</f>
        <v>12450.114177516156</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0.5</v>
      </c>
      <c r="L49" s="421"/>
      <c r="M49" s="402">
        <f>VLOOKUP(A49,MATERIALES!A6:D397,4,FALSE)</f>
        <v>1742.3802381394953</v>
      </c>
      <c r="N49" s="272">
        <f>K49*M49</f>
        <v>871.19011906974765</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1.01</v>
      </c>
      <c r="L50" s="421"/>
      <c r="M50" s="402">
        <f>VLOOKUP(A50,MATERIALES!A6:D398,4,FALSE)</f>
        <v>425218.88627582096</v>
      </c>
      <c r="N50" s="272">
        <f>K50*M50</f>
        <v>429471.07513857918</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0.3</v>
      </c>
      <c r="L51" s="421"/>
      <c r="M51" s="402">
        <f>VLOOKUP(A51,MATERIALES!A6:D399,4,FALSE)</f>
        <v>5111.9049867615968</v>
      </c>
      <c r="N51" s="272">
        <f>K51*M51</f>
        <v>1533.571496028479</v>
      </c>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444325.95093119354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1239</v>
      </c>
      <c r="B58" s="46" t="str">
        <f>VLOOKUP(A58,TRANSPORTE!A1:D117,3,FALSE)</f>
        <v>Transporte de concreto</v>
      </c>
      <c r="C58" s="317"/>
      <c r="D58" s="317"/>
      <c r="E58" s="317"/>
      <c r="F58" s="317"/>
      <c r="G58" s="317"/>
      <c r="H58" s="311" t="s">
        <v>1999</v>
      </c>
      <c r="I58" s="279">
        <v>1.01</v>
      </c>
      <c r="J58" s="286">
        <v>1</v>
      </c>
      <c r="K58" s="279">
        <f>I58*J58</f>
        <v>1.01</v>
      </c>
      <c r="L58" s="829">
        <f>VLOOKUP(A58,TRANSPORTE!A1:D117,4,FALSE)</f>
        <v>743.61014192746063</v>
      </c>
      <c r="M58" s="830"/>
      <c r="N58" s="287">
        <f>K58*L58</f>
        <v>751.0462433467352</v>
      </c>
    </row>
    <row r="59" spans="1:14">
      <c r="A59" t="s">
        <v>1291</v>
      </c>
      <c r="B59" s="46" t="str">
        <f>VLOOKUP(A59,TRANSPORTE!A1:D117,3,FALSE)</f>
        <v>Transporte de material seleccionado para relleno</v>
      </c>
      <c r="C59" s="47"/>
      <c r="D59" s="47"/>
      <c r="E59" s="47"/>
      <c r="F59" s="47"/>
      <c r="G59" s="47"/>
      <c r="H59" s="311" t="s">
        <v>1999</v>
      </c>
      <c r="I59" s="279">
        <v>0.5</v>
      </c>
      <c r="J59" s="286">
        <v>1</v>
      </c>
      <c r="K59" s="279">
        <f>I59*J59</f>
        <v>0.5</v>
      </c>
      <c r="L59" s="829">
        <f>VLOOKUP(A59,TRANSPORTE!A1:D117,4,FALSE)</f>
        <v>743.61014192746063</v>
      </c>
      <c r="M59" s="830"/>
      <c r="N59" s="287">
        <f>K59*L59</f>
        <v>371.80507096373032</v>
      </c>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1122.8513143104656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13</v>
      </c>
      <c r="B69" s="49" t="str">
        <f>VLOOKUP(A69,'MANO DE OBRA'!A8:D68,3,FALSE)</f>
        <v>Obrero (5)</v>
      </c>
      <c r="C69" s="47"/>
      <c r="D69" s="47"/>
      <c r="E69" s="47"/>
      <c r="F69" s="47"/>
      <c r="G69" s="47"/>
      <c r="H69" s="47"/>
      <c r="I69" s="292">
        <f>K69/J69*100</f>
        <v>169163.49999999997</v>
      </c>
      <c r="J69" s="293">
        <v>185</v>
      </c>
      <c r="K69" s="294">
        <f>VLOOKUP(A69,'MANO DE OBRA'!A8:D99,4,FALSE)</f>
        <v>312952.47499999998</v>
      </c>
      <c r="L69" s="50"/>
      <c r="M69" s="434">
        <v>10</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41963.871861440799</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495887.11734582693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99177.423469165398</v>
      </c>
      <c r="M82" s="860"/>
      <c r="N82" s="51"/>
    </row>
    <row r="83" spans="1:14">
      <c r="B83" s="89" t="s">
        <v>973</v>
      </c>
      <c r="C83" s="90"/>
      <c r="D83" s="90"/>
      <c r="E83" s="90"/>
      <c r="F83" s="90"/>
      <c r="G83" s="90"/>
      <c r="H83" s="90"/>
      <c r="I83" s="87"/>
      <c r="J83" s="88"/>
      <c r="K83" s="304">
        <v>0.05</v>
      </c>
      <c r="L83" s="859">
        <f>N77*K83</f>
        <v>24794.35586729135</v>
      </c>
      <c r="M83" s="860"/>
      <c r="N83" s="51"/>
    </row>
    <row r="84" spans="1:14" ht="15.75" thickBot="1">
      <c r="B84" s="91" t="s">
        <v>974</v>
      </c>
      <c r="C84" s="92"/>
      <c r="D84" s="92"/>
      <c r="E84" s="92"/>
      <c r="F84" s="92"/>
      <c r="G84" s="92"/>
      <c r="H84" s="92"/>
      <c r="I84" s="93"/>
      <c r="J84" s="94"/>
      <c r="K84" s="305">
        <v>0.05</v>
      </c>
      <c r="L84" s="861">
        <f>N77*K84</f>
        <v>24794.35586729135</v>
      </c>
      <c r="M84" s="862"/>
      <c r="N84" s="51"/>
    </row>
    <row r="85" spans="1:14" ht="15.75" thickBot="1">
      <c r="B85" s="825" t="s">
        <v>953</v>
      </c>
      <c r="C85" s="826"/>
      <c r="D85" s="826"/>
      <c r="E85" s="826"/>
      <c r="F85" s="826"/>
      <c r="G85" s="826"/>
      <c r="H85" s="826"/>
      <c r="I85" s="826"/>
      <c r="J85" s="826"/>
      <c r="K85" s="826"/>
      <c r="L85" s="826"/>
      <c r="M85" s="827"/>
      <c r="N85" s="52">
        <f>L82+L83+L84</f>
        <v>148766.1352037481</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644653.25254957506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1.5" customHeight="1" thickBot="1">
      <c r="A31" t="s">
        <v>1845</v>
      </c>
      <c r="B31" s="80" t="s">
        <v>1684</v>
      </c>
      <c r="C31" s="965" t="s">
        <v>2145</v>
      </c>
      <c r="D31" s="966"/>
      <c r="E31" s="966"/>
      <c r="F31" s="966"/>
      <c r="G31" s="966"/>
      <c r="H31" s="966"/>
      <c r="I31" s="966"/>
      <c r="J31" s="99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160</v>
      </c>
      <c r="B36" s="838" t="str">
        <f>VLOOKUP(A36,EQUIPOS!A6:D154,3,FALSE)</f>
        <v>COMPACTADOR MANUAL VIBRATORIO (RANA) con motor de 6 HP</v>
      </c>
      <c r="C36" s="839"/>
      <c r="D36" s="839"/>
      <c r="E36" s="839"/>
      <c r="F36" s="839"/>
      <c r="G36" s="839"/>
      <c r="H36" s="840"/>
      <c r="I36" s="267"/>
      <c r="J36" s="268"/>
      <c r="K36" s="269">
        <f>VLOOKUP(A36,EQUIPOS!A6:D163,4,FALSE)</f>
        <v>7970.312057262644</v>
      </c>
      <c r="L36" s="270"/>
      <c r="M36" s="336">
        <v>18.75</v>
      </c>
      <c r="N36" s="272">
        <f>K36/M36</f>
        <v>425.08330972067432</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119.016074538136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544.09938425881035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0.05</v>
      </c>
      <c r="L48" s="267"/>
      <c r="M48" s="402">
        <f>VLOOKUP(A48,MATERIALES!A5:D396,4,FALSE)</f>
        <v>24900.228355032312</v>
      </c>
      <c r="N48" s="272">
        <f>K48*M48</f>
        <v>1245.0114177516157</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0.05</v>
      </c>
      <c r="L49" s="421"/>
      <c r="M49" s="402">
        <f>VLOOKUP(A49,MATERIALES!A6:D397,4,FALSE)</f>
        <v>1742.3802381394953</v>
      </c>
      <c r="N49" s="272">
        <f>K49*M49</f>
        <v>87.119011906974777</v>
      </c>
    </row>
    <row r="50" spans="1:14">
      <c r="A50" s="163" t="s">
        <v>429</v>
      </c>
      <c r="B50" s="43" t="str">
        <f>VLOOKUP(A50,MATERIALES!A6:D373,3,FALSE)</f>
        <v>Cuneta prefabricada de concreto tipo V de (0,8*0,3*0,22)</v>
      </c>
      <c r="C50" s="425"/>
      <c r="D50" s="425"/>
      <c r="E50" s="425"/>
      <c r="F50" s="425"/>
      <c r="G50" s="425"/>
      <c r="H50" s="425"/>
      <c r="I50" s="425"/>
      <c r="J50" s="312" t="str">
        <f>VLOOKUP(A50,MATERIALES!A6:D642,2,FALSE)</f>
        <v>m</v>
      </c>
      <c r="K50" s="397">
        <v>1</v>
      </c>
      <c r="L50" s="421"/>
      <c r="M50" s="402">
        <f>VLOOKUP(A50,MATERIALES!A6:D398,4,FALSE)</f>
        <v>35754.351101259839</v>
      </c>
      <c r="N50" s="272">
        <f>K50*M50</f>
        <v>35754.351101259839</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37086.481530918427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1291</v>
      </c>
      <c r="B58" s="46" t="str">
        <f>VLOOKUP(A58,TRANSPORTE!A1:D117,3,FALSE)</f>
        <v>Transporte de material seleccionado para relleno</v>
      </c>
      <c r="C58" s="317"/>
      <c r="D58" s="317"/>
      <c r="E58" s="317"/>
      <c r="F58" s="317"/>
      <c r="G58" s="317"/>
      <c r="H58" s="311" t="s">
        <v>1999</v>
      </c>
      <c r="I58" s="279">
        <v>0.05</v>
      </c>
      <c r="J58" s="286">
        <v>1</v>
      </c>
      <c r="K58" s="279">
        <f>I58*J58</f>
        <v>0.05</v>
      </c>
      <c r="L58" s="829">
        <f>VLOOKUP(A58,TRANSPORTE!A1:D117,4,FALSE)</f>
        <v>743.61014192746063</v>
      </c>
      <c r="M58" s="830"/>
      <c r="N58" s="287">
        <f>K58*L58</f>
        <v>37.180507096373034</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37.180507096373034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150</v>
      </c>
      <c r="N69" s="395">
        <f>K69/M69</f>
        <v>1669.0798666666665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2380.3214907627198</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40048.082913036327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8009.6165826072656</v>
      </c>
      <c r="M82" s="860"/>
      <c r="N82" s="51"/>
    </row>
    <row r="83" spans="1:14">
      <c r="B83" s="89" t="s">
        <v>973</v>
      </c>
      <c r="C83" s="90"/>
      <c r="D83" s="90"/>
      <c r="E83" s="90"/>
      <c r="F83" s="90"/>
      <c r="G83" s="90"/>
      <c r="H83" s="90"/>
      <c r="I83" s="87"/>
      <c r="J83" s="88"/>
      <c r="K83" s="304">
        <v>0.05</v>
      </c>
      <c r="L83" s="859">
        <f>N77*K83</f>
        <v>2002.4041456518164</v>
      </c>
      <c r="M83" s="860"/>
      <c r="N83" s="51"/>
    </row>
    <row r="84" spans="1:14" ht="15.75" thickBot="1">
      <c r="B84" s="91" t="s">
        <v>974</v>
      </c>
      <c r="C84" s="92"/>
      <c r="D84" s="92"/>
      <c r="E84" s="92"/>
      <c r="F84" s="92"/>
      <c r="G84" s="92"/>
      <c r="H84" s="92"/>
      <c r="I84" s="93"/>
      <c r="J84" s="94"/>
      <c r="K84" s="305">
        <v>0.05</v>
      </c>
      <c r="L84" s="861">
        <f>N77*K84</f>
        <v>2002.4041456518164</v>
      </c>
      <c r="M84" s="862"/>
      <c r="N84" s="51"/>
    </row>
    <row r="85" spans="1:14" ht="15.75" thickBot="1">
      <c r="B85" s="825" t="s">
        <v>953</v>
      </c>
      <c r="C85" s="826"/>
      <c r="D85" s="826"/>
      <c r="E85" s="826"/>
      <c r="F85" s="826"/>
      <c r="G85" s="826"/>
      <c r="H85" s="826"/>
      <c r="I85" s="826"/>
      <c r="J85" s="826"/>
      <c r="K85" s="826"/>
      <c r="L85" s="826"/>
      <c r="M85" s="827"/>
      <c r="N85" s="52">
        <f>L82+L83+L84</f>
        <v>12014.424873910899</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52062.50778694723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1136</v>
      </c>
      <c r="C31" s="81" t="s">
        <v>2146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147.22886430720399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147.22886430720399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833</v>
      </c>
      <c r="B48" s="43" t="str">
        <f>VLOOKUP(A48,MATERIALES!A5:D373,3,FALSE)</f>
        <v>Concreto Resistencia  14 (Mpa)</v>
      </c>
      <c r="C48" s="281"/>
      <c r="D48" s="281"/>
      <c r="E48" s="281"/>
      <c r="F48" s="281"/>
      <c r="G48" s="281"/>
      <c r="H48" s="281"/>
      <c r="I48" s="268"/>
      <c r="J48" s="224" t="str">
        <f>VLOOKUP(A48,MATERIALES!A4:D640,2,FALSE)</f>
        <v>m3</v>
      </c>
      <c r="K48" s="282">
        <v>7.0000000000000007E-2</v>
      </c>
      <c r="L48" s="267"/>
      <c r="M48" s="402">
        <f>VLOOKUP(A48,MATERIALES!A5:D396,4,FALSE)</f>
        <v>425218.88627582096</v>
      </c>
      <c r="N48" s="272">
        <f>K48*M48</f>
        <v>29765.32203930747</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1" t="str">
        <f>VLOOKUP(A49,MATERIALES!A5:D641,2,FALSE)</f>
        <v>m2</v>
      </c>
      <c r="K49" s="397">
        <v>0.3</v>
      </c>
      <c r="L49" s="421"/>
      <c r="M49" s="402">
        <f>VLOOKUP(A49,MATERIALES!A6:D397,4,FALSE)</f>
        <v>5111.9049867615968</v>
      </c>
      <c r="N49" s="272">
        <f>K49*M49</f>
        <v>1533.571496028479</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31298.893535335948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1239</v>
      </c>
      <c r="B58" s="46" t="str">
        <f>VLOOKUP(A58,TRANSPORTE!A1:D117,3,FALSE)</f>
        <v>Transporte de concreto</v>
      </c>
      <c r="C58" s="317"/>
      <c r="D58" s="317"/>
      <c r="E58" s="317"/>
      <c r="F58" s="317"/>
      <c r="G58" s="317"/>
      <c r="H58" s="311" t="s">
        <v>1999</v>
      </c>
      <c r="I58" s="279">
        <v>7.0000000000000007E-2</v>
      </c>
      <c r="J58" s="286">
        <v>1</v>
      </c>
      <c r="K58" s="279">
        <f>I58*J58</f>
        <v>7.0000000000000007E-2</v>
      </c>
      <c r="L58" s="829">
        <f>VLOOKUP(A58,TRANSPORTE!A1:D117,4,FALSE)</f>
        <v>743.61014192746063</v>
      </c>
      <c r="M58" s="830"/>
      <c r="N58" s="287">
        <f>K58*L58</f>
        <v>52.052709934922248</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52.052709934922248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1">
        <v>100</v>
      </c>
      <c r="N69" s="395">
        <f>K69/M69</f>
        <v>1877.7148499999998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2944.5772861440796</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34442.752395722157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6888.5504791444318</v>
      </c>
      <c r="M82" s="860"/>
      <c r="N82" s="51"/>
    </row>
    <row r="83" spans="1:14">
      <c r="B83" s="89" t="s">
        <v>973</v>
      </c>
      <c r="C83" s="90"/>
      <c r="D83" s="90"/>
      <c r="E83" s="90"/>
      <c r="F83" s="90"/>
      <c r="G83" s="90"/>
      <c r="H83" s="90"/>
      <c r="I83" s="87"/>
      <c r="J83" s="88"/>
      <c r="K83" s="304">
        <v>0.05</v>
      </c>
      <c r="L83" s="859">
        <f>N77*K83</f>
        <v>1722.137619786108</v>
      </c>
      <c r="M83" s="860"/>
      <c r="N83" s="51"/>
    </row>
    <row r="84" spans="1:14" ht="15.75" thickBot="1">
      <c r="B84" s="91" t="s">
        <v>974</v>
      </c>
      <c r="C84" s="92"/>
      <c r="D84" s="92"/>
      <c r="E84" s="92"/>
      <c r="F84" s="92"/>
      <c r="G84" s="92"/>
      <c r="H84" s="92"/>
      <c r="I84" s="93"/>
      <c r="J84" s="94"/>
      <c r="K84" s="305">
        <v>0.05</v>
      </c>
      <c r="L84" s="861">
        <f>N77*K84</f>
        <v>1722.137619786108</v>
      </c>
      <c r="M84" s="862"/>
      <c r="N84" s="51"/>
    </row>
    <row r="85" spans="1:14" ht="15.75" thickBot="1">
      <c r="B85" s="825" t="s">
        <v>953</v>
      </c>
      <c r="C85" s="826"/>
      <c r="D85" s="826"/>
      <c r="E85" s="826"/>
      <c r="F85" s="826"/>
      <c r="G85" s="826"/>
      <c r="H85" s="826"/>
      <c r="I85" s="826"/>
      <c r="J85" s="826"/>
      <c r="K85" s="826"/>
      <c r="L85" s="826"/>
      <c r="M85" s="827"/>
      <c r="N85" s="52">
        <f>L82+L83+L84</f>
        <v>10332.825718716647</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44775.578114438802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1685</v>
      </c>
      <c r="C31" s="81" t="s">
        <v>2147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77.289077871469317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77.289077871469317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400</v>
      </c>
      <c r="B48" s="43" t="str">
        <f>VLOOKUP(A48,MATERIALES!A5:D373,3,FALSE)</f>
        <v>Bordillo Prefabricado En Concreto Ref.A85 Ntc-4109, 0,20 X 0,35 X 0.80 M</v>
      </c>
      <c r="C48" s="281"/>
      <c r="D48" s="281"/>
      <c r="E48" s="281"/>
      <c r="F48" s="281"/>
      <c r="G48" s="281"/>
      <c r="H48" s="281"/>
      <c r="I48" s="268"/>
      <c r="J48" s="224" t="str">
        <f>VLOOKUP(A48,MATERIALES!A4:D640,2,FALSE)</f>
        <v>u</v>
      </c>
      <c r="K48" s="282">
        <v>1.25</v>
      </c>
      <c r="L48" s="267"/>
      <c r="M48" s="402">
        <f>VLOOKUP(A48,MATERIALES!A5:D396,4,FALSE)</f>
        <v>25480.512884901775</v>
      </c>
      <c r="N48" s="272">
        <f>K48*M48</f>
        <v>31850.641106127219</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31850.641106127219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B58" s="46"/>
      <c r="C58" s="317"/>
      <c r="D58" s="317"/>
      <c r="E58" s="317"/>
      <c r="F58" s="317"/>
      <c r="G58" s="317"/>
      <c r="H58" s="311"/>
      <c r="I58" s="279"/>
      <c r="J58" s="286"/>
      <c r="K58" s="279"/>
      <c r="L58" s="829"/>
      <c r="M58" s="830"/>
      <c r="N58" s="287"/>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150</v>
      </c>
      <c r="N69" s="395">
        <f>K69/M69</f>
        <v>834.53993333333324</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1545.7815574293863</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33473.711741428073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6694.7423482856148</v>
      </c>
      <c r="M82" s="860"/>
      <c r="N82" s="51"/>
    </row>
    <row r="83" spans="1:14">
      <c r="B83" s="89" t="s">
        <v>973</v>
      </c>
      <c r="C83" s="90"/>
      <c r="D83" s="90"/>
      <c r="E83" s="90"/>
      <c r="F83" s="90"/>
      <c r="G83" s="90"/>
      <c r="H83" s="90"/>
      <c r="I83" s="87"/>
      <c r="J83" s="88"/>
      <c r="K83" s="304">
        <v>0.05</v>
      </c>
      <c r="L83" s="859">
        <f>N77*K83</f>
        <v>1673.6855870714037</v>
      </c>
      <c r="M83" s="860"/>
      <c r="N83" s="51"/>
    </row>
    <row r="84" spans="1:14" ht="15.75" thickBot="1">
      <c r="B84" s="91" t="s">
        <v>974</v>
      </c>
      <c r="C84" s="92"/>
      <c r="D84" s="92"/>
      <c r="E84" s="92"/>
      <c r="F84" s="92"/>
      <c r="G84" s="92"/>
      <c r="H84" s="92"/>
      <c r="I84" s="93"/>
      <c r="J84" s="94"/>
      <c r="K84" s="305">
        <v>0.05</v>
      </c>
      <c r="L84" s="861">
        <f>N77*K84</f>
        <v>1673.6855870714037</v>
      </c>
      <c r="M84" s="862"/>
      <c r="N84" s="51"/>
    </row>
    <row r="85" spans="1:14" ht="15.75" thickBot="1">
      <c r="B85" s="825" t="s">
        <v>953</v>
      </c>
      <c r="C85" s="826"/>
      <c r="D85" s="826"/>
      <c r="E85" s="826"/>
      <c r="F85" s="826"/>
      <c r="G85" s="826"/>
      <c r="H85" s="826"/>
      <c r="I85" s="826"/>
      <c r="J85" s="826"/>
      <c r="K85" s="826"/>
      <c r="L85" s="826"/>
      <c r="M85" s="827"/>
      <c r="N85" s="52">
        <f>L82+L83+L84</f>
        <v>10042.113522428423</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43515.825263856495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1686</v>
      </c>
      <c r="C31" s="81" t="s">
        <v>2148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178.52411180720401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178.52411180720401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286310.26295289584</v>
      </c>
      <c r="N48" s="272">
        <f>K48*M48</f>
        <v>572.62052590579174</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7.0000000000000007E-2</v>
      </c>
      <c r="L49" s="421"/>
      <c r="M49" s="402">
        <f>VLOOKUP(A49,MATERIALES!A6:D397,4,FALSE)</f>
        <v>425218.88627582096</v>
      </c>
      <c r="N49" s="272">
        <f>K49*M49</f>
        <v>29765.32203930747</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5111.9049867615968</v>
      </c>
      <c r="N50" s="272">
        <f>K50*M50</f>
        <v>1533.571496028479</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31871.514061241742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1239</v>
      </c>
      <c r="B58" s="46" t="str">
        <f>VLOOKUP(A58,TRANSPORTE!A1:D117,3,FALSE)</f>
        <v>Transporte de concreto</v>
      </c>
      <c r="C58" s="317"/>
      <c r="D58" s="317"/>
      <c r="E58" s="317"/>
      <c r="F58" s="317"/>
      <c r="G58" s="317"/>
      <c r="H58" s="311" t="s">
        <v>1999</v>
      </c>
      <c r="I58" s="413">
        <v>7.2000000000000008E-2</v>
      </c>
      <c r="J58" s="286">
        <v>1</v>
      </c>
      <c r="K58" s="279">
        <f>I58*J58</f>
        <v>7.2000000000000008E-2</v>
      </c>
      <c r="L58" s="829">
        <f>VLOOKUP(A58,TRANSPORTE!A1:D117,4,FALSE)</f>
        <v>743.61014192746063</v>
      </c>
      <c r="M58" s="830"/>
      <c r="N58" s="287">
        <f>K58*L58</f>
        <v>53.539930218777172</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53.539930218777172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100</v>
      </c>
      <c r="N69" s="395">
        <f>K69/M69</f>
        <v>2503.6197999999999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3570.4822361440797</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35674.060339411801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7134.8120678823607</v>
      </c>
      <c r="M82" s="860"/>
      <c r="N82" s="51"/>
    </row>
    <row r="83" spans="1:14">
      <c r="B83" s="89" t="s">
        <v>973</v>
      </c>
      <c r="C83" s="90"/>
      <c r="D83" s="90"/>
      <c r="E83" s="90"/>
      <c r="F83" s="90"/>
      <c r="G83" s="90"/>
      <c r="H83" s="90"/>
      <c r="I83" s="87"/>
      <c r="J83" s="88"/>
      <c r="K83" s="304">
        <v>0.05</v>
      </c>
      <c r="L83" s="859">
        <f>N77*K83</f>
        <v>1783.7030169705902</v>
      </c>
      <c r="M83" s="860"/>
      <c r="N83" s="51"/>
    </row>
    <row r="84" spans="1:14" ht="15.75" thickBot="1">
      <c r="B84" s="91" t="s">
        <v>974</v>
      </c>
      <c r="C84" s="92"/>
      <c r="D84" s="92"/>
      <c r="E84" s="92"/>
      <c r="F84" s="92"/>
      <c r="G84" s="92"/>
      <c r="H84" s="92"/>
      <c r="I84" s="93"/>
      <c r="J84" s="94"/>
      <c r="K84" s="305">
        <v>0.05</v>
      </c>
      <c r="L84" s="861">
        <f>N77*K84</f>
        <v>1783.7030169705902</v>
      </c>
      <c r="M84" s="862"/>
      <c r="N84" s="51"/>
    </row>
    <row r="85" spans="1:14" ht="15.75" thickBot="1">
      <c r="B85" s="825" t="s">
        <v>953</v>
      </c>
      <c r="C85" s="826"/>
      <c r="D85" s="826"/>
      <c r="E85" s="826"/>
      <c r="F85" s="826"/>
      <c r="G85" s="826"/>
      <c r="H85" s="826"/>
      <c r="I85" s="826"/>
      <c r="J85" s="826"/>
      <c r="K85" s="826"/>
      <c r="L85" s="826"/>
      <c r="M85" s="827"/>
      <c r="N85" s="52">
        <f>L82+L83+L84</f>
        <v>10702.218101823541</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46376.278441235343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1687</v>
      </c>
      <c r="C31" s="81" t="s">
        <v>2149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98.152576204802656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98.152576204802656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286310.26295289584</v>
      </c>
      <c r="N48" s="272">
        <f>K48*M48</f>
        <v>572.62052590579174</v>
      </c>
    </row>
    <row r="49" spans="1:14">
      <c r="A49" s="163" t="s">
        <v>400</v>
      </c>
      <c r="B49" s="43" t="str">
        <f>VLOOKUP(A49,MATERIALES!A6:D373,3,FALSE)</f>
        <v>Bordillo Prefabricado En Concreto Ref.A85 Ntc-4109, 0,20 X 0,35 X 0.80 M</v>
      </c>
      <c r="C49" s="425"/>
      <c r="D49" s="425"/>
      <c r="E49" s="425"/>
      <c r="F49" s="425"/>
      <c r="G49" s="425"/>
      <c r="H49" s="425"/>
      <c r="I49" s="425"/>
      <c r="J49" s="312" t="str">
        <f>VLOOKUP(A49,MATERIALES!A5:D641,2,FALSE)</f>
        <v>u</v>
      </c>
      <c r="K49" s="397">
        <v>1.25</v>
      </c>
      <c r="L49" s="421"/>
      <c r="M49" s="402">
        <f>VLOOKUP(A49,MATERIALES!A6:D397,4,FALSE)</f>
        <v>25480.512884901775</v>
      </c>
      <c r="N49" s="272">
        <f>K49*M49</f>
        <v>31850.641106127219</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32423.261632033013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1239</v>
      </c>
      <c r="B58" s="46" t="str">
        <f>VLOOKUP(A58,TRANSPORTE!A1:D117,3,FALSE)</f>
        <v>Transporte de concreto</v>
      </c>
      <c r="C58" s="317"/>
      <c r="D58" s="317"/>
      <c r="E58" s="317"/>
      <c r="F58" s="317"/>
      <c r="G58" s="317"/>
      <c r="H58" s="311" t="s">
        <v>1999</v>
      </c>
      <c r="I58" s="413">
        <v>2E-3</v>
      </c>
      <c r="J58" s="286">
        <v>1</v>
      </c>
      <c r="K58" s="413">
        <f>I58*J58</f>
        <v>2E-3</v>
      </c>
      <c r="L58" s="829">
        <f>VLOOKUP(A58,TRANSPORTE!A1:D117,4,FALSE)</f>
        <v>743.61014192746063</v>
      </c>
      <c r="M58" s="830"/>
      <c r="N58" s="287">
        <f>K58*L58</f>
        <v>1.4872202838549213</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1.4872202838549213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150</v>
      </c>
      <c r="N69" s="395">
        <f>K69/M69</f>
        <v>1251.8099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1963.0515240960531</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34485.952952617728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6897.1905905235462</v>
      </c>
      <c r="M82" s="860"/>
      <c r="N82" s="51"/>
    </row>
    <row r="83" spans="1:14">
      <c r="B83" s="89" t="s">
        <v>973</v>
      </c>
      <c r="C83" s="90"/>
      <c r="D83" s="90"/>
      <c r="E83" s="90"/>
      <c r="F83" s="90"/>
      <c r="G83" s="90"/>
      <c r="H83" s="90"/>
      <c r="I83" s="87"/>
      <c r="J83" s="88"/>
      <c r="K83" s="304">
        <v>0.05</v>
      </c>
      <c r="L83" s="859">
        <f>N77*K83</f>
        <v>1724.2976476308866</v>
      </c>
      <c r="M83" s="860"/>
      <c r="N83" s="51"/>
    </row>
    <row r="84" spans="1:14" ht="15.75" thickBot="1">
      <c r="B84" s="91" t="s">
        <v>974</v>
      </c>
      <c r="C84" s="92"/>
      <c r="D84" s="92"/>
      <c r="E84" s="92"/>
      <c r="F84" s="92"/>
      <c r="G84" s="92"/>
      <c r="H84" s="92"/>
      <c r="I84" s="93"/>
      <c r="J84" s="94"/>
      <c r="K84" s="305">
        <v>0.05</v>
      </c>
      <c r="L84" s="861">
        <f>N77*K84</f>
        <v>1724.2976476308866</v>
      </c>
      <c r="M84" s="862"/>
      <c r="N84" s="51"/>
    </row>
    <row r="85" spans="1:14" ht="15.75" thickBot="1">
      <c r="B85" s="825" t="s">
        <v>953</v>
      </c>
      <c r="C85" s="826"/>
      <c r="D85" s="826"/>
      <c r="E85" s="826"/>
      <c r="F85" s="826"/>
      <c r="G85" s="826"/>
      <c r="H85" s="826"/>
      <c r="I85" s="826"/>
      <c r="J85" s="826"/>
      <c r="K85" s="826"/>
      <c r="L85" s="826"/>
      <c r="M85" s="827"/>
      <c r="N85" s="52">
        <f>L82+L83+L84</f>
        <v>10345.785885785319</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44831.738838403049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1732</v>
      </c>
      <c r="C31" s="81" t="s">
        <v>1688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26.079372916666667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26.079372916666667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883</v>
      </c>
      <c r="B48" s="43" t="str">
        <f>VLOOKUP(A48,MATERIALES!A5:D373,3,FALSE)</f>
        <v>Geotextil Nt-2500 O Similar (Proveedores, Pavco, Geomatrix, Tensar, Omnes U Otros)</v>
      </c>
      <c r="C48" s="281"/>
      <c r="D48" s="281"/>
      <c r="E48" s="281"/>
      <c r="F48" s="281"/>
      <c r="G48" s="281"/>
      <c r="H48" s="281"/>
      <c r="I48" s="268"/>
      <c r="J48" s="224" t="str">
        <f>VLOOKUP(A48,MATERIALES!A4:D640,2,FALSE)</f>
        <v>m2</v>
      </c>
      <c r="K48" s="282">
        <v>1.1000000000000001</v>
      </c>
      <c r="L48" s="267"/>
      <c r="M48" s="402">
        <f>VLOOKUP(A48,MATERIALES!A5:D396,4,FALSE)</f>
        <v>7201.5058010891635</v>
      </c>
      <c r="N48" s="272">
        <f>K48*M48</f>
        <v>7921.6563811980805</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7921.6563811980805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B58" s="46"/>
      <c r="C58" s="317"/>
      <c r="D58" s="317"/>
      <c r="E58" s="317"/>
      <c r="F58" s="317"/>
      <c r="G58" s="317"/>
      <c r="H58" s="311"/>
      <c r="I58" s="279"/>
      <c r="J58" s="286"/>
      <c r="K58" s="279"/>
      <c r="L58" s="829"/>
      <c r="M58" s="830"/>
      <c r="N58" s="287"/>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240</v>
      </c>
      <c r="N69" s="395">
        <f>K69/M69</f>
        <v>521.5874583333333</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521.5874583333333</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8469.3232124480801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1693.864642489616</v>
      </c>
      <c r="M82" s="860"/>
      <c r="N82" s="51"/>
    </row>
    <row r="83" spans="1:14">
      <c r="B83" s="89" t="s">
        <v>973</v>
      </c>
      <c r="C83" s="90"/>
      <c r="D83" s="90"/>
      <c r="E83" s="90"/>
      <c r="F83" s="90"/>
      <c r="G83" s="90"/>
      <c r="H83" s="90"/>
      <c r="I83" s="87"/>
      <c r="J83" s="88"/>
      <c r="K83" s="304">
        <v>0.05</v>
      </c>
      <c r="L83" s="859">
        <f>N77*K83</f>
        <v>423.466160622404</v>
      </c>
      <c r="M83" s="860"/>
      <c r="N83" s="51"/>
    </row>
    <row r="84" spans="1:14" ht="15.75" thickBot="1">
      <c r="B84" s="91" t="s">
        <v>974</v>
      </c>
      <c r="C84" s="92"/>
      <c r="D84" s="92"/>
      <c r="E84" s="92"/>
      <c r="F84" s="92"/>
      <c r="G84" s="92"/>
      <c r="H84" s="92"/>
      <c r="I84" s="93"/>
      <c r="J84" s="94"/>
      <c r="K84" s="305">
        <v>0.05</v>
      </c>
      <c r="L84" s="861">
        <f>N77*K84</f>
        <v>423.466160622404</v>
      </c>
      <c r="M84" s="862"/>
      <c r="N84" s="51"/>
    </row>
    <row r="85" spans="1:14" ht="15.75" thickBot="1">
      <c r="B85" s="825" t="s">
        <v>953</v>
      </c>
      <c r="C85" s="826"/>
      <c r="D85" s="826"/>
      <c r="E85" s="826"/>
      <c r="F85" s="826"/>
      <c r="G85" s="826"/>
      <c r="H85" s="826"/>
      <c r="I85" s="826"/>
      <c r="J85" s="826"/>
      <c r="K85" s="826"/>
      <c r="L85" s="826"/>
      <c r="M85" s="827"/>
      <c r="N85" s="52">
        <f>L82+L83+L84</f>
        <v>2540.796963734424</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11010.120176182503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1733</v>
      </c>
      <c r="C31" s="81" t="s">
        <v>2045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26.079372916666667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26.079372916666667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876</v>
      </c>
      <c r="B48" s="43" t="str">
        <f>VLOOKUP(A48,MATERIALES!A5:D373,3,FALSE)</f>
        <v>Geotextil T-2400 O Similar (Proveedores Lafayet, Pavco, Geomatrix, Tensar, Omnes U Otros)</v>
      </c>
      <c r="C48" s="281"/>
      <c r="D48" s="281"/>
      <c r="E48" s="281"/>
      <c r="F48" s="281"/>
      <c r="G48" s="281"/>
      <c r="H48" s="281"/>
      <c r="I48" s="268"/>
      <c r="J48" s="224" t="str">
        <f>VLOOKUP(A48,MATERIALES!A4:D640,2,FALSE)</f>
        <v>m2</v>
      </c>
      <c r="K48" s="282">
        <v>1.1000000000000001</v>
      </c>
      <c r="L48" s="267"/>
      <c r="M48" s="402">
        <f>VLOOKUP(A48,MATERIALES!A5:D396,4,FALSE)</f>
        <v>8748.7288814978401</v>
      </c>
      <c r="N48" s="272">
        <f>K48*M48</f>
        <v>9623.6017696476247</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9623.6017696476247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B58" s="46"/>
      <c r="C58" s="317"/>
      <c r="D58" s="317"/>
      <c r="E58" s="317"/>
      <c r="F58" s="317"/>
      <c r="G58" s="317"/>
      <c r="H58" s="311"/>
      <c r="I58" s="279"/>
      <c r="J58" s="286"/>
      <c r="K58" s="279"/>
      <c r="L58" s="829"/>
      <c r="M58" s="830"/>
      <c r="N58" s="287"/>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240</v>
      </c>
      <c r="N69" s="395">
        <f>K69/M69</f>
        <v>521.5874583333333</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521.5874583333333</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10171.268600897625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2034.2537201795251</v>
      </c>
      <c r="M82" s="860"/>
      <c r="N82" s="51"/>
    </row>
    <row r="83" spans="1:14">
      <c r="B83" s="89" t="s">
        <v>973</v>
      </c>
      <c r="C83" s="90"/>
      <c r="D83" s="90"/>
      <c r="E83" s="90"/>
      <c r="F83" s="90"/>
      <c r="G83" s="90"/>
      <c r="H83" s="90"/>
      <c r="I83" s="87"/>
      <c r="J83" s="88"/>
      <c r="K83" s="304">
        <v>0.05</v>
      </c>
      <c r="L83" s="859">
        <f>N77*K83</f>
        <v>508.56343004488127</v>
      </c>
      <c r="M83" s="860"/>
      <c r="N83" s="51"/>
    </row>
    <row r="84" spans="1:14" ht="15.75" thickBot="1">
      <c r="B84" s="91" t="s">
        <v>974</v>
      </c>
      <c r="C84" s="92"/>
      <c r="D84" s="92"/>
      <c r="E84" s="92"/>
      <c r="F84" s="92"/>
      <c r="G84" s="92"/>
      <c r="H84" s="92"/>
      <c r="I84" s="93"/>
      <c r="J84" s="94"/>
      <c r="K84" s="305">
        <v>0.05</v>
      </c>
      <c r="L84" s="861">
        <f>N77*K84</f>
        <v>508.56343004488127</v>
      </c>
      <c r="M84" s="862"/>
      <c r="N84" s="51"/>
    </row>
    <row r="85" spans="1:14" ht="15.75" thickBot="1">
      <c r="B85" s="825" t="s">
        <v>953</v>
      </c>
      <c r="C85" s="826"/>
      <c r="D85" s="826"/>
      <c r="E85" s="826"/>
      <c r="F85" s="826"/>
      <c r="G85" s="826"/>
      <c r="H85" s="826"/>
      <c r="I85" s="826"/>
      <c r="J85" s="826"/>
      <c r="K85" s="826"/>
      <c r="L85" s="826"/>
      <c r="M85" s="827"/>
      <c r="N85" s="52">
        <f>L82+L83+L84</f>
        <v>3051.3805802692877</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13222.649181166913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1137</v>
      </c>
      <c r="C31" s="81" t="s">
        <v>1689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375.54296999999997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375.54296999999997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542</v>
      </c>
      <c r="B48" s="43" t="str">
        <f>VLOOKUP(A48,MATERIALES!A5:D373,3,FALSE)</f>
        <v>Material drenante (3´´)</v>
      </c>
      <c r="C48" s="281"/>
      <c r="D48" s="281"/>
      <c r="E48" s="281"/>
      <c r="F48" s="281"/>
      <c r="G48" s="281"/>
      <c r="H48" s="281"/>
      <c r="I48" s="268"/>
      <c r="J48" s="224" t="str">
        <f>VLOOKUP(A48,MATERIALES!A4:D640,2,FALSE)</f>
        <v>m3</v>
      </c>
      <c r="K48" s="282">
        <v>1.1000000000000001</v>
      </c>
      <c r="L48" s="267"/>
      <c r="M48" s="402">
        <f>VLOOKUP(A48,MATERIALES!A5:D396,4,FALSE)</f>
        <v>37596.696103355091</v>
      </c>
      <c r="N48" s="272">
        <f>K48*M48</f>
        <v>41356.365713690604</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41356.365713690604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1261</v>
      </c>
      <c r="B58" s="46" t="str">
        <f>VLOOKUP(A58,TRANSPORTE!A1:D117,3,FALSE)</f>
        <v>Transporte de Material Drenante</v>
      </c>
      <c r="C58" s="317"/>
      <c r="D58" s="317"/>
      <c r="E58" s="317"/>
      <c r="F58" s="317"/>
      <c r="G58" s="317"/>
      <c r="H58" s="311" t="s">
        <v>1999</v>
      </c>
      <c r="I58" s="279">
        <v>1.1000000000000001</v>
      </c>
      <c r="J58" s="286">
        <v>1</v>
      </c>
      <c r="K58" s="279">
        <f>I58*J58</f>
        <v>1.1000000000000001</v>
      </c>
      <c r="L58" s="829">
        <f>VLOOKUP(A58,TRANSPORTE!A1:D117,4,FALSE)</f>
        <v>743.61014192746063</v>
      </c>
      <c r="M58" s="830"/>
      <c r="N58" s="287">
        <f>K58*L58</f>
        <v>817.97115612020673</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817.97115612020673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25</v>
      </c>
      <c r="N69" s="395">
        <f>K69/M69</f>
        <v>7510.8593999999994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7510.8593999999994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50060.739239810813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10012.147847962164</v>
      </c>
      <c r="M82" s="860"/>
      <c r="N82" s="51"/>
    </row>
    <row r="83" spans="1:14">
      <c r="B83" s="89" t="s">
        <v>973</v>
      </c>
      <c r="C83" s="90"/>
      <c r="D83" s="90"/>
      <c r="E83" s="90"/>
      <c r="F83" s="90"/>
      <c r="G83" s="90"/>
      <c r="H83" s="90"/>
      <c r="I83" s="87"/>
      <c r="J83" s="88"/>
      <c r="K83" s="304">
        <v>0.05</v>
      </c>
      <c r="L83" s="859">
        <f>N77*K83</f>
        <v>2503.0369619905409</v>
      </c>
      <c r="M83" s="860"/>
      <c r="N83" s="51"/>
    </row>
    <row r="84" spans="1:14" ht="15.75" thickBot="1">
      <c r="B84" s="91" t="s">
        <v>974</v>
      </c>
      <c r="C84" s="92"/>
      <c r="D84" s="92"/>
      <c r="E84" s="92"/>
      <c r="F84" s="92"/>
      <c r="G84" s="92"/>
      <c r="H84" s="92"/>
      <c r="I84" s="93"/>
      <c r="J84" s="94"/>
      <c r="K84" s="305">
        <v>0.05</v>
      </c>
      <c r="L84" s="861">
        <f>N77*K84</f>
        <v>2503.0369619905409</v>
      </c>
      <c r="M84" s="862"/>
      <c r="N84" s="51"/>
    </row>
    <row r="85" spans="1:14" ht="15.75" thickBot="1">
      <c r="B85" s="825" t="s">
        <v>953</v>
      </c>
      <c r="C85" s="826"/>
      <c r="D85" s="826"/>
      <c r="E85" s="826"/>
      <c r="F85" s="826"/>
      <c r="G85" s="826"/>
      <c r="H85" s="826"/>
      <c r="I85" s="826"/>
      <c r="J85" s="826"/>
      <c r="K85" s="826"/>
      <c r="L85" s="826"/>
      <c r="M85" s="827"/>
      <c r="N85" s="52">
        <f>L82+L83+L84</f>
        <v>15018.221771943246</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65078.961011754058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1138</v>
      </c>
      <c r="C31" s="81" t="s">
        <v>2150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160</v>
      </c>
      <c r="B36" s="838" t="str">
        <f>VLOOKUP(A36,EQUIPOS!A6:D154,3,FALSE)</f>
        <v>COMPACTADOR MANUAL VIBRATORIO (RANA) con motor de 6 HP</v>
      </c>
      <c r="C36" s="839"/>
      <c r="D36" s="839"/>
      <c r="E36" s="839"/>
      <c r="F36" s="839"/>
      <c r="G36" s="839"/>
      <c r="H36" s="840"/>
      <c r="I36" s="267"/>
      <c r="J36" s="268"/>
      <c r="K36" s="269">
        <f>VLOOKUP(A36,EQUIPOS!A6:D163,4,FALSE)</f>
        <v>7970.312057262644</v>
      </c>
      <c r="L36" s="270"/>
      <c r="M36" s="336">
        <v>3</v>
      </c>
      <c r="N36" s="272">
        <f>K36/M36</f>
        <v>2656.7706857542148</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521.5874583333333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3178.3581440875482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535</v>
      </c>
      <c r="B48" s="43" t="str">
        <f>VLOOKUP(A48,MATERIALES!A5:D373,3,FALSE)</f>
        <v>Material de Sub- Base CBR=20%</v>
      </c>
      <c r="C48" s="281"/>
      <c r="D48" s="281"/>
      <c r="E48" s="281"/>
      <c r="F48" s="281"/>
      <c r="G48" s="281"/>
      <c r="H48" s="281"/>
      <c r="I48" s="268"/>
      <c r="J48" s="224" t="str">
        <f>VLOOKUP(A48,MATERIALES!A4:D640,2,FALSE)</f>
        <v>m3</v>
      </c>
      <c r="K48" s="282">
        <v>1.25</v>
      </c>
      <c r="L48" s="267"/>
      <c r="M48" s="402">
        <f>VLOOKUP(A48,MATERIALES!A5:D396,4,FALSE)</f>
        <v>32715.57216267175</v>
      </c>
      <c r="N48" s="272">
        <f>K48*M48</f>
        <v>40894.465203339685</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40894.465203339685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1252</v>
      </c>
      <c r="B60" s="46" t="str">
        <f>VLOOKUP(A60,TRANSPORTE!A1:D117,3,FALSE)</f>
        <v>Transporte de material de cobertura</v>
      </c>
      <c r="C60" s="317"/>
      <c r="D60" s="317"/>
      <c r="E60" s="317"/>
      <c r="F60" s="317"/>
      <c r="G60" s="317"/>
      <c r="H60" s="311" t="s">
        <v>339</v>
      </c>
      <c r="I60" s="279">
        <v>1.25</v>
      </c>
      <c r="J60" s="286">
        <v>1</v>
      </c>
      <c r="K60" s="279">
        <f>I60*J60</f>
        <v>1.25</v>
      </c>
      <c r="L60" s="829">
        <f>VLOOKUP(A60,TRANSPORTE!A1:D117,4,FALSE)</f>
        <v>743.61014192746063</v>
      </c>
      <c r="M60" s="830"/>
      <c r="N60" s="287">
        <f>K60*L60</f>
        <v>929.51267740932576</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309"/>
      <c r="C65" s="310"/>
      <c r="D65" s="310"/>
      <c r="E65" s="310"/>
      <c r="F65" s="310"/>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929.51267740932576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4"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24</v>
      </c>
      <c r="N71" s="395">
        <f>K71/M71</f>
        <v>5215.8745833333332</v>
      </c>
      <c r="O71" s="106"/>
    </row>
    <row r="72" spans="1:15">
      <c r="A72" s="164"/>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5215.8745833333332</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50218.210608169888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10043.642121633979</v>
      </c>
      <c r="M84" s="860"/>
      <c r="N84" s="51"/>
    </row>
    <row r="85" spans="1:14">
      <c r="B85" s="89" t="s">
        <v>973</v>
      </c>
      <c r="C85" s="90"/>
      <c r="D85" s="90"/>
      <c r="E85" s="90"/>
      <c r="F85" s="90"/>
      <c r="G85" s="90"/>
      <c r="H85" s="90"/>
      <c r="I85" s="87"/>
      <c r="J85" s="88"/>
      <c r="K85" s="304">
        <v>0.05</v>
      </c>
      <c r="L85" s="859">
        <f>N79*K85</f>
        <v>2510.9105304084947</v>
      </c>
      <c r="M85" s="860"/>
      <c r="N85" s="51"/>
    </row>
    <row r="86" spans="1:14" ht="15.75" thickBot="1">
      <c r="B86" s="91" t="s">
        <v>974</v>
      </c>
      <c r="C86" s="92"/>
      <c r="D86" s="92"/>
      <c r="E86" s="92"/>
      <c r="F86" s="92"/>
      <c r="G86" s="92"/>
      <c r="H86" s="92"/>
      <c r="I86" s="93"/>
      <c r="J86" s="94"/>
      <c r="K86" s="305">
        <v>0.05</v>
      </c>
      <c r="L86" s="861">
        <f>N79*K86</f>
        <v>2510.9105304084947</v>
      </c>
      <c r="M86" s="862"/>
      <c r="N86" s="51"/>
    </row>
    <row r="87" spans="1:14" ht="15.75" thickBot="1">
      <c r="B87" s="825" t="s">
        <v>953</v>
      </c>
      <c r="C87" s="826"/>
      <c r="D87" s="826"/>
      <c r="E87" s="826"/>
      <c r="F87" s="826"/>
      <c r="G87" s="826"/>
      <c r="H87" s="826"/>
      <c r="I87" s="826"/>
      <c r="J87" s="826"/>
      <c r="K87" s="826"/>
      <c r="L87" s="826"/>
      <c r="M87" s="827"/>
      <c r="N87" s="52">
        <f>L84+L85+L86</f>
        <v>15065.463182450969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65283.673790620858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1139</v>
      </c>
      <c r="C31" s="81" t="s">
        <v>2151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197</v>
      </c>
      <c r="B36" s="838" t="str">
        <f>VLOOKUP(A36,EQUIPOS!A6:D154,3,FALSE)</f>
        <v>Equipo de perforación (TRACKDRILL), potencia 40 HP, 2100 golpes / minuto</v>
      </c>
      <c r="C36" s="839"/>
      <c r="D36" s="839"/>
      <c r="E36" s="839"/>
      <c r="F36" s="839"/>
      <c r="G36" s="839"/>
      <c r="H36" s="840"/>
      <c r="I36" s="267"/>
      <c r="J36" s="268"/>
      <c r="K36" s="269">
        <f>VLOOKUP(A36,EQUIPOS!A6:D163,4,FALSE)</f>
        <v>162340.13495294339</v>
      </c>
      <c r="L36" s="270"/>
      <c r="M36" s="336">
        <v>2.5</v>
      </c>
      <c r="N36" s="272">
        <f>K36/M36</f>
        <v>64936.053981177356</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423.19184653601991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65359.245827713377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21589.128851156336</v>
      </c>
      <c r="N48" s="272">
        <f>K48*M48</f>
        <v>21805.0201396679</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21805.0201396679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4"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34">
        <v>20</v>
      </c>
      <c r="N71" s="395">
        <f>K71/M71</f>
        <v>3129.5247499999996</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8463.8369307203975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95628.102898101672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19125.620579620336</v>
      </c>
      <c r="M84" s="860"/>
      <c r="N84" s="51"/>
    </row>
    <row r="85" spans="1:14">
      <c r="B85" s="89" t="s">
        <v>973</v>
      </c>
      <c r="C85" s="90"/>
      <c r="D85" s="90"/>
      <c r="E85" s="90"/>
      <c r="F85" s="90"/>
      <c r="G85" s="90"/>
      <c r="H85" s="90"/>
      <c r="I85" s="87"/>
      <c r="J85" s="88"/>
      <c r="K85" s="304">
        <v>0.05</v>
      </c>
      <c r="L85" s="859">
        <f>N79*K85</f>
        <v>4781.4051449050839</v>
      </c>
      <c r="M85" s="860"/>
      <c r="N85" s="51"/>
    </row>
    <row r="86" spans="1:14" ht="15.75" thickBot="1">
      <c r="B86" s="91" t="s">
        <v>974</v>
      </c>
      <c r="C86" s="92"/>
      <c r="D86" s="92"/>
      <c r="E86" s="92"/>
      <c r="F86" s="92"/>
      <c r="G86" s="92"/>
      <c r="H86" s="92"/>
      <c r="I86" s="93"/>
      <c r="J86" s="94"/>
      <c r="K86" s="305">
        <v>0.05</v>
      </c>
      <c r="L86" s="861">
        <f>N79*K86</f>
        <v>4781.4051449050839</v>
      </c>
      <c r="M86" s="862"/>
      <c r="N86" s="51"/>
    </row>
    <row r="87" spans="1:14" ht="15.75" thickBot="1">
      <c r="B87" s="825" t="s">
        <v>953</v>
      </c>
      <c r="C87" s="826"/>
      <c r="D87" s="826"/>
      <c r="E87" s="826"/>
      <c r="F87" s="826"/>
      <c r="G87" s="826"/>
      <c r="H87" s="826"/>
      <c r="I87" s="826"/>
      <c r="J87" s="826"/>
      <c r="K87" s="826"/>
      <c r="L87" s="826"/>
      <c r="M87" s="827"/>
      <c r="N87" s="52">
        <f>L84+L85+L86</f>
        <v>28688.4308694305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124316.53376753218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1140</v>
      </c>
      <c r="C31" s="81" t="s">
        <v>2152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197</v>
      </c>
      <c r="B36" s="838" t="str">
        <f>VLOOKUP(A36,EQUIPOS!A6:D154,3,FALSE)</f>
        <v>Equipo de perforación (TRACKDRILL), potencia 40 HP, 2100 golpes / minuto</v>
      </c>
      <c r="C36" s="839"/>
      <c r="D36" s="839"/>
      <c r="E36" s="839"/>
      <c r="F36" s="839"/>
      <c r="G36" s="839"/>
      <c r="H36" s="840"/>
      <c r="I36" s="267"/>
      <c r="J36" s="268"/>
      <c r="K36" s="269">
        <f>VLOOKUP(A36,EQUIPOS!A6:D163,4,FALSE)</f>
        <v>162340.13495294339</v>
      </c>
      <c r="L36" s="270"/>
      <c r="M36" s="336">
        <v>1.25</v>
      </c>
      <c r="N36" s="272">
        <f>K36/M36</f>
        <v>129872.10796235471</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1159.3361680720398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131031.44413042675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21589.128851156336</v>
      </c>
      <c r="N48" s="272">
        <f>K48*M48</f>
        <v>21805.0201396679</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21805.0201396679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4"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23186.723361440796</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176023.18763153543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35204.637526307088</v>
      </c>
      <c r="M84" s="860"/>
      <c r="N84" s="51"/>
    </row>
    <row r="85" spans="1:14">
      <c r="B85" s="89" t="s">
        <v>973</v>
      </c>
      <c r="C85" s="90"/>
      <c r="D85" s="90"/>
      <c r="E85" s="90"/>
      <c r="F85" s="90"/>
      <c r="G85" s="90"/>
      <c r="H85" s="90"/>
      <c r="I85" s="87"/>
      <c r="J85" s="88"/>
      <c r="K85" s="304">
        <v>0.05</v>
      </c>
      <c r="L85" s="859">
        <f>N79*K85</f>
        <v>8801.1593815767719</v>
      </c>
      <c r="M85" s="860"/>
      <c r="N85" s="51"/>
    </row>
    <row r="86" spans="1:14" ht="15.75" thickBot="1">
      <c r="B86" s="91" t="s">
        <v>974</v>
      </c>
      <c r="C86" s="92"/>
      <c r="D86" s="92"/>
      <c r="E86" s="92"/>
      <c r="F86" s="92"/>
      <c r="G86" s="92"/>
      <c r="H86" s="92"/>
      <c r="I86" s="93"/>
      <c r="J86" s="94"/>
      <c r="K86" s="305">
        <v>0.05</v>
      </c>
      <c r="L86" s="861">
        <f>N79*K86</f>
        <v>8801.1593815767719</v>
      </c>
      <c r="M86" s="862"/>
      <c r="N86" s="51"/>
    </row>
    <row r="87" spans="1:14" ht="15.75" thickBot="1">
      <c r="B87" s="825" t="s">
        <v>953</v>
      </c>
      <c r="C87" s="826"/>
      <c r="D87" s="826"/>
      <c r="E87" s="826"/>
      <c r="F87" s="826"/>
      <c r="G87" s="826"/>
      <c r="H87" s="826"/>
      <c r="I87" s="826"/>
      <c r="J87" s="826"/>
      <c r="K87" s="826"/>
      <c r="L87" s="826"/>
      <c r="M87" s="827"/>
      <c r="N87" s="52">
        <f>L84+L85+L86</f>
        <v>52806.956289460628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228830.14392099605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1141</v>
      </c>
      <c r="C31" s="81" t="s">
        <v>1690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314</v>
      </c>
      <c r="B36" s="838" t="str">
        <f>VLOOKUP(A36,EQUIPOS!A6:D154,3,FALSE)</f>
        <v xml:space="preserve">Retroexcavadora E-200 sobre orugas
</v>
      </c>
      <c r="C36" s="839"/>
      <c r="D36" s="839"/>
      <c r="E36" s="839"/>
      <c r="F36" s="839"/>
      <c r="G36" s="839"/>
      <c r="H36" s="840"/>
      <c r="I36" s="267"/>
      <c r="J36" s="268"/>
      <c r="K36" s="269">
        <f>VLOOKUP(A36,EQUIPOS!A6:D163,4,FALSE)</f>
        <v>210440.91567974145</v>
      </c>
      <c r="L36" s="270"/>
      <c r="M36" s="336">
        <v>23</v>
      </c>
      <c r="N36" s="272">
        <f>K36/M36</f>
        <v>9149.6050295539753</v>
      </c>
    </row>
    <row r="37" spans="1:14">
      <c r="A37" s="113" t="s">
        <v>328</v>
      </c>
      <c r="B37" s="838" t="str">
        <f>VLOOKUP(A37,EQUIPOS!A7:D154,3,FALSE)</f>
        <v xml:space="preserve">Taco metálico o puntal (escamas en concreto)
</v>
      </c>
      <c r="C37" s="839"/>
      <c r="D37" s="839"/>
      <c r="E37" s="839"/>
      <c r="F37" s="839"/>
      <c r="G37" s="839"/>
      <c r="H37" s="840"/>
      <c r="I37" s="421"/>
      <c r="J37" s="422"/>
      <c r="K37" s="269">
        <f>VLOOKUP(A37,EQUIPOS!A7:D164,4,FALSE)</f>
        <v>49.319346375985482</v>
      </c>
      <c r="L37" s="335"/>
      <c r="M37" s="336">
        <v>1</v>
      </c>
      <c r="N37" s="272">
        <f>K37/M37</f>
        <v>49.319346375985482</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1159.3361680720398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10358.260544002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706</v>
      </c>
      <c r="B48" s="43" t="str">
        <f>VLOOKUP(A48,MATERIALES!A5:D373,3,FALSE)</f>
        <v>Tubería PVC RD21 de 1´´ (para anclajes)</v>
      </c>
      <c r="C48" s="281"/>
      <c r="D48" s="281"/>
      <c r="E48" s="281"/>
      <c r="F48" s="281"/>
      <c r="G48" s="281"/>
      <c r="H48" s="281"/>
      <c r="I48" s="281"/>
      <c r="J48" s="311" t="str">
        <f>VLOOKUP(A48,MATERIALES!A4:D640,2,FALSE)</f>
        <v>m</v>
      </c>
      <c r="K48" s="282">
        <v>0.35</v>
      </c>
      <c r="L48" s="267"/>
      <c r="M48" s="402">
        <f>VLOOKUP(A48,MATERIALES!A5:D396,4,FALSE)</f>
        <v>3839.7282340208662</v>
      </c>
      <c r="N48" s="272">
        <f>K48*M48</f>
        <v>1343.9048819073032</v>
      </c>
    </row>
    <row r="49" spans="1:14">
      <c r="A49" s="163" t="s">
        <v>1691</v>
      </c>
      <c r="B49" s="43" t="str">
        <f>VLOOKUP(A49,MATERIALES!A6:D373,3,FALSE)</f>
        <v>Formaleta Metálica</v>
      </c>
      <c r="C49" s="425"/>
      <c r="D49" s="425"/>
      <c r="E49" s="425"/>
      <c r="F49" s="425"/>
      <c r="G49" s="425"/>
      <c r="H49" s="425"/>
      <c r="I49" s="425"/>
      <c r="J49" s="312" t="str">
        <f>VLOOKUP(A49,MATERIALES!A5:D641,2,FALSE)</f>
        <v>m2</v>
      </c>
      <c r="K49" s="397">
        <v>1</v>
      </c>
      <c r="L49" s="421"/>
      <c r="M49" s="402">
        <f>VLOOKUP(A49,MATERIALES!A6:D397,4,FALSE)</f>
        <v>9814.5151895240415</v>
      </c>
      <c r="N49" s="272">
        <f>K49*M49</f>
        <v>9814.5151895240415</v>
      </c>
    </row>
    <row r="50" spans="1:14">
      <c r="A50" s="163" t="s">
        <v>745</v>
      </c>
      <c r="B50" s="43" t="str">
        <f>VLOOKUP(A50,MATERIALES!A6:D373,3,FALSE)</f>
        <v>Acero PDR-60</v>
      </c>
      <c r="C50" s="425"/>
      <c r="D50" s="425"/>
      <c r="E50" s="425"/>
      <c r="F50" s="425"/>
      <c r="G50" s="425"/>
      <c r="H50" s="425"/>
      <c r="I50" s="425"/>
      <c r="J50" s="312" t="str">
        <f>VLOOKUP(A50,MATERIALES!A6:D642,2,FALSE)</f>
        <v>kg</v>
      </c>
      <c r="K50" s="397">
        <v>3.8</v>
      </c>
      <c r="L50" s="421"/>
      <c r="M50" s="402">
        <f>VLOOKUP(A50,MATERIALES!A6:D398,4,FALSE)</f>
        <v>4307.0665262758585</v>
      </c>
      <c r="N50" s="272">
        <f>K50*M50</f>
        <v>16366.85279984826</v>
      </c>
    </row>
    <row r="51" spans="1:14">
      <c r="A51" s="163" t="s">
        <v>832</v>
      </c>
      <c r="B51" s="43" t="str">
        <f>VLOOKUP(A51,MATERIALES!A6:D373,3,FALSE)</f>
        <v>Concreto Resistencia  21 (Mpa)</v>
      </c>
      <c r="C51" s="425"/>
      <c r="D51" s="425"/>
      <c r="E51" s="425"/>
      <c r="F51" s="425"/>
      <c r="G51" s="425"/>
      <c r="H51" s="425"/>
      <c r="I51" s="425"/>
      <c r="J51" s="312" t="str">
        <f>VLOOKUP(A51,MATERIALES!A6:D643,2,FALSE)</f>
        <v>m3</v>
      </c>
      <c r="K51" s="397">
        <v>0.18</v>
      </c>
      <c r="L51" s="421"/>
      <c r="M51" s="402">
        <f>VLOOKUP(A51,MATERIALES!A6:D399,4,FALSE)</f>
        <v>465405.09364923171</v>
      </c>
      <c r="N51" s="272">
        <f>K51*M51</f>
        <v>83772.916856861702</v>
      </c>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111298.18972814131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1239</v>
      </c>
      <c r="B58" s="46" t="str">
        <f>VLOOKUP(A58,TRANSPORTE!A1:D117,3,FALSE)</f>
        <v>Transporte de concreto</v>
      </c>
      <c r="C58" s="317"/>
      <c r="D58" s="317"/>
      <c r="E58" s="317"/>
      <c r="F58" s="317"/>
      <c r="G58" s="317"/>
      <c r="H58" s="311" t="s">
        <v>1999</v>
      </c>
      <c r="I58" s="279">
        <v>0.18</v>
      </c>
      <c r="J58" s="286">
        <v>1</v>
      </c>
      <c r="K58" s="279">
        <f>I58*J58</f>
        <v>0.18</v>
      </c>
      <c r="L58" s="829">
        <f>VLOOKUP(A58,TRANSPORTE!A1:D117,4,FALSE)</f>
        <v>743.61014192746063</v>
      </c>
      <c r="M58" s="830"/>
      <c r="N58" s="287">
        <f>K58*L58</f>
        <v>133.8498255469429</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133.8498255469429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10</v>
      </c>
      <c r="N69" s="395">
        <f>K69/M69</f>
        <v>12518.098999999998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23186.723361440796</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144977.02345913104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28995.40469182621</v>
      </c>
      <c r="M82" s="860"/>
      <c r="N82" s="51"/>
    </row>
    <row r="83" spans="1:14">
      <c r="B83" s="89" t="s">
        <v>973</v>
      </c>
      <c r="C83" s="90"/>
      <c r="D83" s="90"/>
      <c r="E83" s="90"/>
      <c r="F83" s="90"/>
      <c r="G83" s="90"/>
      <c r="H83" s="90"/>
      <c r="I83" s="87"/>
      <c r="J83" s="88"/>
      <c r="K83" s="304">
        <v>0.05</v>
      </c>
      <c r="L83" s="859">
        <f>N77*K83</f>
        <v>7248.8511729565525</v>
      </c>
      <c r="M83" s="860"/>
      <c r="N83" s="51"/>
    </row>
    <row r="84" spans="1:14" ht="15.75" thickBot="1">
      <c r="B84" s="91" t="s">
        <v>974</v>
      </c>
      <c r="C84" s="92"/>
      <c r="D84" s="92"/>
      <c r="E84" s="92"/>
      <c r="F84" s="92"/>
      <c r="G84" s="92"/>
      <c r="H84" s="92"/>
      <c r="I84" s="93"/>
      <c r="J84" s="94"/>
      <c r="K84" s="305">
        <v>0.05</v>
      </c>
      <c r="L84" s="861">
        <f>N77*K84</f>
        <v>7248.8511729565525</v>
      </c>
      <c r="M84" s="862"/>
      <c r="N84" s="51"/>
    </row>
    <row r="85" spans="1:14" ht="15.75" thickBot="1">
      <c r="B85" s="825" t="s">
        <v>953</v>
      </c>
      <c r="C85" s="826"/>
      <c r="D85" s="826"/>
      <c r="E85" s="826"/>
      <c r="F85" s="826"/>
      <c r="G85" s="826"/>
      <c r="H85" s="826"/>
      <c r="I85" s="826"/>
      <c r="J85" s="826"/>
      <c r="K85" s="826"/>
      <c r="L85" s="826"/>
      <c r="M85" s="827"/>
      <c r="N85" s="52">
        <f>L82+L83+L84</f>
        <v>43493.107037739312</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188470.13049687035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1142</v>
      </c>
      <c r="C31" s="81" t="s">
        <v>2153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N75*M41</f>
        <v>57.966808403602002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57.966808403602002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380</v>
      </c>
      <c r="B48" s="43" t="str">
        <f>VLOOKUP(A48,MATERIALES!A5:D373,3,FALSE)</f>
        <v>Armadura de Acero</v>
      </c>
      <c r="C48" s="281"/>
      <c r="D48" s="281"/>
      <c r="E48" s="281"/>
      <c r="F48" s="281"/>
      <c r="G48" s="281"/>
      <c r="H48" s="281"/>
      <c r="I48" s="281"/>
      <c r="J48" s="311" t="str">
        <f>VLOOKUP(A48,MATERIALES!A4:D640,2,FALSE)</f>
        <v>m</v>
      </c>
      <c r="K48" s="282">
        <v>1</v>
      </c>
      <c r="L48" s="267"/>
      <c r="M48" s="402">
        <f>VLOOKUP(A48,MATERIALES!A5:D396,4,FALSE)</f>
        <v>3368.0840232360219</v>
      </c>
      <c r="N48" s="272">
        <f>K48*M48</f>
        <v>3368.0840232360219</v>
      </c>
    </row>
    <row r="49" spans="1:14">
      <c r="A49" s="163" t="s">
        <v>690</v>
      </c>
      <c r="B49" s="43" t="str">
        <f>VLOOKUP(A49,MATERIALES!A6:D373,3,FALSE)</f>
        <v>Tornillos de Unión de D= 12 mm</v>
      </c>
      <c r="C49" s="425"/>
      <c r="D49" s="425"/>
      <c r="E49" s="425"/>
      <c r="F49" s="425"/>
      <c r="G49" s="425"/>
      <c r="H49" s="425"/>
      <c r="I49" s="425"/>
      <c r="J49" s="312" t="str">
        <f>VLOOKUP(A49,MATERIALES!A5:D641,2,FALSE)</f>
        <v>u</v>
      </c>
      <c r="K49" s="397">
        <v>4</v>
      </c>
      <c r="L49" s="421"/>
      <c r="M49" s="402">
        <f>VLOOKUP(A49,MATERIALES!A6:D397,4,FALSE)</f>
        <v>647.52136731683959</v>
      </c>
      <c r="N49" s="272">
        <f>K49*M49</f>
        <v>2590.0854692673583</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5958.1694925033808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B58" s="46"/>
      <c r="C58" s="317"/>
      <c r="D58" s="317"/>
      <c r="E58" s="317"/>
      <c r="F58" s="317"/>
      <c r="G58" s="317"/>
      <c r="H58" s="311"/>
      <c r="I58" s="279"/>
      <c r="J58" s="286"/>
      <c r="K58" s="279"/>
      <c r="L58" s="829"/>
      <c r="M58" s="830"/>
      <c r="N58" s="287"/>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400</v>
      </c>
      <c r="N69" s="395">
        <f>K69/M69</f>
        <v>312.95247499999999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400</v>
      </c>
      <c r="N70" s="395">
        <f>K70/M70</f>
        <v>266.71560903601994</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579.66808403601999</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6595.8043849430032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1319.1608769886006</v>
      </c>
      <c r="M82" s="860"/>
      <c r="N82" s="51"/>
    </row>
    <row r="83" spans="1:14">
      <c r="B83" s="89" t="s">
        <v>973</v>
      </c>
      <c r="C83" s="90"/>
      <c r="D83" s="90"/>
      <c r="E83" s="90"/>
      <c r="F83" s="90"/>
      <c r="G83" s="90"/>
      <c r="H83" s="90"/>
      <c r="I83" s="87"/>
      <c r="J83" s="88"/>
      <c r="K83" s="304">
        <v>0.05</v>
      </c>
      <c r="L83" s="859">
        <f>N77*K83</f>
        <v>329.79021924715016</v>
      </c>
      <c r="M83" s="860"/>
      <c r="N83" s="51"/>
    </row>
    <row r="84" spans="1:14" ht="15.75" thickBot="1">
      <c r="B84" s="91" t="s">
        <v>974</v>
      </c>
      <c r="C84" s="92"/>
      <c r="D84" s="92"/>
      <c r="E84" s="92"/>
      <c r="F84" s="92"/>
      <c r="G84" s="92"/>
      <c r="H84" s="92"/>
      <c r="I84" s="93"/>
      <c r="J84" s="94"/>
      <c r="K84" s="305">
        <v>0.05</v>
      </c>
      <c r="L84" s="861">
        <f>N77*K84</f>
        <v>329.79021924715016</v>
      </c>
      <c r="M84" s="862"/>
      <c r="N84" s="51"/>
    </row>
    <row r="85" spans="1:14" ht="15.75" thickBot="1">
      <c r="B85" s="825" t="s">
        <v>953</v>
      </c>
      <c r="C85" s="826"/>
      <c r="D85" s="826"/>
      <c r="E85" s="826"/>
      <c r="F85" s="826"/>
      <c r="G85" s="826"/>
      <c r="H85" s="826"/>
      <c r="I85" s="826"/>
      <c r="J85" s="826"/>
      <c r="K85" s="826"/>
      <c r="L85" s="826"/>
      <c r="M85" s="827"/>
      <c r="N85" s="52">
        <f>L82+L83+L84</f>
        <v>1978.741315482901</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8574.5457004259042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1143</v>
      </c>
      <c r="C31" s="81" t="s">
        <v>2154</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269</v>
      </c>
      <c r="B36" s="838" t="str">
        <f>VLOOKUP(A36,EQUIPOS!A6:D154,3,FALSE)</f>
        <v>Motoniveladora  potencia 215 HP, ancho de cuchilla 4,27 m, peso 18 ton.</v>
      </c>
      <c r="C36" s="839"/>
      <c r="D36" s="839"/>
      <c r="E36" s="839"/>
      <c r="F36" s="839"/>
      <c r="G36" s="839"/>
      <c r="H36" s="840"/>
      <c r="I36" s="267"/>
      <c r="J36" s="268"/>
      <c r="K36" s="269">
        <f>VLOOKUP(A36,EQUIPOS!A6:D163,4,FALSE)</f>
        <v>222466.11086144092</v>
      </c>
      <c r="L36" s="270"/>
      <c r="M36" s="336">
        <v>15</v>
      </c>
      <c r="N36" s="272">
        <f>K36/M36</f>
        <v>14831.074057429394</v>
      </c>
    </row>
    <row r="37" spans="1:14">
      <c r="A37" s="113" t="s">
        <v>365</v>
      </c>
      <c r="B37" s="838" t="str">
        <f>VLOOKUP(A37,EQUIPOS!A7:D154,3,FALSE)</f>
        <v xml:space="preserve">Vibrocompatador, potencia 153 HP, peso 10 Ton. </v>
      </c>
      <c r="C37" s="839"/>
      <c r="D37" s="839"/>
      <c r="E37" s="839"/>
      <c r="F37" s="839"/>
      <c r="G37" s="839"/>
      <c r="H37" s="840"/>
      <c r="I37" s="421"/>
      <c r="J37" s="422"/>
      <c r="K37" s="269">
        <f>VLOOKUP(A37,EQUIPOS!A7:D164,4,FALSE)</f>
        <v>127246.6099929816</v>
      </c>
      <c r="L37" s="335"/>
      <c r="M37" s="336">
        <v>15</v>
      </c>
      <c r="N37" s="272">
        <f>K37/M37</f>
        <v>8483.1073328654402</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122.69072025600332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23436.872110550838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550</v>
      </c>
      <c r="B48" s="43" t="str">
        <f>VLOOKUP(A48,MATERIALES!A5:D373,3,FALSE)</f>
        <v>Material seleccionado para Relleno</v>
      </c>
      <c r="C48" s="281"/>
      <c r="D48" s="281"/>
      <c r="E48" s="281"/>
      <c r="F48" s="281"/>
      <c r="G48" s="281"/>
      <c r="H48" s="281"/>
      <c r="I48" s="268"/>
      <c r="J48" s="224" t="str">
        <f>VLOOKUP(A48,MATERIALES!A4:D640,2,FALSE)</f>
        <v>m3</v>
      </c>
      <c r="K48" s="282">
        <v>1.05</v>
      </c>
      <c r="L48" s="267"/>
      <c r="M48" s="402">
        <f>VLOOKUP(A48,MATERIALES!A5:D396,4,FALSE)</f>
        <v>24900.228355032312</v>
      </c>
      <c r="N48" s="272">
        <f>K48*M48</f>
        <v>26145.239772783927</v>
      </c>
    </row>
    <row r="49" spans="1:14">
      <c r="A49" s="163"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42.716643074282864</v>
      </c>
      <c r="N49" s="272">
        <f>K49*M49</f>
        <v>1281.499292228486</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27426.739065012414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1291</v>
      </c>
      <c r="B60" s="46" t="str">
        <f>VLOOKUP(A60,TRANSPORTE!A1:D117,3,FALSE)</f>
        <v>Transporte de material seleccionado para relleno</v>
      </c>
      <c r="C60" s="317"/>
      <c r="D60" s="317"/>
      <c r="E60" s="317"/>
      <c r="F60" s="317"/>
      <c r="G60" s="317"/>
      <c r="H60" s="311" t="s">
        <v>1999</v>
      </c>
      <c r="I60" s="279">
        <v>1.05</v>
      </c>
      <c r="J60" s="286">
        <v>1</v>
      </c>
      <c r="K60" s="279">
        <f>I60*J60</f>
        <v>1.05</v>
      </c>
      <c r="L60" s="829">
        <f>VLOOKUP(A60,TRANSPORTE!A1:D117,4,FALSE)</f>
        <v>743.61014192746063</v>
      </c>
      <c r="M60" s="830"/>
      <c r="N60" s="287">
        <f>K60*L60</f>
        <v>780.79064902383368</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780.79064902383368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4"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120</v>
      </c>
      <c r="N71" s="395">
        <f>K71/M71</f>
        <v>889.05203012006655</v>
      </c>
      <c r="O71" s="106"/>
    </row>
    <row r="72" spans="1:15">
      <c r="A72" s="164"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120</v>
      </c>
      <c r="N72" s="395">
        <f>K72/M72</f>
        <v>1564.7623749999998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2453.8144051200661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54098.216229707148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10819.64324594143</v>
      </c>
      <c r="M84" s="860"/>
      <c r="N84" s="51"/>
    </row>
    <row r="85" spans="1:14">
      <c r="B85" s="89" t="s">
        <v>973</v>
      </c>
      <c r="C85" s="90"/>
      <c r="D85" s="90"/>
      <c r="E85" s="90"/>
      <c r="F85" s="90"/>
      <c r="G85" s="90"/>
      <c r="H85" s="90"/>
      <c r="I85" s="87"/>
      <c r="J85" s="88"/>
      <c r="K85" s="304">
        <v>0.05</v>
      </c>
      <c r="L85" s="859">
        <f>N79*K85</f>
        <v>2704.9108114853575</v>
      </c>
      <c r="M85" s="860"/>
      <c r="N85" s="51"/>
    </row>
    <row r="86" spans="1:14" ht="15.75" thickBot="1">
      <c r="B86" s="91" t="s">
        <v>974</v>
      </c>
      <c r="C86" s="92"/>
      <c r="D86" s="92"/>
      <c r="E86" s="92"/>
      <c r="F86" s="92"/>
      <c r="G86" s="92"/>
      <c r="H86" s="92"/>
      <c r="I86" s="93"/>
      <c r="J86" s="94"/>
      <c r="K86" s="305">
        <v>0.05</v>
      </c>
      <c r="L86" s="861">
        <f>N79*K86</f>
        <v>2704.9108114853575</v>
      </c>
      <c r="M86" s="862"/>
      <c r="N86" s="51"/>
    </row>
    <row r="87" spans="1:14" ht="15.75" thickBot="1">
      <c r="B87" s="825" t="s">
        <v>953</v>
      </c>
      <c r="C87" s="826"/>
      <c r="D87" s="826"/>
      <c r="E87" s="826"/>
      <c r="F87" s="826"/>
      <c r="G87" s="826"/>
      <c r="H87" s="826"/>
      <c r="I87" s="826"/>
      <c r="J87" s="826"/>
      <c r="K87" s="826"/>
      <c r="L87" s="826"/>
      <c r="M87" s="827"/>
      <c r="N87" s="52">
        <f>L84+L85+L86</f>
        <v>16229.464868912144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70327.681098619287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2.25" customHeight="1" thickBot="1">
      <c r="A31" t="s">
        <v>1845</v>
      </c>
      <c r="B31" s="80" t="s">
        <v>1144</v>
      </c>
      <c r="C31" s="965" t="s">
        <v>2155</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892.62055903601981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SUM(N36:N41)</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34052.022694067724</v>
      </c>
      <c r="N48" s="272">
        <f>K48*M48</f>
        <v>37457.224963474502</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4152.0718973538542</v>
      </c>
      <c r="N49" s="272">
        <f>K49*M49</f>
        <v>4774.8826819569322</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5111.9049867615968</v>
      </c>
      <c r="N50" s="272">
        <f>K50*M50</f>
        <v>10223.809973523194</v>
      </c>
    </row>
    <row r="51" spans="1:14">
      <c r="A51" s="163" t="s">
        <v>921</v>
      </c>
      <c r="B51" s="43" t="str">
        <f>VLOOKUP(A51,MATERIALES!A6:D373,3,FALSE)</f>
        <v>Malla para gaviones (2M3)</v>
      </c>
      <c r="C51" s="425"/>
      <c r="D51" s="425"/>
      <c r="E51" s="425"/>
      <c r="F51" s="425"/>
      <c r="G51" s="425"/>
      <c r="H51" s="425"/>
      <c r="I51" s="425"/>
      <c r="J51" s="312" t="str">
        <f>VLOOKUP(A51,MATERIALES!A6:D643,2,FALSE)</f>
        <v>u</v>
      </c>
      <c r="K51" s="397">
        <v>0.5</v>
      </c>
      <c r="L51" s="421"/>
      <c r="M51" s="402">
        <f>VLOOKUP(A51,MATERIALES!A6:D399,4,FALSE)</f>
        <v>72471.297374013302</v>
      </c>
      <c r="N51" s="272">
        <f>K51*M51</f>
        <v>36235.648687006651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88691.566305961285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9">
        <f>VLOOKUP(A60,TRANSPORTE!A1:D117,4,FALSE)</f>
        <v>743.61014192746063</v>
      </c>
      <c r="M60" s="830"/>
      <c r="N60" s="287">
        <f>K60*L60</f>
        <v>817.97115612020673</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817.97115612020673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4"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17852.411180720395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108254.5692018379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21650.913840367582</v>
      </c>
      <c r="M84" s="860"/>
      <c r="N84" s="51"/>
    </row>
    <row r="85" spans="1:14">
      <c r="B85" s="89" t="s">
        <v>973</v>
      </c>
      <c r="C85" s="90"/>
      <c r="D85" s="90"/>
      <c r="E85" s="90"/>
      <c r="F85" s="90"/>
      <c r="G85" s="90"/>
      <c r="H85" s="90"/>
      <c r="I85" s="87"/>
      <c r="J85" s="88"/>
      <c r="K85" s="304">
        <v>0.05</v>
      </c>
      <c r="L85" s="859">
        <f>N79*K85</f>
        <v>5412.7284600918956</v>
      </c>
      <c r="M85" s="860"/>
      <c r="N85" s="51"/>
    </row>
    <row r="86" spans="1:14" ht="15.75" thickBot="1">
      <c r="B86" s="91" t="s">
        <v>974</v>
      </c>
      <c r="C86" s="92"/>
      <c r="D86" s="92"/>
      <c r="E86" s="92"/>
      <c r="F86" s="92"/>
      <c r="G86" s="92"/>
      <c r="H86" s="92"/>
      <c r="I86" s="93"/>
      <c r="J86" s="94"/>
      <c r="K86" s="305">
        <v>0.05</v>
      </c>
      <c r="L86" s="861">
        <f>N79*K86</f>
        <v>5412.7284600918956</v>
      </c>
      <c r="M86" s="862"/>
      <c r="N86" s="51"/>
    </row>
    <row r="87" spans="1:14" ht="15.75" thickBot="1">
      <c r="B87" s="825" t="s">
        <v>953</v>
      </c>
      <c r="C87" s="826"/>
      <c r="D87" s="826"/>
      <c r="E87" s="826"/>
      <c r="F87" s="826"/>
      <c r="G87" s="826"/>
      <c r="H87" s="826"/>
      <c r="I87" s="826"/>
      <c r="J87" s="826"/>
      <c r="K87" s="826"/>
      <c r="L87" s="826"/>
      <c r="M87" s="827"/>
      <c r="N87" s="52">
        <f>L84+L85+L86</f>
        <v>32476.37076055137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140730.93996238927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1.5" customHeight="1" thickBot="1">
      <c r="A31" t="s">
        <v>1845</v>
      </c>
      <c r="B31" s="80" t="s">
        <v>1692</v>
      </c>
      <c r="C31" s="965" t="s">
        <v>2156</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892.62055903601981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SUM(N36:N41)</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34052.022694067724</v>
      </c>
      <c r="N48" s="272">
        <f>K48*M48</f>
        <v>37457.224963474502</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4152.0718973538542</v>
      </c>
      <c r="N49" s="272">
        <f>K49*M49</f>
        <v>4774.8826819569322</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5111.9049867615968</v>
      </c>
      <c r="N50" s="272">
        <f>K50*M50</f>
        <v>10223.809973523194</v>
      </c>
    </row>
    <row r="51" spans="1:14">
      <c r="A51" s="163" t="s">
        <v>925</v>
      </c>
      <c r="B51" s="43" t="str">
        <f>VLOOKUP(A51,MATERIALES!A6:D373,3,FALSE)</f>
        <v>Malla Ciclónica Para Gaviones Galvanizada Aleación Zn-5A1-Mm Cal 12 (2M3)</v>
      </c>
      <c r="C51" s="425"/>
      <c r="D51" s="425"/>
      <c r="E51" s="425"/>
      <c r="F51" s="425"/>
      <c r="G51" s="425"/>
      <c r="H51" s="425"/>
      <c r="I51" s="425"/>
      <c r="J51" s="312" t="str">
        <f>VLOOKUP(A51,MATERIALES!A6:D643,2,FALSE)</f>
        <v>u</v>
      </c>
      <c r="K51" s="397">
        <v>0.5</v>
      </c>
      <c r="L51" s="421"/>
      <c r="M51" s="402">
        <f>VLOOKUP(A51,MATERIALES!A6:D399,4,FALSE)</f>
        <v>100759.17320215324</v>
      </c>
      <c r="N51" s="272">
        <f>K51*M51</f>
        <v>50379.586601076619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102835.50422003125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9">
        <f>VLOOKUP(A60,TRANSPORTE!A1:D117,4,FALSE)</f>
        <v>743.61014192746063</v>
      </c>
      <c r="M60" s="830"/>
      <c r="N60" s="287">
        <f>K60*L60</f>
        <v>817.97115612020673</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309"/>
      <c r="C65" s="310"/>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817.97115612020673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4"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17852.411180720395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122398.50711590788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24479.701423181577</v>
      </c>
      <c r="M84" s="860"/>
      <c r="N84" s="51"/>
    </row>
    <row r="85" spans="1:14">
      <c r="B85" s="89" t="s">
        <v>973</v>
      </c>
      <c r="C85" s="90"/>
      <c r="D85" s="90"/>
      <c r="E85" s="90"/>
      <c r="F85" s="90"/>
      <c r="G85" s="90"/>
      <c r="H85" s="90"/>
      <c r="I85" s="87"/>
      <c r="J85" s="88"/>
      <c r="K85" s="304">
        <v>0.05</v>
      </c>
      <c r="L85" s="859">
        <f>N79*K85</f>
        <v>6119.9253557953944</v>
      </c>
      <c r="M85" s="860"/>
      <c r="N85" s="51"/>
    </row>
    <row r="86" spans="1:14" ht="15.75" thickBot="1">
      <c r="B86" s="91" t="s">
        <v>974</v>
      </c>
      <c r="C86" s="92"/>
      <c r="D86" s="92"/>
      <c r="E86" s="92"/>
      <c r="F86" s="92"/>
      <c r="G86" s="92"/>
      <c r="H86" s="92"/>
      <c r="I86" s="93"/>
      <c r="J86" s="94"/>
      <c r="K86" s="305">
        <v>0.05</v>
      </c>
      <c r="L86" s="861">
        <f>N79*K86</f>
        <v>6119.9253557953944</v>
      </c>
      <c r="M86" s="862"/>
      <c r="N86" s="51"/>
    </row>
    <row r="87" spans="1:14" ht="15.75" thickBot="1">
      <c r="B87" s="825" t="s">
        <v>953</v>
      </c>
      <c r="C87" s="826"/>
      <c r="D87" s="826"/>
      <c r="E87" s="826"/>
      <c r="F87" s="826"/>
      <c r="G87" s="826"/>
      <c r="H87" s="826"/>
      <c r="I87" s="826"/>
      <c r="J87" s="826"/>
      <c r="K87" s="826"/>
      <c r="L87" s="826"/>
      <c r="M87" s="827"/>
      <c r="N87" s="52">
        <f>L84+L85+L86</f>
        <v>36719.552134772362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159118.05925068023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0.75" customHeight="1" thickBot="1">
      <c r="A31" t="s">
        <v>1845</v>
      </c>
      <c r="B31" s="80" t="s">
        <v>1693</v>
      </c>
      <c r="C31" s="965" t="s">
        <v>2157</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892.62055903601981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34052.022694067724</v>
      </c>
      <c r="N48" s="272">
        <f>K48*M48</f>
        <v>37457.224963474502</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4152.0718973538542</v>
      </c>
      <c r="N49" s="272">
        <f>K49*M49</f>
        <v>4774.8826819569322</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5111.9049867615968</v>
      </c>
      <c r="N50" s="272">
        <f>K50*M50</f>
        <v>10223.809973523194</v>
      </c>
    </row>
    <row r="51" spans="1:14">
      <c r="A51" s="163" t="s">
        <v>927</v>
      </c>
      <c r="B51" s="43" t="str">
        <f>VLOOKUP(A51,MATERIALES!A6:D373,3,FALSE)</f>
        <v>Malla Ciclónica Para Gaviones Galvanizada Y Plastificada Con Pvc Cal 12 (2M3)</v>
      </c>
      <c r="C51" s="425"/>
      <c r="D51" s="425"/>
      <c r="E51" s="425"/>
      <c r="F51" s="425"/>
      <c r="G51" s="425"/>
      <c r="H51" s="425"/>
      <c r="I51" s="425"/>
      <c r="J51" s="312" t="str">
        <f>VLOOKUP(A51,MATERIALES!A6:D643,2,FALSE)</f>
        <v>u</v>
      </c>
      <c r="K51" s="397">
        <v>0.5</v>
      </c>
      <c r="L51" s="421"/>
      <c r="M51" s="402">
        <f>VLOOKUP(A51,MATERIALES!A6:D399,4,FALSE)</f>
        <v>112946.93440632812</v>
      </c>
      <c r="N51" s="272">
        <f>K51*M51</f>
        <v>56473.467203164058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108929.38482211868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9">
        <f>VLOOKUP(A60,TRANSPORTE!A1:D117,4,FALSE)</f>
        <v>743.61014192746063</v>
      </c>
      <c r="M60" s="830"/>
      <c r="N60" s="287">
        <f>K60*L60</f>
        <v>817.97115612020673</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817.97115612020673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4"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17852.411180720395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128492.3877179953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25698.47754359906</v>
      </c>
      <c r="M84" s="860"/>
      <c r="N84" s="51"/>
    </row>
    <row r="85" spans="1:14">
      <c r="B85" s="89" t="s">
        <v>973</v>
      </c>
      <c r="C85" s="90"/>
      <c r="D85" s="90"/>
      <c r="E85" s="90"/>
      <c r="F85" s="90"/>
      <c r="G85" s="90"/>
      <c r="H85" s="90"/>
      <c r="I85" s="87"/>
      <c r="J85" s="88"/>
      <c r="K85" s="304">
        <v>0.05</v>
      </c>
      <c r="L85" s="859">
        <f>N79*K85</f>
        <v>6424.6193858997649</v>
      </c>
      <c r="M85" s="860"/>
      <c r="N85" s="51"/>
    </row>
    <row r="86" spans="1:14" ht="15.75" thickBot="1">
      <c r="B86" s="91" t="s">
        <v>974</v>
      </c>
      <c r="C86" s="92"/>
      <c r="D86" s="92"/>
      <c r="E86" s="92"/>
      <c r="F86" s="92"/>
      <c r="G86" s="92"/>
      <c r="H86" s="92"/>
      <c r="I86" s="93"/>
      <c r="J86" s="94"/>
      <c r="K86" s="305">
        <v>0.05</v>
      </c>
      <c r="L86" s="861">
        <f>N79*K86</f>
        <v>6424.6193858997649</v>
      </c>
      <c r="M86" s="862"/>
      <c r="N86" s="51"/>
    </row>
    <row r="87" spans="1:14" ht="15.75" thickBot="1">
      <c r="B87" s="825" t="s">
        <v>953</v>
      </c>
      <c r="C87" s="826"/>
      <c r="D87" s="826"/>
      <c r="E87" s="826"/>
      <c r="F87" s="826"/>
      <c r="G87" s="826"/>
      <c r="H87" s="826"/>
      <c r="I87" s="826"/>
      <c r="J87" s="826"/>
      <c r="K87" s="826"/>
      <c r="L87" s="826"/>
      <c r="M87" s="827"/>
      <c r="N87" s="52">
        <f>L84+L85+L86</f>
        <v>38547.716315398589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167040.1040333939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7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29.25" customHeight="1" thickBot="1">
      <c r="A31" t="s">
        <v>1845</v>
      </c>
      <c r="B31" s="80" t="s">
        <v>1694</v>
      </c>
      <c r="C31" s="965" t="s">
        <v>2158</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892.62055903601981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34052.022694067724</v>
      </c>
      <c r="N48" s="272">
        <f>K48*M48</f>
        <v>37457.224963474502</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4152.0718973538542</v>
      </c>
      <c r="N49" s="272">
        <f>K49*M49</f>
        <v>4774.8826819569322</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5111.9049867615968</v>
      </c>
      <c r="N50" s="272">
        <f>K50*M50</f>
        <v>10223.809973523194</v>
      </c>
    </row>
    <row r="51" spans="1:14">
      <c r="A51" s="166" t="s">
        <v>929</v>
      </c>
      <c r="B51" s="43" t="str">
        <f>VLOOKUP(A51,MATERIALES!A6:D373,3,FALSE)</f>
        <v>Malla Ciclónica Para Gaviones Galvanizada Aleación Zn-5A1-Mm Y Plastificada Pvc Cal 12 (2M3)</v>
      </c>
      <c r="C51" s="425"/>
      <c r="D51" s="425"/>
      <c r="E51" s="425"/>
      <c r="F51" s="425"/>
      <c r="G51" s="425"/>
      <c r="H51" s="425"/>
      <c r="I51" s="425"/>
      <c r="J51" s="312" t="str">
        <f>VLOOKUP(A51,MATERIALES!A6:D643,2,FALSE)</f>
        <v>u</v>
      </c>
      <c r="K51" s="397">
        <v>0.5</v>
      </c>
      <c r="L51" s="421"/>
      <c r="M51" s="402">
        <f>VLOOKUP(A51,MATERIALES!A6:D399,4,FALSE)</f>
        <v>114648.76719544698</v>
      </c>
      <c r="N51" s="272">
        <f>K51*M51</f>
        <v>57324.383597723492</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109780.30121667811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9">
        <f>VLOOKUP(A60,TRANSPORTE!A1:D117,4,FALSE)</f>
        <v>743.61014192746063</v>
      </c>
      <c r="M60" s="830"/>
      <c r="N60" s="287">
        <f>K60*L60</f>
        <v>817.97115612020673</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817.97115612020673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17852.411180720395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129343.30411255473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25868.660822510948</v>
      </c>
      <c r="M84" s="860"/>
      <c r="N84" s="51"/>
    </row>
    <row r="85" spans="1:14">
      <c r="B85" s="89" t="s">
        <v>973</v>
      </c>
      <c r="C85" s="90"/>
      <c r="D85" s="90"/>
      <c r="E85" s="90"/>
      <c r="F85" s="90"/>
      <c r="G85" s="90"/>
      <c r="H85" s="90"/>
      <c r="I85" s="87"/>
      <c r="J85" s="88"/>
      <c r="K85" s="304">
        <v>0.05</v>
      </c>
      <c r="L85" s="859">
        <f>N79*K85</f>
        <v>6467.1652056277371</v>
      </c>
      <c r="M85" s="860"/>
      <c r="N85" s="51"/>
    </row>
    <row r="86" spans="1:14" ht="15.75" thickBot="1">
      <c r="B86" s="91" t="s">
        <v>974</v>
      </c>
      <c r="C86" s="92"/>
      <c r="D86" s="92"/>
      <c r="E86" s="92"/>
      <c r="F86" s="92"/>
      <c r="G86" s="92"/>
      <c r="H86" s="92"/>
      <c r="I86" s="93"/>
      <c r="J86" s="94"/>
      <c r="K86" s="305">
        <v>0.05</v>
      </c>
      <c r="L86" s="861">
        <f>N79*K86</f>
        <v>6467.1652056277371</v>
      </c>
      <c r="M86" s="862"/>
      <c r="N86" s="51"/>
    </row>
    <row r="87" spans="1:14" ht="15.75" thickBot="1">
      <c r="B87" s="825" t="s">
        <v>953</v>
      </c>
      <c r="C87" s="826"/>
      <c r="D87" s="826"/>
      <c r="E87" s="826"/>
      <c r="F87" s="826"/>
      <c r="G87" s="826"/>
      <c r="H87" s="826"/>
      <c r="I87" s="826"/>
      <c r="J87" s="826"/>
      <c r="K87" s="826"/>
      <c r="L87" s="826"/>
      <c r="M87" s="827"/>
      <c r="N87" s="52">
        <f>L84+L85+L86</f>
        <v>38802.991233766421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168146.29534632116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0.75" customHeight="1" thickBot="1">
      <c r="A31" t="s">
        <v>1845</v>
      </c>
      <c r="B31" s="80" t="s">
        <v>1145</v>
      </c>
      <c r="C31" s="965" t="s">
        <v>1734</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892.62055903601981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34052.022694067724</v>
      </c>
      <c r="N48" s="272">
        <f>K48*M48</f>
        <v>37457.224963474502</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4152.0718973538542</v>
      </c>
      <c r="N49" s="272">
        <f>K49*M49</f>
        <v>2076.0359486769271</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5111.9049867615968</v>
      </c>
      <c r="N50" s="272">
        <f>K50*M50</f>
        <v>5111.9049867615968</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80100.148404803986</v>
      </c>
      <c r="N51" s="272">
        <f>K51*M51</f>
        <v>80100.148404803986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124745.31430371702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9">
        <f>VLOOKUP(A60,TRANSPORTE!A1:D117,4,FALSE)</f>
        <v>743.61014192746063</v>
      </c>
      <c r="M60" s="830"/>
      <c r="N60" s="287">
        <f>K60*L60</f>
        <v>817.97115612020673</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817.97115612020673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17852.411180720395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144308.31719959364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28861.663439918731</v>
      </c>
      <c r="M84" s="860"/>
      <c r="N84" s="51"/>
    </row>
    <row r="85" spans="1:14">
      <c r="B85" s="89" t="s">
        <v>973</v>
      </c>
      <c r="C85" s="90"/>
      <c r="D85" s="90"/>
      <c r="E85" s="90"/>
      <c r="F85" s="90"/>
      <c r="G85" s="90"/>
      <c r="H85" s="90"/>
      <c r="I85" s="87"/>
      <c r="J85" s="88"/>
      <c r="K85" s="304">
        <v>0.05</v>
      </c>
      <c r="L85" s="859">
        <f>N79*K85</f>
        <v>7215.4158599796829</v>
      </c>
      <c r="M85" s="860"/>
      <c r="N85" s="51"/>
    </row>
    <row r="86" spans="1:14" ht="15.75" thickBot="1">
      <c r="B86" s="91" t="s">
        <v>974</v>
      </c>
      <c r="C86" s="92"/>
      <c r="D86" s="92"/>
      <c r="E86" s="92"/>
      <c r="F86" s="92"/>
      <c r="G86" s="92"/>
      <c r="H86" s="92"/>
      <c r="I86" s="93"/>
      <c r="J86" s="94"/>
      <c r="K86" s="305">
        <v>0.05</v>
      </c>
      <c r="L86" s="861">
        <f>N79*K86</f>
        <v>7215.4158599796829</v>
      </c>
      <c r="M86" s="862"/>
      <c r="N86" s="51"/>
    </row>
    <row r="87" spans="1:14" ht="15.75" thickBot="1">
      <c r="B87" s="825" t="s">
        <v>953</v>
      </c>
      <c r="C87" s="826"/>
      <c r="D87" s="826"/>
      <c r="E87" s="826"/>
      <c r="F87" s="826"/>
      <c r="G87" s="826"/>
      <c r="H87" s="826"/>
      <c r="I87" s="826"/>
      <c r="J87" s="826"/>
      <c r="K87" s="826"/>
      <c r="L87" s="826"/>
      <c r="M87" s="827"/>
      <c r="N87" s="52">
        <f>L84+L85+L86</f>
        <v>43292.49515987809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187600.81235947175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0.75" customHeight="1" thickBot="1">
      <c r="A31" t="s">
        <v>1845</v>
      </c>
      <c r="B31" s="80" t="s">
        <v>1695</v>
      </c>
      <c r="C31" s="965" t="s">
        <v>1696</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892.62055903601981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34052.022694067724</v>
      </c>
      <c r="N48" s="272">
        <f>K48*M48</f>
        <v>37457.224963474502</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4152.0718973538542</v>
      </c>
      <c r="N49" s="272">
        <f>K49*M49</f>
        <v>2076.0359486769271</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5111.9049867615968</v>
      </c>
      <c r="N50" s="272">
        <f>K50*M50</f>
        <v>5111.9049867615968</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80100.148404803986</v>
      </c>
      <c r="N51" s="272">
        <f>K51*M51</f>
        <v>80100.148404803986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124745.31430371702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29">
        <f>VLOOKUP(A60,TRANSPORTE!A1:D117,4,FALSE)</f>
        <v>743.61014192746063</v>
      </c>
      <c r="M60" s="830"/>
      <c r="N60" s="287">
        <f>K60*L60</f>
        <v>817.97115612020673</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817.97115612020673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17852.411180720395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144308.31719959364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28861.663439918731</v>
      </c>
      <c r="M84" s="860"/>
      <c r="N84" s="51"/>
    </row>
    <row r="85" spans="1:14">
      <c r="B85" s="89" t="s">
        <v>973</v>
      </c>
      <c r="C85" s="90"/>
      <c r="D85" s="90"/>
      <c r="E85" s="90"/>
      <c r="F85" s="90"/>
      <c r="G85" s="90"/>
      <c r="H85" s="90"/>
      <c r="I85" s="87"/>
      <c r="J85" s="88"/>
      <c r="K85" s="304">
        <v>0.05</v>
      </c>
      <c r="L85" s="859">
        <f>N79*K85</f>
        <v>7215.4158599796829</v>
      </c>
      <c r="M85" s="860"/>
      <c r="N85" s="51"/>
    </row>
    <row r="86" spans="1:14" ht="15.75" thickBot="1">
      <c r="B86" s="91" t="s">
        <v>974</v>
      </c>
      <c r="C86" s="92"/>
      <c r="D86" s="92"/>
      <c r="E86" s="92"/>
      <c r="F86" s="92"/>
      <c r="G86" s="92"/>
      <c r="H86" s="92"/>
      <c r="I86" s="93"/>
      <c r="J86" s="94"/>
      <c r="K86" s="305">
        <v>0.05</v>
      </c>
      <c r="L86" s="861">
        <f>N79*K86</f>
        <v>7215.4158599796829</v>
      </c>
      <c r="M86" s="862"/>
      <c r="N86" s="51"/>
    </row>
    <row r="87" spans="1:14" ht="15.75" thickBot="1">
      <c r="B87" s="825" t="s">
        <v>953</v>
      </c>
      <c r="C87" s="826"/>
      <c r="D87" s="826"/>
      <c r="E87" s="826"/>
      <c r="F87" s="826"/>
      <c r="G87" s="826"/>
      <c r="H87" s="826"/>
      <c r="I87" s="826"/>
      <c r="J87" s="826"/>
      <c r="K87" s="826"/>
      <c r="L87" s="826"/>
      <c r="M87" s="827"/>
      <c r="N87" s="52">
        <f>L84+L85+L86</f>
        <v>43292.49515987809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187600.81235947175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0.75" customHeight="1" thickBot="1">
      <c r="A31" t="s">
        <v>1845</v>
      </c>
      <c r="B31" s="80" t="s">
        <v>1697</v>
      </c>
      <c r="C31" s="965" t="s">
        <v>1698</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892.62055903601981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34052.022694067724</v>
      </c>
      <c r="N48" s="272">
        <f>K48*M48</f>
        <v>37457.224963474502</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4152.0718973538542</v>
      </c>
      <c r="N49" s="272">
        <f>K49*M49</f>
        <v>2076.0359486769271</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5111.9049867615968</v>
      </c>
      <c r="N50" s="272">
        <f>K50*M50</f>
        <v>5111.9049867615968</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80100.148404803986</v>
      </c>
      <c r="N51" s="272">
        <f>K51*M51</f>
        <v>80100.148404803986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124745.31430371702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29">
        <f>VLOOKUP(A60,TRANSPORTE!A1:D117,4,FALSE)</f>
        <v>743.61014192746063</v>
      </c>
      <c r="M60" s="830"/>
      <c r="N60" s="287">
        <f>K60*L60</f>
        <v>817.97115612020673</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817.97115612020673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17852.411180720395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144308.31719959364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28861.663439918731</v>
      </c>
      <c r="M84" s="860"/>
      <c r="N84" s="51"/>
    </row>
    <row r="85" spans="1:14">
      <c r="B85" s="89" t="s">
        <v>973</v>
      </c>
      <c r="C85" s="90"/>
      <c r="D85" s="90"/>
      <c r="E85" s="90"/>
      <c r="F85" s="90"/>
      <c r="G85" s="90"/>
      <c r="H85" s="90"/>
      <c r="I85" s="87"/>
      <c r="J85" s="88"/>
      <c r="K85" s="304">
        <v>0.05</v>
      </c>
      <c r="L85" s="859">
        <f>N79*K85</f>
        <v>7215.4158599796829</v>
      </c>
      <c r="M85" s="860"/>
      <c r="N85" s="51"/>
    </row>
    <row r="86" spans="1:14" ht="15.75" thickBot="1">
      <c r="B86" s="91" t="s">
        <v>974</v>
      </c>
      <c r="C86" s="92"/>
      <c r="D86" s="92"/>
      <c r="E86" s="92"/>
      <c r="F86" s="92"/>
      <c r="G86" s="92"/>
      <c r="H86" s="92"/>
      <c r="I86" s="93"/>
      <c r="J86" s="94"/>
      <c r="K86" s="305">
        <v>0.05</v>
      </c>
      <c r="L86" s="861">
        <f>N79*K86</f>
        <v>7215.4158599796829</v>
      </c>
      <c r="M86" s="862"/>
      <c r="N86" s="51"/>
    </row>
    <row r="87" spans="1:14" ht="15.75" thickBot="1">
      <c r="B87" s="825" t="s">
        <v>953</v>
      </c>
      <c r="C87" s="826"/>
      <c r="D87" s="826"/>
      <c r="E87" s="826"/>
      <c r="F87" s="826"/>
      <c r="G87" s="826"/>
      <c r="H87" s="826"/>
      <c r="I87" s="826"/>
      <c r="J87" s="826"/>
      <c r="K87" s="826"/>
      <c r="L87" s="826"/>
      <c r="M87" s="827"/>
      <c r="N87" s="52">
        <f>L84+L85+L86</f>
        <v>43292.49515987809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187600.81235947175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0.75" customHeight="1" thickBot="1">
      <c r="A31" t="s">
        <v>1845</v>
      </c>
      <c r="B31" s="80" t="s">
        <v>1699</v>
      </c>
      <c r="C31" s="965" t="s">
        <v>1700</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892.62055903601981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34052.022694067724</v>
      </c>
      <c r="N48" s="272">
        <f>K48*M48</f>
        <v>37457.224963474502</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4152.0718973538542</v>
      </c>
      <c r="N49" s="272">
        <f>K49*M49</f>
        <v>2076.0359486769271</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5111.9049867615968</v>
      </c>
      <c r="N50" s="272">
        <f>K50*M50</f>
        <v>5111.9049867615968</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80100.148404803986</v>
      </c>
      <c r="N51" s="272">
        <f>K51*M51</f>
        <v>80100.148404803986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124745.31430371702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29">
        <f>VLOOKUP(A60,TRANSPORTE!A1:D117,4,FALSE)</f>
        <v>743.61014192746063</v>
      </c>
      <c r="M60" s="830"/>
      <c r="N60" s="287">
        <f>K60*L60</f>
        <v>817.97115612020673</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817.97115612020673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17852.411180720395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144308.31719959364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28861.663439918731</v>
      </c>
      <c r="M84" s="860"/>
      <c r="N84" s="51"/>
    </row>
    <row r="85" spans="1:14">
      <c r="B85" s="89" t="s">
        <v>973</v>
      </c>
      <c r="C85" s="90"/>
      <c r="D85" s="90"/>
      <c r="E85" s="90"/>
      <c r="F85" s="90"/>
      <c r="G85" s="90"/>
      <c r="H85" s="90"/>
      <c r="I85" s="87"/>
      <c r="J85" s="88"/>
      <c r="K85" s="304">
        <v>0.05</v>
      </c>
      <c r="L85" s="859">
        <f>N79*K85</f>
        <v>7215.4158599796829</v>
      </c>
      <c r="M85" s="860"/>
      <c r="N85" s="51"/>
    </row>
    <row r="86" spans="1:14" ht="15.75" thickBot="1">
      <c r="B86" s="91" t="s">
        <v>974</v>
      </c>
      <c r="C86" s="92"/>
      <c r="D86" s="92"/>
      <c r="E86" s="92"/>
      <c r="F86" s="92"/>
      <c r="G86" s="92"/>
      <c r="H86" s="92"/>
      <c r="I86" s="93"/>
      <c r="J86" s="94"/>
      <c r="K86" s="305">
        <v>0.05</v>
      </c>
      <c r="L86" s="861">
        <f>N79*K86</f>
        <v>7215.4158599796829</v>
      </c>
      <c r="M86" s="862"/>
      <c r="N86" s="51"/>
    </row>
    <row r="87" spans="1:14" ht="15.75" thickBot="1">
      <c r="B87" s="825" t="s">
        <v>953</v>
      </c>
      <c r="C87" s="826"/>
      <c r="D87" s="826"/>
      <c r="E87" s="826"/>
      <c r="F87" s="826"/>
      <c r="G87" s="826"/>
      <c r="H87" s="826"/>
      <c r="I87" s="826"/>
      <c r="J87" s="826"/>
      <c r="K87" s="826"/>
      <c r="L87" s="826"/>
      <c r="M87" s="827"/>
      <c r="N87" s="52">
        <f>L84+L85+L86</f>
        <v>43292.49515987809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187600.81235947175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28.5" customHeight="1" thickBot="1">
      <c r="A31" t="s">
        <v>1845</v>
      </c>
      <c r="B31" s="80" t="s">
        <v>1701</v>
      </c>
      <c r="C31" s="965" t="s">
        <v>1702</v>
      </c>
      <c r="D31" s="966"/>
      <c r="E31" s="966"/>
      <c r="F31" s="966"/>
      <c r="G31" s="966"/>
      <c r="H31" s="966"/>
      <c r="I31" s="966"/>
      <c r="J31" s="99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4253.3347289689318</v>
      </c>
      <c r="N48" s="272">
        <f>K48*M48</f>
        <v>5529.3351476596117</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5529.3351476596117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1785.2411180720399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7314.5762657316518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1462.9152531463305</v>
      </c>
      <c r="M84" s="860"/>
      <c r="N84" s="51"/>
    </row>
    <row r="85" spans="1:14">
      <c r="B85" s="89" t="s">
        <v>973</v>
      </c>
      <c r="C85" s="90"/>
      <c r="D85" s="90"/>
      <c r="E85" s="90"/>
      <c r="F85" s="90"/>
      <c r="G85" s="90"/>
      <c r="H85" s="90"/>
      <c r="I85" s="87"/>
      <c r="J85" s="88"/>
      <c r="K85" s="304">
        <v>0.05</v>
      </c>
      <c r="L85" s="859">
        <f>N79*K85</f>
        <v>365.72881328658264</v>
      </c>
      <c r="M85" s="860"/>
      <c r="N85" s="51"/>
    </row>
    <row r="86" spans="1:14" ht="15.75" thickBot="1">
      <c r="B86" s="91" t="s">
        <v>974</v>
      </c>
      <c r="C86" s="92"/>
      <c r="D86" s="92"/>
      <c r="E86" s="92"/>
      <c r="F86" s="92"/>
      <c r="G86" s="92"/>
      <c r="H86" s="92"/>
      <c r="I86" s="93"/>
      <c r="J86" s="94"/>
      <c r="K86" s="305">
        <v>0.05</v>
      </c>
      <c r="L86" s="861">
        <f>N79*K86</f>
        <v>365.72881328658264</v>
      </c>
      <c r="M86" s="862"/>
      <c r="N86" s="51"/>
    </row>
    <row r="87" spans="1:14" ht="15.75" thickBot="1">
      <c r="B87" s="825" t="s">
        <v>953</v>
      </c>
      <c r="C87" s="826"/>
      <c r="D87" s="826"/>
      <c r="E87" s="826"/>
      <c r="F87" s="826"/>
      <c r="G87" s="826"/>
      <c r="H87" s="826"/>
      <c r="I87" s="826"/>
      <c r="J87" s="826"/>
      <c r="K87" s="826"/>
      <c r="L87" s="826"/>
      <c r="M87" s="827"/>
      <c r="N87" s="52">
        <f>L84+L85+L86</f>
        <v>2194.3728797194958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9508.9491454511481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0" customHeight="1" thickBot="1">
      <c r="A31" t="s">
        <v>1845</v>
      </c>
      <c r="B31" s="80" t="s">
        <v>1703</v>
      </c>
      <c r="C31" s="965" t="s">
        <v>1704</v>
      </c>
      <c r="D31" s="966"/>
      <c r="E31" s="966"/>
      <c r="F31" s="966"/>
      <c r="G31" s="966"/>
      <c r="H31" s="966"/>
      <c r="I31" s="966"/>
      <c r="J31" s="99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9669.3228929797278</v>
      </c>
      <c r="N48" s="272">
        <f>K48*M48</f>
        <v>12570.119760873647</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12570.119760873647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1785.2411180720399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14355.360878945687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2871.0721757891374</v>
      </c>
      <c r="M84" s="860"/>
      <c r="N84" s="51"/>
    </row>
    <row r="85" spans="1:14">
      <c r="B85" s="89" t="s">
        <v>973</v>
      </c>
      <c r="C85" s="90"/>
      <c r="D85" s="90"/>
      <c r="E85" s="90"/>
      <c r="F85" s="90"/>
      <c r="G85" s="90"/>
      <c r="H85" s="90"/>
      <c r="I85" s="87"/>
      <c r="J85" s="88"/>
      <c r="K85" s="304">
        <v>0.05</v>
      </c>
      <c r="L85" s="859">
        <f>N79*K85</f>
        <v>717.76804394728435</v>
      </c>
      <c r="M85" s="860"/>
      <c r="N85" s="51"/>
    </row>
    <row r="86" spans="1:14" ht="15.75" thickBot="1">
      <c r="B86" s="91" t="s">
        <v>974</v>
      </c>
      <c r="C86" s="92"/>
      <c r="D86" s="92"/>
      <c r="E86" s="92"/>
      <c r="F86" s="92"/>
      <c r="G86" s="92"/>
      <c r="H86" s="92"/>
      <c r="I86" s="93"/>
      <c r="J86" s="94"/>
      <c r="K86" s="305">
        <v>0.05</v>
      </c>
      <c r="L86" s="861">
        <f>N79*K86</f>
        <v>717.76804394728435</v>
      </c>
      <c r="M86" s="862"/>
      <c r="N86" s="51"/>
    </row>
    <row r="87" spans="1:14" ht="15.75" thickBot="1">
      <c r="B87" s="825" t="s">
        <v>953</v>
      </c>
      <c r="C87" s="826"/>
      <c r="D87" s="826"/>
      <c r="E87" s="826"/>
      <c r="F87" s="826"/>
      <c r="G87" s="826"/>
      <c r="H87" s="826"/>
      <c r="I87" s="826"/>
      <c r="J87" s="826"/>
      <c r="K87" s="826"/>
      <c r="L87" s="826"/>
      <c r="M87" s="827"/>
      <c r="N87" s="52">
        <f>L84+L85+L86</f>
        <v>4306.6082636837064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18661.969142629394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0.75" customHeight="1" thickBot="1">
      <c r="A31" t="s">
        <v>1845</v>
      </c>
      <c r="B31" s="80" t="s">
        <v>1705</v>
      </c>
      <c r="C31" s="965" t="s">
        <v>2159</v>
      </c>
      <c r="D31" s="966"/>
      <c r="E31" s="966"/>
      <c r="F31" s="966"/>
      <c r="G31" s="966"/>
      <c r="H31" s="966"/>
      <c r="I31" s="966"/>
      <c r="J31" s="99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7"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4253.3347289689318</v>
      </c>
      <c r="N48" s="272">
        <f>K48*M48</f>
        <v>5529.3351476596117</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5529.3351476596117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1785.2411180720399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7314.5762657316518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1462.9152531463305</v>
      </c>
      <c r="M84" s="860"/>
      <c r="N84" s="51"/>
    </row>
    <row r="85" spans="1:14">
      <c r="B85" s="89" t="s">
        <v>973</v>
      </c>
      <c r="C85" s="90"/>
      <c r="D85" s="90"/>
      <c r="E85" s="90"/>
      <c r="F85" s="90"/>
      <c r="G85" s="90"/>
      <c r="H85" s="90"/>
      <c r="I85" s="87"/>
      <c r="J85" s="88"/>
      <c r="K85" s="304">
        <v>0.05</v>
      </c>
      <c r="L85" s="859">
        <f>N79*K85</f>
        <v>365.72881328658264</v>
      </c>
      <c r="M85" s="860"/>
      <c r="N85" s="51"/>
    </row>
    <row r="86" spans="1:14" ht="15.75" thickBot="1">
      <c r="B86" s="91" t="s">
        <v>974</v>
      </c>
      <c r="C86" s="92"/>
      <c r="D86" s="92"/>
      <c r="E86" s="92"/>
      <c r="F86" s="92"/>
      <c r="G86" s="92"/>
      <c r="H86" s="92"/>
      <c r="I86" s="93"/>
      <c r="J86" s="94"/>
      <c r="K86" s="305">
        <v>0.05</v>
      </c>
      <c r="L86" s="861">
        <f>N79*K86</f>
        <v>365.72881328658264</v>
      </c>
      <c r="M86" s="862"/>
      <c r="N86" s="51"/>
    </row>
    <row r="87" spans="1:14" ht="15.75" thickBot="1">
      <c r="B87" s="825" t="s">
        <v>953</v>
      </c>
      <c r="C87" s="826"/>
      <c r="D87" s="826"/>
      <c r="E87" s="826"/>
      <c r="F87" s="826"/>
      <c r="G87" s="826"/>
      <c r="H87" s="826"/>
      <c r="I87" s="826"/>
      <c r="J87" s="826"/>
      <c r="K87" s="826"/>
      <c r="L87" s="826"/>
      <c r="M87" s="827"/>
      <c r="N87" s="52">
        <f>L84+L85+L86</f>
        <v>2194.3728797194958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9508.9491454511481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0" customHeight="1" thickBot="1">
      <c r="A31" t="s">
        <v>1845</v>
      </c>
      <c r="B31" s="80" t="s">
        <v>1706</v>
      </c>
      <c r="C31" s="965" t="s">
        <v>2160</v>
      </c>
      <c r="D31" s="966"/>
      <c r="E31" s="966"/>
      <c r="F31" s="966"/>
      <c r="G31" s="966"/>
      <c r="H31" s="966"/>
      <c r="I31" s="966"/>
      <c r="J31" s="99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9669.3228929797278</v>
      </c>
      <c r="N48" s="272">
        <f>K48*M48</f>
        <v>12570.119760873647</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12570.119760873647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1785.2411180720399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14355.360878945687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2871.0721757891374</v>
      </c>
      <c r="M84" s="860"/>
      <c r="N84" s="51"/>
    </row>
    <row r="85" spans="1:14">
      <c r="B85" s="89" t="s">
        <v>973</v>
      </c>
      <c r="C85" s="90"/>
      <c r="D85" s="90"/>
      <c r="E85" s="90"/>
      <c r="F85" s="90"/>
      <c r="G85" s="90"/>
      <c r="H85" s="90"/>
      <c r="I85" s="87"/>
      <c r="J85" s="88"/>
      <c r="K85" s="304">
        <v>0.05</v>
      </c>
      <c r="L85" s="859">
        <f>N79*K85</f>
        <v>717.76804394728435</v>
      </c>
      <c r="M85" s="860"/>
      <c r="N85" s="51"/>
    </row>
    <row r="86" spans="1:14" ht="15.75" thickBot="1">
      <c r="B86" s="91" t="s">
        <v>974</v>
      </c>
      <c r="C86" s="92"/>
      <c r="D86" s="92"/>
      <c r="E86" s="92"/>
      <c r="F86" s="92"/>
      <c r="G86" s="92"/>
      <c r="H86" s="92"/>
      <c r="I86" s="93"/>
      <c r="J86" s="94"/>
      <c r="K86" s="305">
        <v>0.05</v>
      </c>
      <c r="L86" s="861">
        <f>N79*K86</f>
        <v>717.76804394728435</v>
      </c>
      <c r="M86" s="862"/>
      <c r="N86" s="51"/>
    </row>
    <row r="87" spans="1:14" ht="15.75" thickBot="1">
      <c r="B87" s="825" t="s">
        <v>953</v>
      </c>
      <c r="C87" s="826"/>
      <c r="D87" s="826"/>
      <c r="E87" s="826"/>
      <c r="F87" s="826"/>
      <c r="G87" s="826"/>
      <c r="H87" s="826"/>
      <c r="I87" s="826"/>
      <c r="J87" s="826"/>
      <c r="K87" s="826"/>
      <c r="L87" s="826"/>
      <c r="M87" s="827"/>
      <c r="N87" s="52">
        <f>L84+L85+L86</f>
        <v>4306.6082636837064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18661.969142629394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1707</v>
      </c>
      <c r="C31" s="81" t="s">
        <v>2161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72900.576003918628</v>
      </c>
      <c r="L36" s="270"/>
      <c r="M36" s="336">
        <v>15</v>
      </c>
      <c r="N36" s="272">
        <f>K36/M36</f>
        <v>4860.0384002612418</v>
      </c>
    </row>
    <row r="37" spans="1:14">
      <c r="A37" s="113" t="s">
        <v>174</v>
      </c>
      <c r="B37" s="838" t="str">
        <f>VLOOKUP(A37,EQUIPOS!A7:D154,3,FALSE)</f>
        <v>Compactador vibratorio tipo DD-20</v>
      </c>
      <c r="C37" s="839"/>
      <c r="D37" s="839"/>
      <c r="E37" s="839"/>
      <c r="F37" s="839"/>
      <c r="G37" s="839"/>
      <c r="H37" s="840"/>
      <c r="I37" s="421"/>
      <c r="J37" s="422"/>
      <c r="K37" s="269">
        <f>VLOOKUP(A37,EQUIPOS!A7:D164,4,FALSE)</f>
        <v>77710.222480447876</v>
      </c>
      <c r="L37" s="335"/>
      <c r="M37" s="336">
        <v>15</v>
      </c>
      <c r="N37" s="272">
        <f>K37/M37</f>
        <v>5180.6814986965246</v>
      </c>
    </row>
    <row r="38" spans="1:14">
      <c r="A38" s="113" t="s">
        <v>269</v>
      </c>
      <c r="B38" s="838" t="str">
        <f>VLOOKUP(A38,EQUIPOS!A8:D154,3,FALSE)</f>
        <v>Motoniveladora  potencia 215 HP, ancho de cuchilla 4,27 m, peso 18 ton.</v>
      </c>
      <c r="C38" s="839"/>
      <c r="D38" s="839"/>
      <c r="E38" s="839"/>
      <c r="F38" s="839"/>
      <c r="G38" s="839"/>
      <c r="H38" s="840"/>
      <c r="I38" s="328"/>
      <c r="J38" s="330"/>
      <c r="K38" s="269">
        <f>VLOOKUP(A38,EQUIPOS!A8:D165,4,FALSE)</f>
        <v>222466.11086144092</v>
      </c>
      <c r="L38" s="423"/>
      <c r="M38" s="424">
        <v>15</v>
      </c>
      <c r="N38" s="272">
        <f>K38/M38</f>
        <v>14831.074057429394</v>
      </c>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0.02</v>
      </c>
      <c r="N41" s="344">
        <f>N75*M41</f>
        <v>49.076288102401321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SUM(N36:N41)</f>
        <v>24920.870244489564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24900.228355032312</v>
      </c>
      <c r="N48" s="272">
        <f>K48*M48</f>
        <v>32370.296861542007</v>
      </c>
    </row>
    <row r="49" spans="1:14">
      <c r="A49" s="166" t="s">
        <v>774</v>
      </c>
      <c r="B49" s="43" t="str">
        <f>VLOOKUP(A49,MATERIALES!A6:D373,3,FALSE)</f>
        <v>Agua</v>
      </c>
      <c r="C49" s="425"/>
      <c r="D49" s="425"/>
      <c r="E49" s="425"/>
      <c r="F49" s="425"/>
      <c r="G49" s="425"/>
      <c r="H49" s="425"/>
      <c r="I49" s="425"/>
      <c r="J49" s="311" t="s">
        <v>422</v>
      </c>
      <c r="K49" s="397">
        <v>30</v>
      </c>
      <c r="L49" s="421"/>
      <c r="M49" s="402">
        <f>VLOOKUP(A49,MATERIALES!A6:D397,4,FALSE)</f>
        <v>42.716643074282864</v>
      </c>
      <c r="N49" s="272">
        <f>K49*M49</f>
        <v>1281.499292228486</v>
      </c>
    </row>
    <row r="50" spans="1:14">
      <c r="B50" s="320"/>
      <c r="C50" s="47"/>
      <c r="D50" s="47"/>
      <c r="E50" s="47"/>
      <c r="F50" s="47"/>
      <c r="G50" s="47"/>
      <c r="H50" s="47"/>
      <c r="I50" s="47"/>
      <c r="J50" s="288"/>
      <c r="K50" s="169"/>
      <c r="L50" s="318"/>
      <c r="M50" s="426"/>
      <c r="N50" s="273"/>
    </row>
    <row r="51" spans="1:14">
      <c r="B51" s="168"/>
      <c r="C51" s="317"/>
      <c r="D51" s="317"/>
      <c r="E51" s="317"/>
      <c r="F51" s="317"/>
      <c r="G51" s="317"/>
      <c r="H51" s="317"/>
      <c r="I51" s="317"/>
      <c r="J51" s="311"/>
      <c r="K51" s="44"/>
      <c r="L51" s="318"/>
      <c r="M51" s="426"/>
      <c r="N51" s="273"/>
    </row>
    <row r="52" spans="1:14" ht="15.75" thickBot="1">
      <c r="B52" s="450"/>
      <c r="C52" s="448"/>
      <c r="D52" s="448"/>
      <c r="E52" s="448"/>
      <c r="F52" s="448"/>
      <c r="G52" s="448"/>
      <c r="H52" s="448"/>
      <c r="I52" s="448"/>
      <c r="J52" s="449"/>
      <c r="K52" s="126"/>
      <c r="L52" s="446"/>
      <c r="M52" s="482"/>
      <c r="N52" s="483"/>
    </row>
    <row r="53" spans="1:14" ht="15.75" thickBot="1">
      <c r="B53" s="831" t="s">
        <v>953</v>
      </c>
      <c r="C53" s="832"/>
      <c r="D53" s="832"/>
      <c r="E53" s="832"/>
      <c r="F53" s="832"/>
      <c r="G53" s="832"/>
      <c r="H53" s="832"/>
      <c r="I53" s="832"/>
      <c r="J53" s="832"/>
      <c r="K53" s="832"/>
      <c r="L53" s="832"/>
      <c r="M53" s="833"/>
      <c r="N53" s="104">
        <f>SUM(N48:N52)</f>
        <v>33651.79615377049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1291</v>
      </c>
      <c r="B58" s="46" t="str">
        <f>VLOOKUP(A58,TRANSPORTE!A1:D117,3,FALSE)</f>
        <v>Transporte de material seleccionado para relleno</v>
      </c>
      <c r="C58" s="317"/>
      <c r="D58" s="317"/>
      <c r="E58" s="317"/>
      <c r="F58" s="317"/>
      <c r="G58" s="317"/>
      <c r="H58" s="311" t="s">
        <v>1999</v>
      </c>
      <c r="I58" s="279">
        <v>1.3</v>
      </c>
      <c r="J58" s="286">
        <v>1</v>
      </c>
      <c r="K58" s="279">
        <f>I58*J58</f>
        <v>1.3</v>
      </c>
      <c r="L58" s="829">
        <f>VLOOKUP(A58,TRANSPORTE!A1:D117,4,FALSE)</f>
        <v>743.61014192746063</v>
      </c>
      <c r="M58" s="830"/>
      <c r="N58" s="287">
        <f>K58*L58</f>
        <v>966.69318450569881</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966.69318450569881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7"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120</v>
      </c>
      <c r="N69" s="395">
        <f>K69/M69</f>
        <v>1564.7623749999998</v>
      </c>
      <c r="O69" s="106"/>
    </row>
    <row r="70" spans="1:15">
      <c r="A70" s="167"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120</v>
      </c>
      <c r="N70" s="395">
        <f>K70/M70</f>
        <v>889.05203012006655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2453.8144051200661</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61993.173987885821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12398.634797577164</v>
      </c>
      <c r="M82" s="860"/>
      <c r="N82" s="51"/>
    </row>
    <row r="83" spans="1:14">
      <c r="B83" s="89" t="s">
        <v>973</v>
      </c>
      <c r="C83" s="90"/>
      <c r="D83" s="90"/>
      <c r="E83" s="90"/>
      <c r="F83" s="90"/>
      <c r="G83" s="90"/>
      <c r="H83" s="90"/>
      <c r="I83" s="87"/>
      <c r="J83" s="88"/>
      <c r="K83" s="304">
        <v>0.05</v>
      </c>
      <c r="L83" s="859">
        <f>N77*K83</f>
        <v>3099.658699394291</v>
      </c>
      <c r="M83" s="860"/>
      <c r="N83" s="51"/>
    </row>
    <row r="84" spans="1:14" ht="15.75" thickBot="1">
      <c r="B84" s="91" t="s">
        <v>974</v>
      </c>
      <c r="C84" s="92"/>
      <c r="D84" s="92"/>
      <c r="E84" s="92"/>
      <c r="F84" s="92"/>
      <c r="G84" s="92"/>
      <c r="H84" s="92"/>
      <c r="I84" s="93"/>
      <c r="J84" s="94"/>
      <c r="K84" s="305">
        <v>0.05</v>
      </c>
      <c r="L84" s="861">
        <f>N77*K84</f>
        <v>3099.658699394291</v>
      </c>
      <c r="M84" s="862"/>
      <c r="N84" s="51"/>
    </row>
    <row r="85" spans="1:14" ht="15.75" thickBot="1">
      <c r="B85" s="825" t="s">
        <v>953</v>
      </c>
      <c r="C85" s="826"/>
      <c r="D85" s="826"/>
      <c r="E85" s="826"/>
      <c r="F85" s="826"/>
      <c r="G85" s="826"/>
      <c r="H85" s="826"/>
      <c r="I85" s="826"/>
      <c r="J85" s="826"/>
      <c r="K85" s="826"/>
      <c r="L85" s="826"/>
      <c r="M85" s="827"/>
      <c r="N85" s="52">
        <f>L82+L83+L84</f>
        <v>18597.952196365746</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80591.126184251567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2047</v>
      </c>
      <c r="C31" s="81" t="s">
        <v>1454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106.68624361440799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106.68624361440799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7" t="s">
        <v>1709</v>
      </c>
      <c r="B48" s="43" t="str">
        <f>VLOOKUP(A48,MATERIALES!A5:D373,3,FALSE)</f>
        <v>Impermeabilizante para concreto</v>
      </c>
      <c r="C48" s="281"/>
      <c r="D48" s="281"/>
      <c r="E48" s="281"/>
      <c r="F48" s="281"/>
      <c r="G48" s="281"/>
      <c r="H48" s="281"/>
      <c r="I48" s="268"/>
      <c r="J48" s="311" t="str">
        <f>VLOOKUP(A48,MATERIALES!A4:D640,2,FALSE)</f>
        <v>kg</v>
      </c>
      <c r="K48" s="442">
        <v>0.7</v>
      </c>
      <c r="L48" s="267"/>
      <c r="M48" s="402">
        <f>VLOOKUP(A48,MATERIALES!A5:D396,4,FALSE)</f>
        <v>7889.2856363437004</v>
      </c>
      <c r="N48" s="272">
        <f>K48*M48</f>
        <v>5522.4999454405897</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5522.4999454405897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50</v>
      </c>
      <c r="N71" s="395">
        <f>K71/M71</f>
        <v>2133.7248722881595</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2133.7248722881595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7762.9110613431576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1552.5822122686316</v>
      </c>
      <c r="M84" s="860"/>
      <c r="N84" s="51"/>
    </row>
    <row r="85" spans="1:14">
      <c r="B85" s="89" t="s">
        <v>973</v>
      </c>
      <c r="C85" s="90"/>
      <c r="D85" s="90"/>
      <c r="E85" s="90"/>
      <c r="F85" s="90"/>
      <c r="G85" s="90"/>
      <c r="H85" s="90"/>
      <c r="I85" s="87"/>
      <c r="J85" s="88"/>
      <c r="K85" s="304">
        <v>0.05</v>
      </c>
      <c r="L85" s="859">
        <f>N79*K85</f>
        <v>388.14555306715789</v>
      </c>
      <c r="M85" s="860"/>
      <c r="N85" s="51"/>
    </row>
    <row r="86" spans="1:14" ht="15.75" thickBot="1">
      <c r="B86" s="91" t="s">
        <v>974</v>
      </c>
      <c r="C86" s="92"/>
      <c r="D86" s="92"/>
      <c r="E86" s="92"/>
      <c r="F86" s="92"/>
      <c r="G86" s="92"/>
      <c r="H86" s="92"/>
      <c r="I86" s="93"/>
      <c r="J86" s="94"/>
      <c r="K86" s="305">
        <v>0.05</v>
      </c>
      <c r="L86" s="861">
        <f>N79*K86</f>
        <v>388.14555306715789</v>
      </c>
      <c r="M86" s="862"/>
      <c r="N86" s="51"/>
    </row>
    <row r="87" spans="1:14" ht="15.75" thickBot="1">
      <c r="B87" s="825" t="s">
        <v>953</v>
      </c>
      <c r="C87" s="826"/>
      <c r="D87" s="826"/>
      <c r="E87" s="826"/>
      <c r="F87" s="826"/>
      <c r="G87" s="826"/>
      <c r="H87" s="826"/>
      <c r="I87" s="826"/>
      <c r="J87" s="826"/>
      <c r="K87" s="826"/>
      <c r="L87" s="826"/>
      <c r="M87" s="827"/>
      <c r="N87" s="52">
        <f>L84+L85+L86</f>
        <v>2328.8733184029475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52">
        <f>N79+N87</f>
        <v>10091.784379746105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1710</v>
      </c>
      <c r="C31" s="81" t="s">
        <v>2162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579.66808403601988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579.66808403601988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7" t="s">
        <v>479</v>
      </c>
      <c r="B48" s="43" t="str">
        <f>VLOOKUP(A48,MATERIALES!A5:D373,3,FALSE)</f>
        <v>Imprimante y puente de adherencia</v>
      </c>
      <c r="C48" s="281"/>
      <c r="D48" s="281"/>
      <c r="E48" s="281"/>
      <c r="F48" s="281"/>
      <c r="G48" s="281"/>
      <c r="H48" s="281"/>
      <c r="I48" s="281"/>
      <c r="J48" s="311" t="str">
        <f>VLOOKUP(A48,MATERIALES!A4:D640,2,FALSE)</f>
        <v>kg</v>
      </c>
      <c r="K48" s="443">
        <v>0.2</v>
      </c>
      <c r="L48" s="267"/>
      <c r="M48" s="402">
        <f>VLOOKUP(A48,MATERIALES!A5:D396,4,FALSE)</f>
        <v>34818.255349223997</v>
      </c>
      <c r="N48" s="272">
        <f>K48*M48</f>
        <v>6963.6510698448001</v>
      </c>
    </row>
    <row r="49" spans="1:14">
      <c r="A49" s="166" t="s">
        <v>481</v>
      </c>
      <c r="B49" s="43" t="str">
        <f>VLOOKUP(A49,MATERIALES!A6:D373,3,FALSE)</f>
        <v>Láminas impermeabilizantes</v>
      </c>
      <c r="C49" s="425"/>
      <c r="D49" s="425"/>
      <c r="E49" s="425"/>
      <c r="F49" s="425"/>
      <c r="G49" s="425"/>
      <c r="H49" s="425"/>
      <c r="I49" s="425"/>
      <c r="J49" s="50" t="str">
        <f>VLOOKUP(A49,MATERIALES!A5:D641,2,FALSE)</f>
        <v>m2</v>
      </c>
      <c r="K49" s="397">
        <v>1.05</v>
      </c>
      <c r="L49" s="421"/>
      <c r="M49" s="402">
        <f>VLOOKUP(A49,MATERIALES!A6:D397,4,FALSE)</f>
        <v>1819.7134427833462</v>
      </c>
      <c r="N49" s="272">
        <f>K49*M49</f>
        <v>1910.6991149225137</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8874.3501847673142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20</v>
      </c>
      <c r="N71" s="395">
        <f>K71/M71</f>
        <v>5334.3121807203988</v>
      </c>
      <c r="O71" s="106"/>
    </row>
    <row r="72" spans="1:15">
      <c r="A72" s="167"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4">
        <v>20</v>
      </c>
      <c r="N72" s="395">
        <f>K72/M72</f>
        <v>6259.0494999999992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11593.361680720398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21047.379949523733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4209.4759899047467</v>
      </c>
      <c r="M84" s="860"/>
      <c r="N84" s="51"/>
    </row>
    <row r="85" spans="1:14">
      <c r="B85" s="89" t="s">
        <v>973</v>
      </c>
      <c r="C85" s="90"/>
      <c r="D85" s="90"/>
      <c r="E85" s="90"/>
      <c r="F85" s="90"/>
      <c r="G85" s="90"/>
      <c r="H85" s="90"/>
      <c r="I85" s="87"/>
      <c r="J85" s="88"/>
      <c r="K85" s="304">
        <v>0.05</v>
      </c>
      <c r="L85" s="859">
        <f>N79*K85</f>
        <v>1052.3689974761867</v>
      </c>
      <c r="M85" s="860"/>
      <c r="N85" s="51"/>
    </row>
    <row r="86" spans="1:14" ht="15.75" thickBot="1">
      <c r="B86" s="91" t="s">
        <v>974</v>
      </c>
      <c r="C86" s="92"/>
      <c r="D86" s="92"/>
      <c r="E86" s="92"/>
      <c r="F86" s="92"/>
      <c r="G86" s="92"/>
      <c r="H86" s="92"/>
      <c r="I86" s="93"/>
      <c r="J86" s="94"/>
      <c r="K86" s="305">
        <v>0.05</v>
      </c>
      <c r="L86" s="861">
        <f>N79*K86</f>
        <v>1052.3689974761867</v>
      </c>
      <c r="M86" s="862"/>
      <c r="N86" s="51"/>
    </row>
    <row r="87" spans="1:14" ht="15.75" thickBot="1">
      <c r="B87" s="825" t="s">
        <v>953</v>
      </c>
      <c r="C87" s="826"/>
      <c r="D87" s="826"/>
      <c r="E87" s="826"/>
      <c r="F87" s="826"/>
      <c r="G87" s="826"/>
      <c r="H87" s="826"/>
      <c r="I87" s="826"/>
      <c r="J87" s="826"/>
      <c r="K87" s="826"/>
      <c r="L87" s="826"/>
      <c r="M87" s="827"/>
      <c r="N87" s="52">
        <f>L84+L85+L86</f>
        <v>6314.2139848571196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27361.593934380853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8.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1146</v>
      </c>
      <c r="C31" s="81" t="s">
        <v>2163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VLOOKUP(A36,EQUIPOS!A6:D163,4,FALSE)</f>
        <v>54113.378317647788</v>
      </c>
      <c r="L36" s="270"/>
      <c r="M36" s="336">
        <v>1500</v>
      </c>
      <c r="N36" s="272">
        <f>K36/M36</f>
        <v>36.075585545098527</v>
      </c>
    </row>
    <row r="37" spans="1:14">
      <c r="A37" s="113" t="s">
        <v>361</v>
      </c>
      <c r="B37" s="838" t="str">
        <f>VLOOKUP(A37,EQUIPOS!A7:D154,3,FALSE)</f>
        <v>Vehículo delineador</v>
      </c>
      <c r="C37" s="839"/>
      <c r="D37" s="839"/>
      <c r="E37" s="839"/>
      <c r="F37" s="839"/>
      <c r="G37" s="839"/>
      <c r="H37" s="840"/>
      <c r="I37" s="421"/>
      <c r="J37" s="422"/>
      <c r="K37" s="269">
        <f>VLOOKUP(A37,EQUIPOS!A7:D164,4,FALSE)</f>
        <v>118600.67998535947</v>
      </c>
      <c r="L37" s="335"/>
      <c r="M37" s="336">
        <v>1500</v>
      </c>
      <c r="N37" s="272">
        <f>K37/M37</f>
        <v>79.067119990239647</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0.24538144051200664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115.38808697585017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4.5999999999999999E-2</v>
      </c>
      <c r="L48" s="267"/>
      <c r="M48" s="402">
        <f>VLOOKUP(A48,MATERIALES!A5:D396,4,FALSE)</f>
        <v>5153.8908352470944</v>
      </c>
      <c r="N48" s="272">
        <f>K48*M48</f>
        <v>237.07897842136634</v>
      </c>
    </row>
    <row r="49" spans="1:14">
      <c r="A49" s="166" t="s">
        <v>605</v>
      </c>
      <c r="B49" s="43" t="str">
        <f>VLOOKUP(A49,MATERIALES!A6:D373,3,FALSE)</f>
        <v>Pintura acrílica pura para tráfico</v>
      </c>
      <c r="C49" s="425"/>
      <c r="D49" s="425"/>
      <c r="E49" s="425"/>
      <c r="F49" s="425"/>
      <c r="G49" s="425"/>
      <c r="H49" s="425"/>
      <c r="I49" s="425"/>
      <c r="J49" s="312" t="str">
        <f>VLOOKUP(A49,MATERIALES!A5:D641,2,FALSE)</f>
        <v>gal</v>
      </c>
      <c r="K49" s="397">
        <v>1.4E-2</v>
      </c>
      <c r="L49" s="421"/>
      <c r="M49" s="402">
        <f>VLOOKUP(A49,MATERIALES!A6:D397,4,FALSE)</f>
        <v>87938.922471360667</v>
      </c>
      <c r="N49" s="272">
        <f>K49*M49</f>
        <v>1231.1449145990493</v>
      </c>
    </row>
    <row r="50" spans="1:14">
      <c r="A50" s="166" t="s">
        <v>841</v>
      </c>
      <c r="B50" s="43" t="str">
        <f>VLOOKUP(A50,MATERIALES!A6:D373,3,FALSE)</f>
        <v>Disolvente para pintura Trafico (acrílico)</v>
      </c>
      <c r="C50" s="425"/>
      <c r="D50" s="425"/>
      <c r="E50" s="425"/>
      <c r="F50" s="425"/>
      <c r="G50" s="425"/>
      <c r="H50" s="425"/>
      <c r="I50" s="425"/>
      <c r="J50" s="312" t="str">
        <f>VLOOKUP(A50,MATERIALES!A6:D642,2,FALSE)</f>
        <v>gal</v>
      </c>
      <c r="K50" s="444">
        <v>4.2999999999999999E-4</v>
      </c>
      <c r="L50" s="421"/>
      <c r="M50" s="402">
        <f>VLOOKUP(A50,MATERIALES!A6:D398,4,FALSE)</f>
        <v>24095.185945651683</v>
      </c>
      <c r="N50" s="272">
        <f>K50*M50</f>
        <v>10.360929956630223</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1478.5848229770459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12000</v>
      </c>
      <c r="N71" s="395">
        <f>K71/M71</f>
        <v>15.647623749999999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12000</v>
      </c>
      <c r="N72" s="395">
        <f>K72/M72</f>
        <v>8.8905203012006648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24.538144051200664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1618.5110540040966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323.70221080081933</v>
      </c>
      <c r="M84" s="860"/>
      <c r="N84" s="51"/>
    </row>
    <row r="85" spans="1:14">
      <c r="B85" s="89" t="s">
        <v>973</v>
      </c>
      <c r="C85" s="90"/>
      <c r="D85" s="90"/>
      <c r="E85" s="90"/>
      <c r="F85" s="90"/>
      <c r="G85" s="90"/>
      <c r="H85" s="90"/>
      <c r="I85" s="87"/>
      <c r="J85" s="88"/>
      <c r="K85" s="304">
        <v>0.05</v>
      </c>
      <c r="L85" s="859">
        <f>N79*K85</f>
        <v>80.925552700204832</v>
      </c>
      <c r="M85" s="860"/>
      <c r="N85" s="51"/>
    </row>
    <row r="86" spans="1:14" ht="15.75" thickBot="1">
      <c r="B86" s="91" t="s">
        <v>974</v>
      </c>
      <c r="C86" s="92"/>
      <c r="D86" s="92"/>
      <c r="E86" s="92"/>
      <c r="F86" s="92"/>
      <c r="G86" s="92"/>
      <c r="H86" s="92"/>
      <c r="I86" s="93"/>
      <c r="J86" s="94"/>
      <c r="K86" s="305">
        <v>0.05</v>
      </c>
      <c r="L86" s="861">
        <f>N79*K86</f>
        <v>80.925552700204832</v>
      </c>
      <c r="M86" s="862"/>
      <c r="N86" s="51"/>
    </row>
    <row r="87" spans="1:14" ht="15.75" thickBot="1">
      <c r="B87" s="825" t="s">
        <v>953</v>
      </c>
      <c r="C87" s="826"/>
      <c r="D87" s="826"/>
      <c r="E87" s="826"/>
      <c r="F87" s="826"/>
      <c r="G87" s="826"/>
      <c r="H87" s="826"/>
      <c r="I87" s="826"/>
      <c r="J87" s="826"/>
      <c r="K87" s="826"/>
      <c r="L87" s="826"/>
      <c r="M87" s="827"/>
      <c r="N87" s="52">
        <f>L84+L85+L86</f>
        <v>485.55331620122899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2104.0643702053258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1147</v>
      </c>
      <c r="C31" s="81" t="s">
        <v>2164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VLOOKUP(A36,EQUIPOS!A6:D163,4,FALSE)</f>
        <v>54113.378317647788</v>
      </c>
      <c r="L36" s="270"/>
      <c r="M36" s="336">
        <v>1200</v>
      </c>
      <c r="N36" s="272">
        <f>K36/M36</f>
        <v>45.09448193137316</v>
      </c>
    </row>
    <row r="37" spans="1:14">
      <c r="A37" s="113" t="s">
        <v>201</v>
      </c>
      <c r="B37" s="838" t="str">
        <f>VLOOKUP(A37,EQUIPOS!A7:D154,3,FALSE)</f>
        <v>Equipo autopropulsado para pintura termoplástica</v>
      </c>
      <c r="C37" s="839"/>
      <c r="D37" s="839"/>
      <c r="E37" s="839"/>
      <c r="F37" s="839"/>
      <c r="G37" s="839"/>
      <c r="H37" s="840"/>
      <c r="I37" s="421"/>
      <c r="J37" s="422"/>
      <c r="K37" s="269">
        <f>VLOOKUP(A37,EQUIPOS!A7:D164,4,FALSE)</f>
        <v>75111.96697519072</v>
      </c>
      <c r="L37" s="335"/>
      <c r="M37" s="336">
        <v>1200</v>
      </c>
      <c r="N37" s="272">
        <f>K37/M37</f>
        <v>62.593305812658933</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0.43712366522334167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108.12491140925543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0.108</v>
      </c>
      <c r="L48" s="267"/>
      <c r="M48" s="402">
        <f>VLOOKUP(A48,MATERIALES!A5:D396,4,FALSE)</f>
        <v>5153.8908352470944</v>
      </c>
      <c r="N48" s="272">
        <f>K48*M48</f>
        <v>556.62021020668624</v>
      </c>
    </row>
    <row r="49" spans="1:14">
      <c r="A49" s="166" t="s">
        <v>626</v>
      </c>
      <c r="B49" s="43" t="str">
        <f>VLOOKUP(A49,MATERIALES!A6:D373,3,FALSE)</f>
        <v xml:space="preserve">Resina termoplástica </v>
      </c>
      <c r="C49" s="425"/>
      <c r="D49" s="425"/>
      <c r="E49" s="425"/>
      <c r="F49" s="425"/>
      <c r="G49" s="425"/>
      <c r="H49" s="425"/>
      <c r="I49" s="425"/>
      <c r="J49" s="312" t="str">
        <f>VLOOKUP(A49,MATERIALES!A5:D641,2,FALSE)</f>
        <v>kg</v>
      </c>
      <c r="K49" s="397">
        <v>7.8E-2</v>
      </c>
      <c r="L49" s="421"/>
      <c r="M49" s="402">
        <f>VLOOKUP(A49,MATERIALES!A6:D397,4,FALSE)</f>
        <v>8494.816327188586</v>
      </c>
      <c r="N49" s="272">
        <f>K49*M49</f>
        <v>662.59567352070974</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1219.215883727396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9600</v>
      </c>
      <c r="N71" s="395">
        <f>K71/M71</f>
        <v>32.599216145833331</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9600</v>
      </c>
      <c r="N72" s="395">
        <f>K72/M72</f>
        <v>11.113150376500831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43.712366522334165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1371.0531616589856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274.21063233179711</v>
      </c>
      <c r="M84" s="860"/>
      <c r="N84" s="51"/>
    </row>
    <row r="85" spans="1:14">
      <c r="B85" s="89" t="s">
        <v>973</v>
      </c>
      <c r="C85" s="90"/>
      <c r="D85" s="90"/>
      <c r="E85" s="90"/>
      <c r="F85" s="90"/>
      <c r="G85" s="90"/>
      <c r="H85" s="90"/>
      <c r="I85" s="87"/>
      <c r="J85" s="88"/>
      <c r="K85" s="304">
        <v>0.05</v>
      </c>
      <c r="L85" s="859">
        <f>N79*K85</f>
        <v>68.552658082949279</v>
      </c>
      <c r="M85" s="860"/>
      <c r="N85" s="51"/>
    </row>
    <row r="86" spans="1:14" ht="15.75" thickBot="1">
      <c r="B86" s="91" t="s">
        <v>974</v>
      </c>
      <c r="C86" s="92"/>
      <c r="D86" s="92"/>
      <c r="E86" s="92"/>
      <c r="F86" s="92"/>
      <c r="G86" s="92"/>
      <c r="H86" s="92"/>
      <c r="I86" s="93"/>
      <c r="J86" s="94"/>
      <c r="K86" s="305">
        <v>0.05</v>
      </c>
      <c r="L86" s="861">
        <f>N79*K86</f>
        <v>68.552658082949279</v>
      </c>
      <c r="M86" s="862"/>
      <c r="N86" s="51"/>
    </row>
    <row r="87" spans="1:14" ht="15.75" thickBot="1">
      <c r="B87" s="825" t="s">
        <v>953</v>
      </c>
      <c r="C87" s="826"/>
      <c r="D87" s="826"/>
      <c r="E87" s="826"/>
      <c r="F87" s="826"/>
      <c r="G87" s="826"/>
      <c r="H87" s="826"/>
      <c r="I87" s="826"/>
      <c r="J87" s="826"/>
      <c r="K87" s="826"/>
      <c r="L87" s="826"/>
      <c r="M87" s="827"/>
      <c r="N87" s="52">
        <f>L84+L85+L86</f>
        <v>411.31594849769567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1782.3691101566812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1148</v>
      </c>
      <c r="C31" s="81" t="s">
        <v>2165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199</v>
      </c>
      <c r="B36" s="838" t="str">
        <f>VLOOKUP(A36,EQUIPOS!A6:D154,3,FALSE)</f>
        <v xml:space="preserve">Equipo de pintura (Compresor), Presión máxima de trabajo 3300 psi.
</v>
      </c>
      <c r="C36" s="839"/>
      <c r="D36" s="839"/>
      <c r="E36" s="839"/>
      <c r="F36" s="839"/>
      <c r="G36" s="839"/>
      <c r="H36" s="840"/>
      <c r="I36" s="267"/>
      <c r="J36" s="268"/>
      <c r="K36" s="269">
        <f>VLOOKUP(A36,EQUIPOS!A6:D163,4,FALSE)</f>
        <v>13807.668746977695</v>
      </c>
      <c r="L36" s="270"/>
      <c r="M36" s="336">
        <v>6.1</v>
      </c>
      <c r="N36" s="272">
        <f>K36/M36</f>
        <v>2263.5522536029011</v>
      </c>
    </row>
    <row r="37" spans="1:14">
      <c r="A37" s="113" t="s">
        <v>138</v>
      </c>
      <c r="B37" s="838" t="str">
        <f>VLOOKUP(A37,EQUIPOS!A7:D154,3,FALSE)</f>
        <v>Camioneta D-300</v>
      </c>
      <c r="C37" s="839"/>
      <c r="D37" s="839"/>
      <c r="E37" s="839"/>
      <c r="F37" s="839"/>
      <c r="G37" s="839"/>
      <c r="H37" s="840"/>
      <c r="I37" s="421"/>
      <c r="J37" s="422"/>
      <c r="K37" s="269">
        <f>VLOOKUP(A37,EQUIPOS!A7:D164,4,FALSE)</f>
        <v>54113.378317647788</v>
      </c>
      <c r="L37" s="335"/>
      <c r="M37" s="336">
        <v>6.1</v>
      </c>
      <c r="N37" s="272">
        <f>K37/M37</f>
        <v>8871.0456258439008</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85.991540699673777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11220.589420146476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0.38200000000000001</v>
      </c>
      <c r="L48" s="267"/>
      <c r="M48" s="402">
        <f>VLOOKUP(A48,MATERIALES!A5:D396,4,FALSE)</f>
        <v>5153.8908352470944</v>
      </c>
      <c r="N48" s="272">
        <f>K48*M48</f>
        <v>1968.7862990643901</v>
      </c>
    </row>
    <row r="49" spans="1:14">
      <c r="A49" s="166" t="s">
        <v>841</v>
      </c>
      <c r="B49" s="43" t="str">
        <f>VLOOKUP(A49,MATERIALES!A6:D373,3,FALSE)</f>
        <v>Disolvente para pintura Trafico (acrílico)</v>
      </c>
      <c r="C49" s="425"/>
      <c r="D49" s="425"/>
      <c r="E49" s="425"/>
      <c r="F49" s="425"/>
      <c r="G49" s="425"/>
      <c r="H49" s="425"/>
      <c r="I49" s="425"/>
      <c r="J49" s="312" t="str">
        <f>VLOOKUP(A49,MATERIALES!A5:D641,2,FALSE)</f>
        <v>gal</v>
      </c>
      <c r="K49" s="397">
        <v>0.05</v>
      </c>
      <c r="L49" s="421"/>
      <c r="M49" s="402">
        <f>VLOOKUP(A49,MATERIALES!A6:D397,4,FALSE)</f>
        <v>24095.185945651683</v>
      </c>
      <c r="N49" s="272">
        <f>K49*M49</f>
        <v>1204.7592972825842</v>
      </c>
    </row>
    <row r="50" spans="1:14">
      <c r="A50" s="166" t="s">
        <v>605</v>
      </c>
      <c r="B50" s="43" t="str">
        <f>VLOOKUP(A50,MATERIALES!A6:D373,3,FALSE)</f>
        <v>Pintura acrílica pura para tráfico</v>
      </c>
      <c r="C50" s="425"/>
      <c r="D50" s="425"/>
      <c r="E50" s="425"/>
      <c r="F50" s="425"/>
      <c r="G50" s="425"/>
      <c r="H50" s="425"/>
      <c r="I50" s="425"/>
      <c r="J50" s="312" t="str">
        <f>VLOOKUP(A50,MATERIALES!A6:D642,2,FALSE)</f>
        <v>gal</v>
      </c>
      <c r="K50" s="397">
        <v>0.12</v>
      </c>
      <c r="L50" s="421"/>
      <c r="M50" s="402">
        <f>VLOOKUP(A50,MATERIALES!A6:D398,4,FALSE)</f>
        <v>87938.922471360667</v>
      </c>
      <c r="N50" s="272">
        <f>K50*M50</f>
        <v>10552.67069656328</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13726.216292910254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7"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48.8</v>
      </c>
      <c r="N71" s="395">
        <f>K71/M71</f>
        <v>6412.9605532786882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48.8</v>
      </c>
      <c r="N72" s="395">
        <f>K72/M72</f>
        <v>2186.1935166886883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8599.1540699673769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33545.959783024111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6709.1919566048227</v>
      </c>
      <c r="M84" s="860"/>
      <c r="N84" s="51"/>
    </row>
    <row r="85" spans="1:14">
      <c r="B85" s="89" t="s">
        <v>973</v>
      </c>
      <c r="C85" s="90"/>
      <c r="D85" s="90"/>
      <c r="E85" s="90"/>
      <c r="F85" s="90"/>
      <c r="G85" s="90"/>
      <c r="H85" s="90"/>
      <c r="I85" s="87"/>
      <c r="J85" s="88"/>
      <c r="K85" s="304">
        <v>0.05</v>
      </c>
      <c r="L85" s="859">
        <f>N79*K85</f>
        <v>1677.2979891512057</v>
      </c>
      <c r="M85" s="860"/>
      <c r="N85" s="51"/>
    </row>
    <row r="86" spans="1:14" ht="15.75" thickBot="1">
      <c r="B86" s="91" t="s">
        <v>974</v>
      </c>
      <c r="C86" s="92"/>
      <c r="D86" s="92"/>
      <c r="E86" s="92"/>
      <c r="F86" s="92"/>
      <c r="G86" s="92"/>
      <c r="H86" s="92"/>
      <c r="I86" s="93"/>
      <c r="J86" s="94"/>
      <c r="K86" s="305">
        <v>0.05</v>
      </c>
      <c r="L86" s="861">
        <f>N79*K86</f>
        <v>1677.2979891512057</v>
      </c>
      <c r="M86" s="862"/>
      <c r="N86" s="51"/>
    </row>
    <row r="87" spans="1:14" ht="15.75" thickBot="1">
      <c r="B87" s="825" t="s">
        <v>953</v>
      </c>
      <c r="C87" s="826"/>
      <c r="D87" s="826"/>
      <c r="E87" s="826"/>
      <c r="F87" s="826"/>
      <c r="G87" s="826"/>
      <c r="H87" s="826"/>
      <c r="I87" s="826"/>
      <c r="J87" s="826"/>
      <c r="K87" s="826"/>
      <c r="L87" s="826"/>
      <c r="M87" s="827"/>
      <c r="N87" s="52">
        <f>L84+L85+L86</f>
        <v>10063.787934907234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43609.747717931343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1149</v>
      </c>
      <c r="C31" s="81" t="s">
        <v>2166</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VLOOKUP(A36,EQUIPOS!A6:D163,4,FALSE)</f>
        <v>54113.378317647788</v>
      </c>
      <c r="L36" s="270"/>
      <c r="M36" s="336">
        <v>6</v>
      </c>
      <c r="N36" s="272">
        <f>K36/M36</f>
        <v>9018.8963862746314</v>
      </c>
    </row>
    <row r="37" spans="1:14">
      <c r="A37" s="113" t="s">
        <v>1711</v>
      </c>
      <c r="B37" s="838" t="str">
        <f>VLOOKUP(A37,EQUIPOS!A7:D154,3,FALSE)</f>
        <v>Caldera para pintura termoplástica</v>
      </c>
      <c r="C37" s="839"/>
      <c r="D37" s="839"/>
      <c r="E37" s="839"/>
      <c r="F37" s="839"/>
      <c r="G37" s="839"/>
      <c r="H37" s="840"/>
      <c r="I37" s="421"/>
      <c r="J37" s="422"/>
      <c r="K37" s="269">
        <f>VLOOKUP(A37,EQUIPOS!A7:D164,4,FALSE)</f>
        <v>41002.078860498033</v>
      </c>
      <c r="L37" s="335"/>
      <c r="M37" s="336">
        <v>6</v>
      </c>
      <c r="N37" s="272">
        <f>K37/M37</f>
        <v>6833.6798100830056</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100.46441950300166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15953.040615860638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447</v>
      </c>
      <c r="B48" s="43" t="str">
        <f>VLOOKUP(A48,MATERIALES!A5:D373,3,FALSE)</f>
        <v>Esferas reflectivas</v>
      </c>
      <c r="C48" s="281"/>
      <c r="D48" s="281"/>
      <c r="E48" s="281"/>
      <c r="F48" s="281"/>
      <c r="G48" s="281"/>
      <c r="H48" s="281"/>
      <c r="I48" s="268"/>
      <c r="J48" s="224" t="str">
        <f>VLOOKUP(A48,MATERIALES!A4:D640,2,FALSE)</f>
        <v>kg</v>
      </c>
      <c r="K48" s="282">
        <v>0.9</v>
      </c>
      <c r="L48" s="267"/>
      <c r="M48" s="402">
        <f>VLOOKUP(A48,MATERIALES!A5:D396,4,FALSE)</f>
        <v>5153.8908352470944</v>
      </c>
      <c r="N48" s="272">
        <f>K48*M48</f>
        <v>4638.5017517223851</v>
      </c>
    </row>
    <row r="49" spans="1:14">
      <c r="A49" s="166" t="s">
        <v>626</v>
      </c>
      <c r="B49" s="43" t="str">
        <f>VLOOKUP(A49,MATERIALES!A6:D373,3,FALSE)</f>
        <v xml:space="preserve">Resina termoplástica </v>
      </c>
      <c r="C49" s="425"/>
      <c r="D49" s="425"/>
      <c r="E49" s="425"/>
      <c r="F49" s="425"/>
      <c r="G49" s="425"/>
      <c r="H49" s="425"/>
      <c r="I49" s="425"/>
      <c r="J49" s="311" t="str">
        <f>VLOOKUP(A49,MATERIALES!A5:D641,2,FALSE)</f>
        <v>kg</v>
      </c>
      <c r="K49" s="397">
        <v>0.65</v>
      </c>
      <c r="L49" s="421"/>
      <c r="M49" s="402">
        <f>VLOOKUP(A49,MATERIALES!A6:D397,4,FALSE)</f>
        <v>8494.816327188586</v>
      </c>
      <c r="N49" s="272">
        <f>K49*M49</f>
        <v>5521.6306126725813</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10160.132364394965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48</v>
      </c>
      <c r="N71" s="395">
        <f>K71/M71</f>
        <v>7823.8118749999994</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v>
      </c>
      <c r="N72" s="395">
        <f>K72/M72</f>
        <v>2222.6300753001665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10046.441950300166</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36159.61493055577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7231.9229861111544</v>
      </c>
      <c r="M84" s="860"/>
      <c r="N84" s="51"/>
    </row>
    <row r="85" spans="1:14">
      <c r="B85" s="89" t="s">
        <v>973</v>
      </c>
      <c r="C85" s="90"/>
      <c r="D85" s="90"/>
      <c r="E85" s="90"/>
      <c r="F85" s="90"/>
      <c r="G85" s="90"/>
      <c r="H85" s="90"/>
      <c r="I85" s="87"/>
      <c r="J85" s="88"/>
      <c r="K85" s="304">
        <v>0.05</v>
      </c>
      <c r="L85" s="859">
        <f>N79*K85</f>
        <v>1807.9807465277886</v>
      </c>
      <c r="M85" s="860"/>
      <c r="N85" s="51"/>
    </row>
    <row r="86" spans="1:14" ht="15.75" thickBot="1">
      <c r="B86" s="91" t="s">
        <v>974</v>
      </c>
      <c r="C86" s="92"/>
      <c r="D86" s="92"/>
      <c r="E86" s="92"/>
      <c r="F86" s="92"/>
      <c r="G86" s="92"/>
      <c r="H86" s="92"/>
      <c r="I86" s="93"/>
      <c r="J86" s="94"/>
      <c r="K86" s="305">
        <v>0.05</v>
      </c>
      <c r="L86" s="861">
        <f>N79*K86</f>
        <v>1807.9807465277886</v>
      </c>
      <c r="M86" s="862"/>
      <c r="N86" s="51"/>
    </row>
    <row r="87" spans="1:14" ht="15.75" thickBot="1">
      <c r="B87" s="825" t="s">
        <v>953</v>
      </c>
      <c r="C87" s="826"/>
      <c r="D87" s="826"/>
      <c r="E87" s="826"/>
      <c r="F87" s="826"/>
      <c r="G87" s="826"/>
      <c r="H87" s="826"/>
      <c r="I87" s="826"/>
      <c r="J87" s="826"/>
      <c r="K87" s="826"/>
      <c r="L87" s="826"/>
      <c r="M87" s="827"/>
      <c r="N87" s="52">
        <f>L84+L85+L86</f>
        <v>10847.884479166731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47007.499409722499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1150</v>
      </c>
      <c r="C31" s="81" t="s">
        <v>2167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VLOOKUP(A36,EQUIPOS!A6:D163,4,FALSE)</f>
        <v>54113.378317647788</v>
      </c>
      <c r="L36" s="270"/>
      <c r="M36" s="336">
        <v>250</v>
      </c>
      <c r="N36" s="272">
        <f>K36/M36</f>
        <v>216.45351327059115</v>
      </c>
    </row>
    <row r="37" spans="1:14">
      <c r="A37" s="113" t="s">
        <v>251</v>
      </c>
      <c r="B37" s="838" t="str">
        <f>VLOOKUP(A37,EQUIPOS!A7:D154,3,FALSE)</f>
        <v>Maquina térmica pegatachas</v>
      </c>
      <c r="C37" s="839"/>
      <c r="D37" s="839"/>
      <c r="E37" s="839"/>
      <c r="F37" s="839"/>
      <c r="G37" s="839"/>
      <c r="H37" s="840"/>
      <c r="I37" s="421"/>
      <c r="J37" s="422"/>
      <c r="K37" s="269">
        <f>VLOOKUP(A37,EQUIPOS!A7:D164,4,FALSE)</f>
        <v>17820.275066503058</v>
      </c>
      <c r="L37" s="335"/>
      <c r="M37" s="336">
        <v>250</v>
      </c>
      <c r="N37" s="272">
        <f>K37/M37</f>
        <v>71.281100266012231</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1.15933616807204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288.89394970467544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626</v>
      </c>
      <c r="B48" s="43" t="str">
        <f>VLOOKUP(A48,MATERIALES!A5:D373,3,FALSE)</f>
        <v xml:space="preserve">Resina termoplástica </v>
      </c>
      <c r="C48" s="281"/>
      <c r="D48" s="281"/>
      <c r="E48" s="281"/>
      <c r="F48" s="281"/>
      <c r="G48" s="281"/>
      <c r="H48" s="281"/>
      <c r="I48" s="268"/>
      <c r="J48" s="224" t="str">
        <f>VLOOKUP(A48,MATERIALES!A4:D640,2,FALSE)</f>
        <v>kg</v>
      </c>
      <c r="K48" s="282">
        <v>0.08</v>
      </c>
      <c r="L48" s="267"/>
      <c r="M48" s="402">
        <f>VLOOKUP(A48,MATERIALES!A5:D396,4,FALSE)</f>
        <v>8494.816327188586</v>
      </c>
      <c r="N48" s="272">
        <f>K48*M48</f>
        <v>679.58530617508688</v>
      </c>
    </row>
    <row r="49" spans="1:14">
      <c r="A49" s="166" t="s">
        <v>681</v>
      </c>
      <c r="B49" s="43" t="str">
        <f>VLOOKUP(A49,MATERIALES!A6:D373,3,FALSE)</f>
        <v>Tacha reflectiva</v>
      </c>
      <c r="C49" s="425"/>
      <c r="D49" s="425"/>
      <c r="E49" s="425"/>
      <c r="F49" s="425"/>
      <c r="G49" s="425"/>
      <c r="H49" s="425"/>
      <c r="I49" s="422"/>
      <c r="J49" s="224" t="str">
        <f>VLOOKUP(A49,MATERIALES!A5:D641,2,FALSE)</f>
        <v>u</v>
      </c>
      <c r="K49" s="397">
        <v>1</v>
      </c>
      <c r="L49" s="421"/>
      <c r="M49" s="402">
        <f>VLOOKUP(A49,MATERIALES!A6:D397,4,FALSE)</f>
        <v>6473.5831200036291</v>
      </c>
      <c r="N49" s="272">
        <f>K49*M49</f>
        <v>6473.5831200036291</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7153.1684261787159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2000</v>
      </c>
      <c r="N71" s="395">
        <f>K71/M71</f>
        <v>62.590494999999997</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2000</v>
      </c>
      <c r="N72" s="395">
        <f>K72/M72</f>
        <v>53.343121807203993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115.93361680720399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7557.9959926905958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1511.5991985381193</v>
      </c>
      <c r="M84" s="860"/>
      <c r="N84" s="51"/>
    </row>
    <row r="85" spans="1:14">
      <c r="B85" s="89" t="s">
        <v>973</v>
      </c>
      <c r="C85" s="90"/>
      <c r="D85" s="90"/>
      <c r="E85" s="90"/>
      <c r="F85" s="90"/>
      <c r="G85" s="90"/>
      <c r="H85" s="90"/>
      <c r="I85" s="87"/>
      <c r="J85" s="88"/>
      <c r="K85" s="304">
        <v>0.05</v>
      </c>
      <c r="L85" s="859">
        <f>N79*K85</f>
        <v>377.89979963452981</v>
      </c>
      <c r="M85" s="860"/>
      <c r="N85" s="51"/>
    </row>
    <row r="86" spans="1:14" ht="15.75" thickBot="1">
      <c r="B86" s="91" t="s">
        <v>974</v>
      </c>
      <c r="C86" s="92"/>
      <c r="D86" s="92"/>
      <c r="E86" s="92"/>
      <c r="F86" s="92"/>
      <c r="G86" s="92"/>
      <c r="H86" s="92"/>
      <c r="I86" s="93"/>
      <c r="J86" s="94"/>
      <c r="K86" s="305">
        <v>0.05</v>
      </c>
      <c r="L86" s="861">
        <f>N79*K86</f>
        <v>377.89979963452981</v>
      </c>
      <c r="M86" s="862"/>
      <c r="N86" s="51"/>
    </row>
    <row r="87" spans="1:14" ht="15.75" thickBot="1">
      <c r="B87" s="825" t="s">
        <v>953</v>
      </c>
      <c r="C87" s="826"/>
      <c r="D87" s="826"/>
      <c r="E87" s="826"/>
      <c r="F87" s="826"/>
      <c r="G87" s="826"/>
      <c r="H87" s="826"/>
      <c r="I87" s="826"/>
      <c r="J87" s="826"/>
      <c r="K87" s="826"/>
      <c r="L87" s="826"/>
      <c r="M87" s="827"/>
      <c r="N87" s="52">
        <f>L84+L85+L86</f>
        <v>2267.3987978071787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9825.394790497774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1713</v>
      </c>
      <c r="C31" s="81" t="s">
        <v>2168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VLOOKUP(A36,EQUIPOS!A6:D163,4,FALSE)</f>
        <v>54113.378317647788</v>
      </c>
      <c r="L36" s="270"/>
      <c r="M36" s="336">
        <v>3.75</v>
      </c>
      <c r="N36" s="272">
        <f>K36/M36</f>
        <v>14430.23421803941</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98.152576204802642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14528.386794244212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73899.549573850934</v>
      </c>
      <c r="N48" s="272">
        <f>K48*M48</f>
        <v>73899.549573850934</v>
      </c>
    </row>
    <row r="49" spans="1:14">
      <c r="A49" s="166" t="s">
        <v>653</v>
      </c>
      <c r="B49" s="43" t="str">
        <f>VLOOKUP(A49,MATERIALES!A6:D373,3,FALSE)</f>
        <v>Señal (grupo 1). Tablero en lámina galvanizada de 75cm*75cm, calibre 16, reflectivo tipo 1/ incluye poste )</v>
      </c>
      <c r="C49" s="425"/>
      <c r="D49" s="425"/>
      <c r="E49" s="425"/>
      <c r="F49" s="425"/>
      <c r="G49" s="425"/>
      <c r="H49" s="425"/>
      <c r="I49" s="425"/>
      <c r="J49" s="312" t="str">
        <f>VLOOKUP(A49,MATERIALES!A5:D641,2,FALSE)</f>
        <v>u</v>
      </c>
      <c r="K49" s="397">
        <v>1</v>
      </c>
      <c r="L49" s="421"/>
      <c r="M49" s="402">
        <f>VLOOKUP(A49,MATERIALES!A6:D397,4,FALSE)</f>
        <v>311833.45797206694</v>
      </c>
      <c r="N49" s="272">
        <f>K49*M49</f>
        <v>311833.45797206694</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425218.88627582096</v>
      </c>
      <c r="N50" s="272">
        <f>K50*M50</f>
        <v>12756.566588274629</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398489.57413419249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30</v>
      </c>
      <c r="N72" s="395">
        <f>K72/M72</f>
        <v>6259.0494999999992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9815.2576204802644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422833.21854891698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84566.643709783399</v>
      </c>
      <c r="M84" s="860"/>
      <c r="N84" s="51"/>
    </row>
    <row r="85" spans="1:14">
      <c r="B85" s="89" t="s">
        <v>973</v>
      </c>
      <c r="C85" s="90"/>
      <c r="D85" s="90"/>
      <c r="E85" s="90"/>
      <c r="F85" s="90"/>
      <c r="G85" s="90"/>
      <c r="H85" s="90"/>
      <c r="I85" s="87"/>
      <c r="J85" s="88"/>
      <c r="K85" s="304">
        <v>0.05</v>
      </c>
      <c r="L85" s="859">
        <f>N79*K85</f>
        <v>21141.66092744585</v>
      </c>
      <c r="M85" s="860"/>
      <c r="N85" s="51"/>
    </row>
    <row r="86" spans="1:14" ht="15.75" thickBot="1">
      <c r="B86" s="91" t="s">
        <v>974</v>
      </c>
      <c r="C86" s="92"/>
      <c r="D86" s="92"/>
      <c r="E86" s="92"/>
      <c r="F86" s="92"/>
      <c r="G86" s="92"/>
      <c r="H86" s="92"/>
      <c r="I86" s="93"/>
      <c r="J86" s="94"/>
      <c r="K86" s="305">
        <v>0.05</v>
      </c>
      <c r="L86" s="861">
        <f>N79*K86</f>
        <v>21141.66092744585</v>
      </c>
      <c r="M86" s="862"/>
      <c r="N86" s="51"/>
    </row>
    <row r="87" spans="1:14" ht="15.75" thickBot="1">
      <c r="B87" s="825" t="s">
        <v>953</v>
      </c>
      <c r="C87" s="826"/>
      <c r="D87" s="826"/>
      <c r="E87" s="826"/>
      <c r="F87" s="826"/>
      <c r="G87" s="826"/>
      <c r="H87" s="826"/>
      <c r="I87" s="826"/>
      <c r="J87" s="826"/>
      <c r="K87" s="826"/>
      <c r="L87" s="826"/>
      <c r="M87" s="827"/>
      <c r="N87" s="52">
        <f>L84+L85+L86</f>
        <v>126849.96556467509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549683.18411359203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8.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1151</v>
      </c>
      <c r="C31" s="81" t="s">
        <v>2169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VLOOKUP(A36,EQUIPOS!A6:D163,4,FALSE)</f>
        <v>54113.378317647788</v>
      </c>
      <c r="L36" s="270"/>
      <c r="M36" s="336">
        <v>3.75</v>
      </c>
      <c r="N36" s="272">
        <f>K36/M36</f>
        <v>14430.23421803941</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98.152576204802642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14528.386794244212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73899.549573850934</v>
      </c>
      <c r="N48" s="272">
        <f>K48*M48</f>
        <v>73899.549573850934</v>
      </c>
    </row>
    <row r="49" spans="1:14">
      <c r="A49" s="166" t="s">
        <v>654</v>
      </c>
      <c r="B49" s="43" t="str">
        <f>VLOOKUP(A49,MATERIALES!A6:D373,3,FALSE)</f>
        <v xml:space="preserve">Señal (grupo 2). Tablero en lámina galvanizado de 1,2m*0,4m, calibre 16, reflectivo tipo 1. </v>
      </c>
      <c r="C49" s="425"/>
      <c r="D49" s="425"/>
      <c r="E49" s="425"/>
      <c r="F49" s="425"/>
      <c r="G49" s="425"/>
      <c r="H49" s="425"/>
      <c r="I49" s="425"/>
      <c r="J49" s="312" t="str">
        <f>VLOOKUP(A49,MATERIALES!A5:D641,2,FALSE)</f>
        <v>u</v>
      </c>
      <c r="K49" s="397">
        <v>1</v>
      </c>
      <c r="L49" s="421"/>
      <c r="M49" s="402">
        <f>VLOOKUP(A49,MATERIALES!A6:D397,4,FALSE)</f>
        <v>303077.60798286751</v>
      </c>
      <c r="N49" s="272">
        <f>K49*M49</f>
        <v>303077.60798286751</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425218.88627582096</v>
      </c>
      <c r="N50" s="272">
        <f>K50*M50</f>
        <v>12756.566588274629</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389733.72414499306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30</v>
      </c>
      <c r="N72" s="395">
        <f>K72/M72</f>
        <v>6259.0494999999992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9815.2576204802644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414077.36855971755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82815.473711943516</v>
      </c>
      <c r="M84" s="860"/>
      <c r="N84" s="51"/>
    </row>
    <row r="85" spans="1:14">
      <c r="B85" s="89" t="s">
        <v>973</v>
      </c>
      <c r="C85" s="90"/>
      <c r="D85" s="90"/>
      <c r="E85" s="90"/>
      <c r="F85" s="90"/>
      <c r="G85" s="90"/>
      <c r="H85" s="90"/>
      <c r="I85" s="87"/>
      <c r="J85" s="88"/>
      <c r="K85" s="304">
        <v>0.05</v>
      </c>
      <c r="L85" s="859">
        <f>N79*K85</f>
        <v>20703.868427985879</v>
      </c>
      <c r="M85" s="860"/>
      <c r="N85" s="51"/>
    </row>
    <row r="86" spans="1:14" ht="15.75" thickBot="1">
      <c r="B86" s="91" t="s">
        <v>974</v>
      </c>
      <c r="C86" s="92"/>
      <c r="D86" s="92"/>
      <c r="E86" s="92"/>
      <c r="F86" s="92"/>
      <c r="G86" s="92"/>
      <c r="H86" s="92"/>
      <c r="I86" s="93"/>
      <c r="J86" s="94"/>
      <c r="K86" s="305">
        <v>0.05</v>
      </c>
      <c r="L86" s="861">
        <f>N79*K86</f>
        <v>20703.868427985879</v>
      </c>
      <c r="M86" s="862"/>
      <c r="N86" s="51"/>
    </row>
    <row r="87" spans="1:14" ht="15.75" thickBot="1">
      <c r="B87" s="825" t="s">
        <v>953</v>
      </c>
      <c r="C87" s="826"/>
      <c r="D87" s="826"/>
      <c r="E87" s="826"/>
      <c r="F87" s="826"/>
      <c r="G87" s="826"/>
      <c r="H87" s="826"/>
      <c r="I87" s="826"/>
      <c r="J87" s="826"/>
      <c r="K87" s="826"/>
      <c r="L87" s="826"/>
      <c r="M87" s="827"/>
      <c r="N87" s="52">
        <f>L84+L85+L86</f>
        <v>124223.21056791526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538300.57912763278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1152</v>
      </c>
      <c r="C31" s="81" t="s">
        <v>2170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VLOOKUP(A36,EQUIPOS!A6:D163,4,FALSE)</f>
        <v>54113.378317647788</v>
      </c>
      <c r="L36" s="270"/>
      <c r="M36" s="336">
        <v>3</v>
      </c>
      <c r="N36" s="272">
        <f>K36/M36</f>
        <v>18037.792772549263</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52.158745833333334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18089.951518382597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616</v>
      </c>
      <c r="B48" s="43" t="str">
        <f>VLOOKUP(A48,MATERIALES!A5:D373,3,FALSE)</f>
        <v>Poste kilometraje</v>
      </c>
      <c r="C48" s="281"/>
      <c r="D48" s="281"/>
      <c r="E48" s="281"/>
      <c r="F48" s="281"/>
      <c r="G48" s="281"/>
      <c r="H48" s="281"/>
      <c r="I48" s="281"/>
      <c r="J48" s="311" t="str">
        <f>VLOOKUP(A48,MATERIALES!A4:D640,2,FALSE)</f>
        <v>u</v>
      </c>
      <c r="K48" s="282">
        <v>1</v>
      </c>
      <c r="L48" s="267"/>
      <c r="M48" s="402">
        <f>VLOOKUP(A48,MATERIALES!A5:D396,4,FALSE)</f>
        <v>156092.16652425384</v>
      </c>
      <c r="N48" s="272">
        <f>K48*M48</f>
        <v>156092.16652425384</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0.06</v>
      </c>
      <c r="L49" s="421"/>
      <c r="M49" s="402">
        <f>VLOOKUP(A49,MATERIALES!A6:D397,4,FALSE)</f>
        <v>425218.88627582096</v>
      </c>
      <c r="N49" s="272">
        <f>K49*M49</f>
        <v>25513.133176549258</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181605.29970080309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24</v>
      </c>
      <c r="N71" s="395">
        <f>K71/M71</f>
        <v>5215.8745833333332</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5215.8745833333332</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204911.125802519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40982.225160503804</v>
      </c>
      <c r="M84" s="860"/>
      <c r="N84" s="51"/>
    </row>
    <row r="85" spans="1:14">
      <c r="B85" s="89" t="s">
        <v>973</v>
      </c>
      <c r="C85" s="90"/>
      <c r="D85" s="90"/>
      <c r="E85" s="90"/>
      <c r="F85" s="90"/>
      <c r="G85" s="90"/>
      <c r="H85" s="90"/>
      <c r="I85" s="87"/>
      <c r="J85" s="88"/>
      <c r="K85" s="304">
        <v>0.05</v>
      </c>
      <c r="L85" s="859">
        <f>N79*K85</f>
        <v>10245.556290125951</v>
      </c>
      <c r="M85" s="860"/>
      <c r="N85" s="51"/>
    </row>
    <row r="86" spans="1:14" ht="15.75" thickBot="1">
      <c r="B86" s="91" t="s">
        <v>974</v>
      </c>
      <c r="C86" s="92"/>
      <c r="D86" s="92"/>
      <c r="E86" s="92"/>
      <c r="F86" s="92"/>
      <c r="G86" s="92"/>
      <c r="H86" s="92"/>
      <c r="I86" s="93"/>
      <c r="J86" s="94"/>
      <c r="K86" s="305">
        <v>0.05</v>
      </c>
      <c r="L86" s="861">
        <f>N79*K86</f>
        <v>10245.556290125951</v>
      </c>
      <c r="M86" s="862"/>
      <c r="N86" s="51"/>
    </row>
    <row r="87" spans="1:14" ht="15.75" thickBot="1">
      <c r="B87" s="825" t="s">
        <v>953</v>
      </c>
      <c r="C87" s="826"/>
      <c r="D87" s="826"/>
      <c r="E87" s="826"/>
      <c r="F87" s="826"/>
      <c r="G87" s="826"/>
      <c r="H87" s="826"/>
      <c r="I87" s="826"/>
      <c r="J87" s="826"/>
      <c r="K87" s="826"/>
      <c r="L87" s="826"/>
      <c r="M87" s="827"/>
      <c r="N87" s="52">
        <f>L84+L85+L86</f>
        <v>61473.337740755713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266384.46354327473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1153</v>
      </c>
      <c r="C31" s="81" t="s">
        <v>2171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135</v>
      </c>
      <c r="B36" s="838" t="str">
        <f>VLOOKUP(A36,EQUIPOS!A6:D154,3,FALSE)</f>
        <v>Camión 350</v>
      </c>
      <c r="C36" s="839"/>
      <c r="D36" s="839"/>
      <c r="E36" s="839"/>
      <c r="F36" s="839"/>
      <c r="G36" s="839"/>
      <c r="H36" s="840"/>
      <c r="I36" s="267"/>
      <c r="J36" s="268"/>
      <c r="K36" s="269">
        <f>VLOOKUP(A36,EQUIPOS!A6:D163,4,FALSE)</f>
        <v>60125.975908497545</v>
      </c>
      <c r="L36" s="270"/>
      <c r="M36" s="336">
        <v>6.25</v>
      </c>
      <c r="N36" s="272">
        <f>K36/M36</f>
        <v>9620.1561453596078</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357.04822361440802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9977.2043689740167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205" t="s">
        <v>619</v>
      </c>
      <c r="B48" s="43" t="str">
        <f>VLOOKUP(A48,MATERIALES!A5:D373,3,FALSE)</f>
        <v>Postes para defensa metálica (1,80m)</v>
      </c>
      <c r="C48" s="281"/>
      <c r="D48" s="281"/>
      <c r="E48" s="281"/>
      <c r="F48" s="281"/>
      <c r="G48" s="281"/>
      <c r="H48" s="281"/>
      <c r="I48" s="281"/>
      <c r="J48" s="311" t="str">
        <f>VLOOKUP(A48,MATERIALES!A4:D640,2,FALSE)</f>
        <v>u</v>
      </c>
      <c r="K48" s="282">
        <v>0.25</v>
      </c>
      <c r="L48" s="267"/>
      <c r="M48" s="402">
        <f>VLOOKUP(A48,MATERIALES!A5:D396,4,FALSE)</f>
        <v>164206.91131426714</v>
      </c>
      <c r="N48" s="272">
        <f>K48*M48</f>
        <v>41051.727828566785</v>
      </c>
    </row>
    <row r="49" spans="1:14">
      <c r="A49" s="166" t="s">
        <v>438</v>
      </c>
      <c r="B49" s="43" t="str">
        <f>VLOOKUP(A49,MATERIALES!A6:D373,3,FALSE)</f>
        <v>Defensa Metálica De 4,13 M Galvanizada</v>
      </c>
      <c r="C49" s="425"/>
      <c r="D49" s="425"/>
      <c r="E49" s="425"/>
      <c r="F49" s="425"/>
      <c r="G49" s="425"/>
      <c r="H49" s="425"/>
      <c r="I49" s="425"/>
      <c r="J49" s="312" t="str">
        <f>VLOOKUP(A49,MATERIALES!A5:D641,2,FALSE)</f>
        <v>u</v>
      </c>
      <c r="K49" s="397">
        <v>0.24213075060532688</v>
      </c>
      <c r="L49" s="421"/>
      <c r="M49" s="402">
        <f>VLOOKUP(A49,MATERIALES!A6:D397,4,FALSE)</f>
        <v>437436.44407489197</v>
      </c>
      <c r="N49" s="272">
        <f>K49*M49</f>
        <v>105916.81454597869</v>
      </c>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146968.54237454548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50</v>
      </c>
      <c r="N71" s="395">
        <f>K71/M71</f>
        <v>5007.2395999999999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50</v>
      </c>
      <c r="N72" s="395">
        <f>K72/M72</f>
        <v>2133.7248722881595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7140.9644722881594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164086.71121580765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32817.342243161533</v>
      </c>
      <c r="M84" s="860"/>
      <c r="N84" s="51"/>
    </row>
    <row r="85" spans="1:14">
      <c r="B85" s="89" t="s">
        <v>973</v>
      </c>
      <c r="C85" s="90"/>
      <c r="D85" s="90"/>
      <c r="E85" s="90"/>
      <c r="F85" s="90"/>
      <c r="G85" s="90"/>
      <c r="H85" s="90"/>
      <c r="I85" s="87"/>
      <c r="J85" s="88"/>
      <c r="K85" s="304">
        <v>0.05</v>
      </c>
      <c r="L85" s="859">
        <f>N79*K85</f>
        <v>8204.3355607903832</v>
      </c>
      <c r="M85" s="860"/>
      <c r="N85" s="51"/>
    </row>
    <row r="86" spans="1:14" ht="15.75" thickBot="1">
      <c r="B86" s="91" t="s">
        <v>974</v>
      </c>
      <c r="C86" s="92"/>
      <c r="D86" s="92"/>
      <c r="E86" s="92"/>
      <c r="F86" s="92"/>
      <c r="G86" s="92"/>
      <c r="H86" s="92"/>
      <c r="I86" s="93"/>
      <c r="J86" s="94"/>
      <c r="K86" s="305">
        <v>0.05</v>
      </c>
      <c r="L86" s="861">
        <f>N79*K86</f>
        <v>8204.3355607903832</v>
      </c>
      <c r="M86" s="862"/>
      <c r="N86" s="51"/>
    </row>
    <row r="87" spans="1:14" ht="15.75" thickBot="1">
      <c r="B87" s="825" t="s">
        <v>953</v>
      </c>
      <c r="C87" s="826"/>
      <c r="D87" s="826"/>
      <c r="E87" s="826"/>
      <c r="F87" s="826"/>
      <c r="G87" s="826"/>
      <c r="H87" s="826"/>
      <c r="I87" s="826"/>
      <c r="J87" s="826"/>
      <c r="K87" s="826"/>
      <c r="L87" s="826"/>
      <c r="M87" s="827"/>
      <c r="N87" s="52">
        <f>L84+L85+L86</f>
        <v>49226.013364742292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213312.72458054993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1154</v>
      </c>
      <c r="C31" s="81" t="s">
        <v>2172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41.726996666666665</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41.726996666666665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629</v>
      </c>
      <c r="B48" s="43" t="str">
        <f>VLOOKUP(A48,MATERIALES!A5:D373,3,FALSE)</f>
        <v>Sección final de defensa metálica</v>
      </c>
      <c r="C48" s="281"/>
      <c r="D48" s="281"/>
      <c r="E48" s="281"/>
      <c r="F48" s="281"/>
      <c r="G48" s="281"/>
      <c r="H48" s="281"/>
      <c r="I48" s="268"/>
      <c r="J48" s="224" t="str">
        <f>VLOOKUP(A48,MATERIALES!A4:D640,2,FALSE)</f>
        <v>u</v>
      </c>
      <c r="K48" s="282">
        <v>1</v>
      </c>
      <c r="L48" s="267"/>
      <c r="M48" s="402">
        <f>VLOOKUP(A48,MATERIALES!A5:D396,4,FALSE)</f>
        <v>49855.610338007406</v>
      </c>
      <c r="N48" s="272">
        <f>K48*M48</f>
        <v>49855.610338007406</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49855.610338007406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30</v>
      </c>
      <c r="N71" s="395">
        <f>K71/M71</f>
        <v>4172.6996666666664</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4172.6996666666664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54070.037001340737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10814.007400268149</v>
      </c>
      <c r="M84" s="860"/>
      <c r="N84" s="51"/>
    </row>
    <row r="85" spans="1:14">
      <c r="B85" s="89" t="s">
        <v>973</v>
      </c>
      <c r="C85" s="90"/>
      <c r="D85" s="90"/>
      <c r="E85" s="90"/>
      <c r="F85" s="90"/>
      <c r="G85" s="90"/>
      <c r="H85" s="90"/>
      <c r="I85" s="87"/>
      <c r="J85" s="88"/>
      <c r="K85" s="304">
        <v>0.05</v>
      </c>
      <c r="L85" s="859">
        <f>N79*K85</f>
        <v>2703.5018500670371</v>
      </c>
      <c r="M85" s="860"/>
      <c r="N85" s="51"/>
    </row>
    <row r="86" spans="1:14" ht="15.75" thickBot="1">
      <c r="B86" s="91" t="s">
        <v>974</v>
      </c>
      <c r="C86" s="92"/>
      <c r="D86" s="92"/>
      <c r="E86" s="92"/>
      <c r="F86" s="92"/>
      <c r="G86" s="92"/>
      <c r="H86" s="92"/>
      <c r="I86" s="93"/>
      <c r="J86" s="94"/>
      <c r="K86" s="305">
        <v>0.05</v>
      </c>
      <c r="L86" s="861">
        <f>N79*K86</f>
        <v>2703.5018500670371</v>
      </c>
      <c r="M86" s="862"/>
      <c r="N86" s="51"/>
    </row>
    <row r="87" spans="1:14" ht="15.75" thickBot="1">
      <c r="B87" s="825" t="s">
        <v>953</v>
      </c>
      <c r="C87" s="826"/>
      <c r="D87" s="826"/>
      <c r="E87" s="826"/>
      <c r="F87" s="826"/>
      <c r="G87" s="826"/>
      <c r="H87" s="826"/>
      <c r="I87" s="826"/>
      <c r="J87" s="826"/>
      <c r="K87" s="826"/>
      <c r="L87" s="826"/>
      <c r="M87" s="827"/>
      <c r="N87" s="52">
        <f>L84+L85+L86</f>
        <v>16221.011100402224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70291.048101742956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1155</v>
      </c>
      <c r="C31" s="81" t="s">
        <v>2048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43.165858620689654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43.165858620689654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2" t="s">
        <v>631</v>
      </c>
      <c r="B48" s="43" t="str">
        <f>VLOOKUP(A48,MATERIALES!A5:D373,3,FALSE)</f>
        <v>Sección tope</v>
      </c>
      <c r="C48" s="281"/>
      <c r="D48" s="281"/>
      <c r="E48" s="281"/>
      <c r="F48" s="281"/>
      <c r="G48" s="281"/>
      <c r="H48" s="281"/>
      <c r="I48" s="268"/>
      <c r="J48" s="224" t="str">
        <f>VLOOKUP(A48,MATERIALES!A4:D640,2,FALSE)</f>
        <v>u</v>
      </c>
      <c r="K48" s="282">
        <v>1</v>
      </c>
      <c r="L48" s="267"/>
      <c r="M48" s="402">
        <f>VLOOKUP(A48,MATERIALES!A5:D396,4,FALSE)</f>
        <v>42288.506687623005</v>
      </c>
      <c r="N48" s="272">
        <f>K48*M48</f>
        <v>42288.506687623005</v>
      </c>
    </row>
    <row r="49" spans="1:14">
      <c r="A49" s="172"/>
      <c r="B49" s="43"/>
      <c r="C49" s="425"/>
      <c r="D49" s="425"/>
      <c r="E49" s="425"/>
      <c r="F49" s="425"/>
      <c r="G49" s="425"/>
      <c r="H49" s="425"/>
      <c r="I49" s="425"/>
      <c r="J49" s="311"/>
      <c r="K49" s="397"/>
      <c r="L49" s="421"/>
      <c r="M49" s="402"/>
      <c r="N49" s="272"/>
    </row>
    <row r="50" spans="1:14">
      <c r="A50" s="172"/>
      <c r="B50" s="43"/>
      <c r="C50" s="425"/>
      <c r="D50" s="425"/>
      <c r="E50" s="425"/>
      <c r="F50" s="425"/>
      <c r="G50" s="425"/>
      <c r="H50" s="425"/>
      <c r="I50" s="425"/>
      <c r="J50" s="312"/>
      <c r="K50" s="397"/>
      <c r="L50" s="421"/>
      <c r="M50" s="402"/>
      <c r="N50" s="272"/>
    </row>
    <row r="51" spans="1:14">
      <c r="A51" s="172"/>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42288.506687623005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3"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29</v>
      </c>
      <c r="N71" s="395">
        <f>K71/M71</f>
        <v>4316.5858620689651</v>
      </c>
      <c r="O71" s="106"/>
    </row>
    <row r="72" spans="1:15">
      <c r="A72" s="173"/>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4316.5858620689651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46648.258408312657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9329.6516816625317</v>
      </c>
      <c r="M84" s="860"/>
      <c r="N84" s="51"/>
    </row>
    <row r="85" spans="1:14">
      <c r="B85" s="89" t="s">
        <v>973</v>
      </c>
      <c r="C85" s="90"/>
      <c r="D85" s="90"/>
      <c r="E85" s="90"/>
      <c r="F85" s="90"/>
      <c r="G85" s="90"/>
      <c r="H85" s="90"/>
      <c r="I85" s="87"/>
      <c r="J85" s="88"/>
      <c r="K85" s="304">
        <v>0.05</v>
      </c>
      <c r="L85" s="859">
        <f>N79*K85</f>
        <v>2332.4129204156329</v>
      </c>
      <c r="M85" s="860"/>
      <c r="N85" s="51"/>
    </row>
    <row r="86" spans="1:14" ht="15.75" thickBot="1">
      <c r="B86" s="91" t="s">
        <v>974</v>
      </c>
      <c r="C86" s="92"/>
      <c r="D86" s="92"/>
      <c r="E86" s="92"/>
      <c r="F86" s="92"/>
      <c r="G86" s="92"/>
      <c r="H86" s="92"/>
      <c r="I86" s="93"/>
      <c r="J86" s="94"/>
      <c r="K86" s="305">
        <v>0.05</v>
      </c>
      <c r="L86" s="861">
        <f>N79*K86</f>
        <v>2332.4129204156329</v>
      </c>
      <c r="M86" s="862"/>
      <c r="N86" s="51"/>
    </row>
    <row r="87" spans="1:14" ht="15.75" thickBot="1">
      <c r="B87" s="825" t="s">
        <v>953</v>
      </c>
      <c r="C87" s="826"/>
      <c r="D87" s="826"/>
      <c r="E87" s="826"/>
      <c r="F87" s="826"/>
      <c r="G87" s="826"/>
      <c r="H87" s="826"/>
      <c r="I87" s="826"/>
      <c r="J87" s="826"/>
      <c r="K87" s="826"/>
      <c r="L87" s="826"/>
      <c r="M87" s="827"/>
      <c r="N87" s="52">
        <f>L84+L85+L86</f>
        <v>13994.477522493797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60642.735930806455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1714</v>
      </c>
      <c r="C31" s="81" t="s">
        <v>1715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43.165858620689654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43.165858620689654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896</v>
      </c>
      <c r="B48" s="43" t="str">
        <f>VLOOKUP(A48,MATERIALES!A5:D373,3,FALSE)</f>
        <v>Amortiguadores (Para Defensas Metálicas), Incluye Tornillos</v>
      </c>
      <c r="C48" s="281"/>
      <c r="D48" s="281"/>
      <c r="E48" s="281"/>
      <c r="F48" s="281"/>
      <c r="G48" s="281"/>
      <c r="H48" s="281"/>
      <c r="I48" s="268"/>
      <c r="J48" s="224" t="str">
        <f>VLOOKUP(A48,MATERIALES!A4:D640,2,FALSE)</f>
        <v>u</v>
      </c>
      <c r="K48" s="282">
        <v>1</v>
      </c>
      <c r="L48" s="267"/>
      <c r="M48" s="402">
        <f>VLOOKUP(A48,MATERIALES!A5:D396,4,FALSE)</f>
        <v>33648.95723653015</v>
      </c>
      <c r="N48" s="272">
        <f>K48*M48</f>
        <v>33648.95723653015</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33648.95723653015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29</v>
      </c>
      <c r="N71" s="395">
        <f>K71/M71</f>
        <v>4316.5858620689651</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4316.5858620689651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38008.708957219802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7601.7417914439611</v>
      </c>
      <c r="M84" s="860"/>
      <c r="N84" s="51"/>
    </row>
    <row r="85" spans="1:14">
      <c r="B85" s="89" t="s">
        <v>973</v>
      </c>
      <c r="C85" s="90"/>
      <c r="D85" s="90"/>
      <c r="E85" s="90"/>
      <c r="F85" s="90"/>
      <c r="G85" s="90"/>
      <c r="H85" s="90"/>
      <c r="I85" s="87"/>
      <c r="J85" s="88"/>
      <c r="K85" s="304">
        <v>0.05</v>
      </c>
      <c r="L85" s="859">
        <f>N79*K85</f>
        <v>1900.4354478609903</v>
      </c>
      <c r="M85" s="860"/>
      <c r="N85" s="51"/>
    </row>
    <row r="86" spans="1:14" ht="15.75" thickBot="1">
      <c r="B86" s="91" t="s">
        <v>974</v>
      </c>
      <c r="C86" s="92"/>
      <c r="D86" s="92"/>
      <c r="E86" s="92"/>
      <c r="F86" s="92"/>
      <c r="G86" s="92"/>
      <c r="H86" s="92"/>
      <c r="I86" s="93"/>
      <c r="J86" s="94"/>
      <c r="K86" s="305">
        <v>0.05</v>
      </c>
      <c r="L86" s="861">
        <f>N79*K86</f>
        <v>1900.4354478609903</v>
      </c>
      <c r="M86" s="862"/>
      <c r="N86" s="51"/>
    </row>
    <row r="87" spans="1:14" ht="15.75" thickBot="1">
      <c r="B87" s="825" t="s">
        <v>953</v>
      </c>
      <c r="C87" s="826"/>
      <c r="D87" s="826"/>
      <c r="E87" s="826"/>
      <c r="F87" s="826"/>
      <c r="G87" s="826"/>
      <c r="H87" s="826"/>
      <c r="I87" s="826"/>
      <c r="J87" s="826"/>
      <c r="K87" s="826"/>
      <c r="L87" s="826"/>
      <c r="M87" s="827"/>
      <c r="N87" s="52">
        <f>L84+L85+L86</f>
        <v>11402.61268716594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49411.321644385738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1156</v>
      </c>
      <c r="C31" s="81" t="s">
        <v>2173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363</v>
      </c>
      <c r="B36" s="838" t="str">
        <f>VLOOKUP(A36,EQUIPOS!A6:D154,3,FALSE)</f>
        <v>Vibrador de concreto, Motor de 3 hp a 18.000 rpm Mangueras de 4 mt</v>
      </c>
      <c r="C36" s="839"/>
      <c r="D36" s="839"/>
      <c r="E36" s="839"/>
      <c r="F36" s="839"/>
      <c r="G36" s="839"/>
      <c r="H36" s="840"/>
      <c r="I36" s="267"/>
      <c r="J36" s="268"/>
      <c r="K36" s="269">
        <f>VLOOKUP(A36,EQUIPOS!A6:D163,4,FALSE)</f>
        <v>7538.4703313080518</v>
      </c>
      <c r="L36" s="270"/>
      <c r="M36" s="336">
        <v>1.25</v>
      </c>
      <c r="N36" s="272">
        <f>K36/M36</f>
        <v>6030.776265046441</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0.02</v>
      </c>
      <c r="N41" s="344">
        <f>N77*M41</f>
        <v>588.91545722881597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6619.6917222752572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745</v>
      </c>
      <c r="B48" s="43" t="str">
        <f>VLOOKUP(A48,MATERIALES!A5:D373,3,FALSE)</f>
        <v>Acero PDR-60</v>
      </c>
      <c r="C48" s="281"/>
      <c r="D48" s="281"/>
      <c r="E48" s="281"/>
      <c r="F48" s="281"/>
      <c r="G48" s="281"/>
      <c r="H48" s="281"/>
      <c r="I48" s="281"/>
      <c r="J48" s="311" t="str">
        <f>VLOOKUP(A48,MATERIALES!A4:D640,2,FALSE)</f>
        <v>kg</v>
      </c>
      <c r="K48" s="282">
        <v>9.6</v>
      </c>
      <c r="L48" s="267"/>
      <c r="M48" s="402">
        <f>VLOOKUP(A48,MATERIALES!A5:D396,4,FALSE)</f>
        <v>4307.0665262758585</v>
      </c>
      <c r="N48" s="272">
        <f>K48*M48</f>
        <v>41347.83865224824</v>
      </c>
    </row>
    <row r="49" spans="1:14">
      <c r="A49" s="166" t="s">
        <v>832</v>
      </c>
      <c r="B49" s="43" t="str">
        <f>VLOOKUP(A49,MATERIALES!A6:D373,3,FALSE)</f>
        <v>Concreto Resistencia  21 (Mpa)</v>
      </c>
      <c r="C49" s="425"/>
      <c r="D49" s="425"/>
      <c r="E49" s="425"/>
      <c r="F49" s="425"/>
      <c r="G49" s="425"/>
      <c r="H49" s="425"/>
      <c r="I49" s="425"/>
      <c r="J49" s="312" t="str">
        <f>VLOOKUP(A49,MATERIALES!A5:D641,2,FALSE)</f>
        <v>m3</v>
      </c>
      <c r="K49" s="397">
        <v>0.12</v>
      </c>
      <c r="L49" s="421"/>
      <c r="M49" s="402">
        <f>VLOOKUP(A49,MATERIALES!A6:D397,4,FALSE)</f>
        <v>465405.09364923171</v>
      </c>
      <c r="N49" s="272">
        <f>K49*M49</f>
        <v>55848.611237907804</v>
      </c>
    </row>
    <row r="50" spans="1:14">
      <c r="A50" s="166" t="s">
        <v>869</v>
      </c>
      <c r="B50" s="43" t="str">
        <f>VLOOKUP(A50,MATERIALES!A6:D373,3,FALSE)</f>
        <v>Formaleta para baranda de concreto</v>
      </c>
      <c r="C50" s="425"/>
      <c r="D50" s="425"/>
      <c r="E50" s="425"/>
      <c r="F50" s="425"/>
      <c r="G50" s="425"/>
      <c r="H50" s="425"/>
      <c r="I50" s="425"/>
      <c r="J50" s="312" t="str">
        <f>VLOOKUP(A50,MATERIALES!A6:D642,2,FALSE)</f>
        <v>m</v>
      </c>
      <c r="K50" s="397">
        <v>0.5</v>
      </c>
      <c r="L50" s="421"/>
      <c r="M50" s="402">
        <f>VLOOKUP(A50,MATERIALES!A6:D398,4,FALSE)</f>
        <v>29014.833151578605</v>
      </c>
      <c r="N50" s="272">
        <f>K50*M50</f>
        <v>14507.416575789302</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111703.86646594535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v>
      </c>
      <c r="N71" s="395">
        <f>K71/M71</f>
        <v>18777.148499999999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29445.772861440797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147769.33104966138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29553.866209932279</v>
      </c>
      <c r="M84" s="860"/>
      <c r="N84" s="51"/>
    </row>
    <row r="85" spans="1:14">
      <c r="B85" s="89" t="s">
        <v>973</v>
      </c>
      <c r="C85" s="90"/>
      <c r="D85" s="90"/>
      <c r="E85" s="90"/>
      <c r="F85" s="90"/>
      <c r="G85" s="90"/>
      <c r="H85" s="90"/>
      <c r="I85" s="87"/>
      <c r="J85" s="88"/>
      <c r="K85" s="304">
        <v>0.05</v>
      </c>
      <c r="L85" s="859">
        <f>N79*K85</f>
        <v>7388.4665524830698</v>
      </c>
      <c r="M85" s="860"/>
      <c r="N85" s="51"/>
    </row>
    <row r="86" spans="1:14" ht="15.75" thickBot="1">
      <c r="B86" s="91" t="s">
        <v>974</v>
      </c>
      <c r="C86" s="92"/>
      <c r="D86" s="92"/>
      <c r="E86" s="92"/>
      <c r="F86" s="92"/>
      <c r="G86" s="92"/>
      <c r="H86" s="92"/>
      <c r="I86" s="93"/>
      <c r="J86" s="94"/>
      <c r="K86" s="305">
        <v>0.05</v>
      </c>
      <c r="L86" s="861">
        <f>N79*K86</f>
        <v>7388.4665524830698</v>
      </c>
      <c r="M86" s="862"/>
      <c r="N86" s="51"/>
    </row>
    <row r="87" spans="1:14" ht="15.75" thickBot="1">
      <c r="B87" s="825" t="s">
        <v>953</v>
      </c>
      <c r="C87" s="826"/>
      <c r="D87" s="826"/>
      <c r="E87" s="826"/>
      <c r="F87" s="826"/>
      <c r="G87" s="826"/>
      <c r="H87" s="826"/>
      <c r="I87" s="826"/>
      <c r="J87" s="826"/>
      <c r="K87" s="826"/>
      <c r="L87" s="826"/>
      <c r="M87" s="827"/>
      <c r="N87" s="52">
        <f>L84+L85+L86</f>
        <v>44330.799314898417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192100.13036455979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1157</v>
      </c>
      <c r="C31" s="81" t="s">
        <v>1716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8.9414992857142845</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8.9414992857142845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408</v>
      </c>
      <c r="B48" s="43" t="str">
        <f>VLOOKUP(A48,MATERIALES!A5:D373,3,FALSE)</f>
        <v>Captafaro, Incluye Tornillos</v>
      </c>
      <c r="C48" s="281"/>
      <c r="D48" s="281"/>
      <c r="E48" s="281"/>
      <c r="F48" s="281"/>
      <c r="G48" s="281"/>
      <c r="H48" s="281"/>
      <c r="I48" s="268"/>
      <c r="J48" s="224" t="str">
        <f>VLOOKUP(A48,MATERIALES!A4:D640,2,FALSE)</f>
        <v>u</v>
      </c>
      <c r="K48" s="282">
        <v>1</v>
      </c>
      <c r="L48" s="267"/>
      <c r="M48" s="402">
        <f>VLOOKUP(A48,MATERIALES!A5:D396,4,FALSE)</f>
        <v>14758.99870116666</v>
      </c>
      <c r="N48" s="272">
        <f>K48*M48</f>
        <v>14758.99870116666</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14758.99870116666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34">
        <v>70</v>
      </c>
      <c r="N71" s="395">
        <f>K71/M71</f>
        <v>894.14992857142852</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894.14992857142852</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15662.090129023803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3132.4180258047609</v>
      </c>
      <c r="M84" s="860"/>
      <c r="N84" s="51"/>
    </row>
    <row r="85" spans="1:14">
      <c r="B85" s="89" t="s">
        <v>973</v>
      </c>
      <c r="C85" s="90"/>
      <c r="D85" s="90"/>
      <c r="E85" s="90"/>
      <c r="F85" s="90"/>
      <c r="G85" s="90"/>
      <c r="H85" s="90"/>
      <c r="I85" s="87"/>
      <c r="J85" s="88"/>
      <c r="K85" s="304">
        <v>0.05</v>
      </c>
      <c r="L85" s="859">
        <f>N79*K85</f>
        <v>783.10450645119022</v>
      </c>
      <c r="M85" s="860"/>
      <c r="N85" s="51"/>
    </row>
    <row r="86" spans="1:14" ht="15.75" thickBot="1">
      <c r="B86" s="91" t="s">
        <v>974</v>
      </c>
      <c r="C86" s="92"/>
      <c r="D86" s="92"/>
      <c r="E86" s="92"/>
      <c r="F86" s="92"/>
      <c r="G86" s="92"/>
      <c r="H86" s="92"/>
      <c r="I86" s="93"/>
      <c r="J86" s="94"/>
      <c r="K86" s="305">
        <v>0.05</v>
      </c>
      <c r="L86" s="861">
        <f>N79*K86</f>
        <v>783.10450645119022</v>
      </c>
      <c r="M86" s="862"/>
      <c r="N86" s="51"/>
    </row>
    <row r="87" spans="1:14" ht="15.75" thickBot="1">
      <c r="B87" s="825" t="s">
        <v>953</v>
      </c>
      <c r="C87" s="826"/>
      <c r="D87" s="826"/>
      <c r="E87" s="826"/>
      <c r="F87" s="826"/>
      <c r="G87" s="826"/>
      <c r="H87" s="826"/>
      <c r="I87" s="826"/>
      <c r="J87" s="826"/>
      <c r="K87" s="826"/>
      <c r="L87" s="826"/>
      <c r="M87" s="827"/>
      <c r="N87" s="52">
        <f>L84+L85+L86</f>
        <v>4698.6270387071409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20360.717167730945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4"/>
      <c r="C1" s="926"/>
      <c r="D1" s="927"/>
      <c r="E1" s="927"/>
      <c r="F1" s="927"/>
      <c r="G1" s="927"/>
      <c r="H1" s="927"/>
      <c r="I1" s="927"/>
      <c r="J1" s="928"/>
      <c r="K1" s="929" t="s">
        <v>933</v>
      </c>
      <c r="L1" s="931" t="s">
        <v>2198</v>
      </c>
      <c r="M1" s="932"/>
      <c r="N1" s="933"/>
    </row>
    <row r="2" spans="2:14" ht="24.7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1717</v>
      </c>
      <c r="C31" s="81" t="s">
        <v>2174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VLOOKUP(A36,EQUIPOS!A6:D163,4,FALSE)</f>
        <v>54113.378317647788</v>
      </c>
      <c r="L36" s="270"/>
      <c r="M36" s="336">
        <v>160</v>
      </c>
      <c r="N36" s="272">
        <f>K36/M36</f>
        <v>338.20861448529865</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21.159592326800993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359.36820681209963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439</v>
      </c>
      <c r="B48" s="43" t="str">
        <f>VLOOKUP(A48,MATERIALES!A5:D373,3,FALSE)</f>
        <v>Delineador de corona en forma de A de lámina galvanizada calibre 16 de (1.55*25) cm</v>
      </c>
      <c r="C48" s="281"/>
      <c r="D48" s="281"/>
      <c r="E48" s="281"/>
      <c r="F48" s="281"/>
      <c r="G48" s="281"/>
      <c r="H48" s="281"/>
      <c r="I48" s="281"/>
      <c r="J48" s="311" t="str">
        <f>VLOOKUP(A48,MATERIALES!A4:D640,2,FALSE)</f>
        <v>u</v>
      </c>
      <c r="K48" s="282">
        <v>1</v>
      </c>
      <c r="L48" s="267"/>
      <c r="M48" s="402">
        <f>VLOOKUP(A48,MATERIALES!A5:D396,4,FALSE)</f>
        <v>26371.300634245963</v>
      </c>
      <c r="N48" s="272">
        <f>K48*M48</f>
        <v>26371.300634245963</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0.03</v>
      </c>
      <c r="L49" s="421"/>
      <c r="M49" s="402">
        <f>VLOOKUP(A49,MATERIALES!A6:D397,4,FALSE)</f>
        <v>425218.88627582096</v>
      </c>
      <c r="N49" s="272">
        <f>K49*M49</f>
        <v>12756.566588274629</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39127.867222520596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80</v>
      </c>
      <c r="N71" s="395">
        <f>K71/M71</f>
        <v>1333.5780451800997</v>
      </c>
      <c r="O71" s="106"/>
    </row>
    <row r="72" spans="1:15">
      <c r="A72" s="167" t="s">
        <v>6</v>
      </c>
      <c r="B72" s="49" t="str">
        <f>VLOOKUP(A72,'MANO DE OBRA'!A8:D69,3,FALSE)</f>
        <v xml:space="preserve">Obrero </v>
      </c>
      <c r="C72" s="47"/>
      <c r="D72" s="47"/>
      <c r="E72" s="47"/>
      <c r="F72" s="47"/>
      <c r="G72" s="47"/>
      <c r="H72" s="47"/>
      <c r="I72" s="292">
        <f>K72/J72*100</f>
        <v>33832.699999999997</v>
      </c>
      <c r="J72" s="293">
        <v>185</v>
      </c>
      <c r="K72" s="294">
        <f>VLOOKUP(A72,'MANO DE OBRA'!A8:D100,4,FALSE)</f>
        <v>62590.494999999995</v>
      </c>
      <c r="L72" s="50"/>
      <c r="M72" s="434">
        <v>80</v>
      </c>
      <c r="N72" s="395">
        <f>K72/M72</f>
        <v>782.3811874999999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2115.9592326800994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41603.194662012793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8320.6389324025586</v>
      </c>
      <c r="M84" s="860"/>
      <c r="N84" s="51"/>
    </row>
    <row r="85" spans="1:14">
      <c r="B85" s="89" t="s">
        <v>973</v>
      </c>
      <c r="C85" s="90"/>
      <c r="D85" s="90"/>
      <c r="E85" s="90"/>
      <c r="F85" s="90"/>
      <c r="G85" s="90"/>
      <c r="H85" s="90"/>
      <c r="I85" s="87"/>
      <c r="J85" s="88"/>
      <c r="K85" s="304">
        <v>0.05</v>
      </c>
      <c r="L85" s="859">
        <f>N79*K85</f>
        <v>2080.1597331006396</v>
      </c>
      <c r="M85" s="860"/>
      <c r="N85" s="51"/>
    </row>
    <row r="86" spans="1:14" ht="15.75" thickBot="1">
      <c r="B86" s="91" t="s">
        <v>974</v>
      </c>
      <c r="C86" s="92"/>
      <c r="D86" s="92"/>
      <c r="E86" s="92"/>
      <c r="F86" s="92"/>
      <c r="G86" s="92"/>
      <c r="H86" s="92"/>
      <c r="I86" s="93"/>
      <c r="J86" s="94"/>
      <c r="K86" s="305">
        <v>0.05</v>
      </c>
      <c r="L86" s="861">
        <f>N79*K86</f>
        <v>2080.1597331006396</v>
      </c>
      <c r="M86" s="862"/>
      <c r="N86" s="51"/>
    </row>
    <row r="87" spans="1:14" ht="15.75" thickBot="1">
      <c r="B87" s="825" t="s">
        <v>953</v>
      </c>
      <c r="C87" s="826"/>
      <c r="D87" s="826"/>
      <c r="E87" s="826"/>
      <c r="F87" s="826"/>
      <c r="G87" s="826"/>
      <c r="H87" s="826"/>
      <c r="I87" s="826"/>
      <c r="J87" s="826"/>
      <c r="K87" s="826"/>
      <c r="L87" s="826"/>
      <c r="M87" s="827"/>
      <c r="N87" s="52">
        <f>L84+L85+L86</f>
        <v>12480.958398603838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54084.153060616634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1158</v>
      </c>
      <c r="C31" s="81" t="s">
        <v>2175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83.453993333333329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83.453993333333329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0.04</v>
      </c>
      <c r="L48" s="267"/>
      <c r="M48" s="402">
        <f>VLOOKUP(A48,MATERIALES!A5:D396,4,FALSE)</f>
        <v>6056.8123025754276</v>
      </c>
      <c r="N48" s="272">
        <f>K48*M48</f>
        <v>242.2724921030171</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11064.230979546272</v>
      </c>
      <c r="N49" s="272">
        <f>K49*M49</f>
        <v>4425.6923918185084</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372.15003565278386</v>
      </c>
      <c r="N50" s="272">
        <f>K50*M50</f>
        <v>1116.4501069583516</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5784.4149908798772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150</v>
      </c>
      <c r="N71" s="395">
        <f>K71/M71</f>
        <v>834.53993333333324</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834.53993333333324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6702.4089175465442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1340.481783509309</v>
      </c>
      <c r="M84" s="860"/>
      <c r="N84" s="51"/>
    </row>
    <row r="85" spans="1:14">
      <c r="B85" s="89" t="s">
        <v>973</v>
      </c>
      <c r="C85" s="90"/>
      <c r="D85" s="90"/>
      <c r="E85" s="90"/>
      <c r="F85" s="90"/>
      <c r="G85" s="90"/>
      <c r="H85" s="90"/>
      <c r="I85" s="87"/>
      <c r="J85" s="88"/>
      <c r="K85" s="304">
        <v>0.05</v>
      </c>
      <c r="L85" s="859">
        <f>N79*K85</f>
        <v>335.12044587732726</v>
      </c>
      <c r="M85" s="860"/>
      <c r="N85" s="51"/>
    </row>
    <row r="86" spans="1:14" ht="15.75" thickBot="1">
      <c r="B86" s="91" t="s">
        <v>974</v>
      </c>
      <c r="C86" s="92"/>
      <c r="D86" s="92"/>
      <c r="E86" s="92"/>
      <c r="F86" s="92"/>
      <c r="G86" s="92"/>
      <c r="H86" s="92"/>
      <c r="I86" s="93"/>
      <c r="J86" s="94"/>
      <c r="K86" s="305">
        <v>0.05</v>
      </c>
      <c r="L86" s="861">
        <f>N79*K86</f>
        <v>335.12044587732726</v>
      </c>
      <c r="M86" s="862"/>
      <c r="N86" s="51"/>
    </row>
    <row r="87" spans="1:14" ht="15.75" thickBot="1">
      <c r="B87" s="825" t="s">
        <v>953</v>
      </c>
      <c r="C87" s="826"/>
      <c r="D87" s="826"/>
      <c r="E87" s="826"/>
      <c r="F87" s="826"/>
      <c r="G87" s="826"/>
      <c r="H87" s="826"/>
      <c r="I87" s="826"/>
      <c r="J87" s="826"/>
      <c r="K87" s="826"/>
      <c r="L87" s="826"/>
      <c r="M87" s="827"/>
      <c r="N87" s="52">
        <f>L84+L85+L86</f>
        <v>2010.7226752639635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8713.1315928105068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1159</v>
      </c>
      <c r="C31" s="81" t="s">
        <v>2176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83.453993333333329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83.453993333333329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30284.061512877135</v>
      </c>
      <c r="N48" s="272">
        <f>K48*M48</f>
        <v>12113.624605150855</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372.15003565278386</v>
      </c>
      <c r="N49" s="272">
        <f>K49*M49</f>
        <v>1116.4501069583516</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13230.074712109206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150</v>
      </c>
      <c r="N71" s="395">
        <f>K71/M71</f>
        <v>834.53993333333324</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834.53993333333324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14148.068638775872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2829.6137277551748</v>
      </c>
      <c r="M84" s="860"/>
      <c r="N84" s="51"/>
    </row>
    <row r="85" spans="1:14">
      <c r="B85" s="89" t="s">
        <v>973</v>
      </c>
      <c r="C85" s="90"/>
      <c r="D85" s="90"/>
      <c r="E85" s="90"/>
      <c r="F85" s="90"/>
      <c r="G85" s="90"/>
      <c r="H85" s="90"/>
      <c r="I85" s="87"/>
      <c r="J85" s="88"/>
      <c r="K85" s="304">
        <v>0.05</v>
      </c>
      <c r="L85" s="859">
        <f>N79*K85</f>
        <v>707.40343193879369</v>
      </c>
      <c r="M85" s="860"/>
      <c r="N85" s="51"/>
    </row>
    <row r="86" spans="1:14" ht="15.75" thickBot="1">
      <c r="B86" s="91" t="s">
        <v>974</v>
      </c>
      <c r="C86" s="92"/>
      <c r="D86" s="92"/>
      <c r="E86" s="92"/>
      <c r="F86" s="92"/>
      <c r="G86" s="92"/>
      <c r="H86" s="92"/>
      <c r="I86" s="93"/>
      <c r="J86" s="94"/>
      <c r="K86" s="305">
        <v>0.05</v>
      </c>
      <c r="L86" s="861">
        <f>N79*K86</f>
        <v>707.40343193879369</v>
      </c>
      <c r="M86" s="862"/>
      <c r="N86" s="51"/>
    </row>
    <row r="87" spans="1:14" ht="15.75" thickBot="1">
      <c r="B87" s="825" t="s">
        <v>953</v>
      </c>
      <c r="C87" s="826"/>
      <c r="D87" s="826"/>
      <c r="E87" s="826"/>
      <c r="F87" s="826"/>
      <c r="G87" s="826"/>
      <c r="H87" s="826"/>
      <c r="I87" s="826"/>
      <c r="J87" s="826"/>
      <c r="K87" s="826"/>
      <c r="L87" s="826"/>
      <c r="M87" s="827"/>
      <c r="N87" s="52">
        <f>L84+L85+L86</f>
        <v>4244.4205916327619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18392.489230408635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1160</v>
      </c>
      <c r="C31" s="81" t="s">
        <v>2177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309.15631148587727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309.15631148587727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0.08</v>
      </c>
      <c r="L48" s="267"/>
      <c r="M48" s="402">
        <f>VLOOKUP(A48,MATERIALES!A5:D396,4,FALSE)</f>
        <v>6056.8123025754276</v>
      </c>
      <c r="N48" s="272">
        <f>K48*M48</f>
        <v>484.5449842060342</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11064.230979546272</v>
      </c>
      <c r="N49" s="272">
        <f>K49*M49</f>
        <v>4425.6923918185084</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372.15003565278386</v>
      </c>
      <c r="N50" s="272">
        <f>K50*M50</f>
        <v>1116.4501069583516</v>
      </c>
    </row>
    <row r="51" spans="1:14">
      <c r="A51" s="166" t="s">
        <v>920</v>
      </c>
      <c r="B51" s="43" t="str">
        <f>VLOOKUP(A51,MATERIALES!A6:D373,3,FALSE)</f>
        <v>Malla eslabonada, calibre 10, 6 ojos</v>
      </c>
      <c r="C51" s="425"/>
      <c r="D51" s="425"/>
      <c r="E51" s="425"/>
      <c r="F51" s="425"/>
      <c r="G51" s="425"/>
      <c r="H51" s="425"/>
      <c r="I51" s="425"/>
      <c r="J51" s="312" t="str">
        <f>VLOOKUP(A51,MATERIALES!A6:D643,2,FALSE)</f>
        <v>m2</v>
      </c>
      <c r="K51" s="397">
        <v>1.5</v>
      </c>
      <c r="L51" s="421"/>
      <c r="M51" s="402">
        <f>VLOOKUP(A51,MATERIALES!A6:D399,4,FALSE)</f>
        <v>22611.712939663706</v>
      </c>
      <c r="N51" s="272">
        <f>K51*M51</f>
        <v>33917.569409495562</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39944.256892478457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75</v>
      </c>
      <c r="N71" s="395">
        <f>K71/M71</f>
        <v>1669.0798666666665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5"/>
    </row>
    <row r="77" spans="1:15" ht="15.75" thickBot="1">
      <c r="B77" s="825" t="s">
        <v>953</v>
      </c>
      <c r="C77" s="826"/>
      <c r="D77" s="826"/>
      <c r="E77" s="826"/>
      <c r="F77" s="826"/>
      <c r="G77" s="826"/>
      <c r="H77" s="826"/>
      <c r="I77" s="826"/>
      <c r="J77" s="826"/>
      <c r="K77" s="826"/>
      <c r="L77" s="826"/>
      <c r="M77" s="827"/>
      <c r="N77" s="301">
        <f>SUM(N71:N76)</f>
        <v>3091.5631148587727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43344.976318823108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8668.995263764622</v>
      </c>
      <c r="M84" s="860"/>
      <c r="N84" s="51"/>
    </row>
    <row r="85" spans="1:14">
      <c r="B85" s="89" t="s">
        <v>973</v>
      </c>
      <c r="C85" s="90"/>
      <c r="D85" s="90"/>
      <c r="E85" s="90"/>
      <c r="F85" s="90"/>
      <c r="G85" s="90"/>
      <c r="H85" s="90"/>
      <c r="I85" s="87"/>
      <c r="J85" s="88"/>
      <c r="K85" s="304">
        <v>0.05</v>
      </c>
      <c r="L85" s="859">
        <f>N79*K85</f>
        <v>2167.2488159411555</v>
      </c>
      <c r="M85" s="860"/>
      <c r="N85" s="51"/>
    </row>
    <row r="86" spans="1:14" ht="15.75" thickBot="1">
      <c r="B86" s="91" t="s">
        <v>974</v>
      </c>
      <c r="C86" s="92"/>
      <c r="D86" s="92"/>
      <c r="E86" s="92"/>
      <c r="F86" s="92"/>
      <c r="G86" s="92"/>
      <c r="H86" s="92"/>
      <c r="I86" s="93"/>
      <c r="J86" s="94"/>
      <c r="K86" s="305">
        <v>0.05</v>
      </c>
      <c r="L86" s="861">
        <f>N79*K86</f>
        <v>2167.2488159411555</v>
      </c>
      <c r="M86" s="862"/>
      <c r="N86" s="51"/>
    </row>
    <row r="87" spans="1:14" ht="15.75" thickBot="1">
      <c r="B87" s="825" t="s">
        <v>953</v>
      </c>
      <c r="C87" s="826"/>
      <c r="D87" s="826"/>
      <c r="E87" s="826"/>
      <c r="F87" s="826"/>
      <c r="G87" s="826"/>
      <c r="H87" s="826"/>
      <c r="I87" s="826"/>
      <c r="J87" s="826"/>
      <c r="K87" s="826"/>
      <c r="L87" s="826"/>
      <c r="M87" s="827"/>
      <c r="N87" s="52">
        <f>L84+L85+L86</f>
        <v>13003.492895646932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56348.469214470038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1161</v>
      </c>
      <c r="C31" s="81" t="s">
        <v>2178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309.15631148587727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309.15631148587727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30284.061512877135</v>
      </c>
      <c r="N48" s="272">
        <f>K48*M48</f>
        <v>12113.624605150855</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372.15003565278386</v>
      </c>
      <c r="N49" s="272">
        <f>K49*M49</f>
        <v>1116.4501069583516</v>
      </c>
    </row>
    <row r="50" spans="1:14">
      <c r="A50" s="166" t="s">
        <v>920</v>
      </c>
      <c r="B50" s="43" t="str">
        <f>VLOOKUP(A50,MATERIALES!A6:D373,3,FALSE)</f>
        <v>Malla eslabonada, calibre 10, 6 ojos</v>
      </c>
      <c r="C50" s="425"/>
      <c r="D50" s="425"/>
      <c r="E50" s="425"/>
      <c r="F50" s="425"/>
      <c r="G50" s="425"/>
      <c r="H50" s="425"/>
      <c r="I50" s="425"/>
      <c r="J50" s="312" t="str">
        <f>VLOOKUP(A50,MATERIALES!A6:D642,2,FALSE)</f>
        <v>m2</v>
      </c>
      <c r="K50" s="397">
        <v>1.5</v>
      </c>
      <c r="L50" s="421"/>
      <c r="M50" s="402">
        <f>VLOOKUP(A50,MATERIALES!A6:D398,4,FALSE)</f>
        <v>22611.712939663706</v>
      </c>
      <c r="N50" s="272">
        <f>K50*M50</f>
        <v>33917.569409495562</v>
      </c>
    </row>
    <row r="51" spans="1:14" ht="15.75" customHeight="1">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47147.644121604768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75</v>
      </c>
      <c r="N71" s="395">
        <f>K71/M71</f>
        <v>1669.0798666666665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3091.5631148587727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50548.363547949419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10109.672709589884</v>
      </c>
      <c r="M84" s="860"/>
      <c r="N84" s="51"/>
    </row>
    <row r="85" spans="1:14">
      <c r="B85" s="89" t="s">
        <v>973</v>
      </c>
      <c r="C85" s="90"/>
      <c r="D85" s="90"/>
      <c r="E85" s="90"/>
      <c r="F85" s="90"/>
      <c r="G85" s="90"/>
      <c r="H85" s="90"/>
      <c r="I85" s="87"/>
      <c r="J85" s="88"/>
      <c r="K85" s="304">
        <v>0.05</v>
      </c>
      <c r="L85" s="859">
        <f>N79*K85</f>
        <v>2527.418177397471</v>
      </c>
      <c r="M85" s="860"/>
      <c r="N85" s="51"/>
    </row>
    <row r="86" spans="1:14" ht="15.75" thickBot="1">
      <c r="B86" s="91" t="s">
        <v>974</v>
      </c>
      <c r="C86" s="92"/>
      <c r="D86" s="92"/>
      <c r="E86" s="92"/>
      <c r="F86" s="92"/>
      <c r="G86" s="92"/>
      <c r="H86" s="92"/>
      <c r="I86" s="93"/>
      <c r="J86" s="94"/>
      <c r="K86" s="305">
        <v>0.05</v>
      </c>
      <c r="L86" s="861">
        <f>N79*K86</f>
        <v>2527.418177397471</v>
      </c>
      <c r="M86" s="862"/>
      <c r="N86" s="51"/>
    </row>
    <row r="87" spans="1:14" ht="15.75" thickBot="1">
      <c r="B87" s="825" t="s">
        <v>953</v>
      </c>
      <c r="C87" s="826"/>
      <c r="D87" s="826"/>
      <c r="E87" s="826"/>
      <c r="F87" s="826"/>
      <c r="G87" s="826"/>
      <c r="H87" s="826"/>
      <c r="I87" s="826"/>
      <c r="J87" s="826"/>
      <c r="K87" s="826"/>
      <c r="L87" s="826"/>
      <c r="M87" s="827"/>
      <c r="N87" s="52">
        <f>L84+L85+L86</f>
        <v>15164.509064384825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65712.872612334249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1718</v>
      </c>
      <c r="C31" s="81" t="s">
        <v>2179</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241</v>
      </c>
      <c r="B36" s="838" t="str">
        <f>VLOOKUP(A36,EQUIPOS!A6:D154,3,FALSE)</f>
        <v>Grúa (capacidad 15 ton)</v>
      </c>
      <c r="C36" s="839"/>
      <c r="D36" s="839"/>
      <c r="E36" s="839"/>
      <c r="F36" s="839"/>
      <c r="G36" s="839"/>
      <c r="H36" s="840"/>
      <c r="I36" s="267"/>
      <c r="J36" s="268"/>
      <c r="K36" s="269">
        <f>VLOOKUP(A36,EQUIPOS!A6:D163,4,FALSE)</f>
        <v>153709.92052441082</v>
      </c>
      <c r="L36" s="270"/>
      <c r="M36" s="336">
        <v>0.75</v>
      </c>
      <c r="N36" s="272">
        <f>K36/M36</f>
        <v>204946.56069921443</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0.2</v>
      </c>
      <c r="N41" s="344">
        <f>N77*M41</f>
        <v>9815.2576204802663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214761.81831969469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14780.854059465708</v>
      </c>
      <c r="N48" s="272">
        <f>K48*M48</f>
        <v>14780.854059465708</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14780.854059465708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v>
      </c>
      <c r="N71" s="395">
        <f>K71/M71</f>
        <v>17781.040602401332</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6</v>
      </c>
      <c r="N72" s="395">
        <f>K72/M72</f>
        <v>31295.247499999998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49076.288102401333</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278618.96048156172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55723.792096312347</v>
      </c>
      <c r="M84" s="860"/>
      <c r="N84" s="51"/>
    </row>
    <row r="85" spans="1:14">
      <c r="B85" s="89" t="s">
        <v>973</v>
      </c>
      <c r="C85" s="90"/>
      <c r="D85" s="90"/>
      <c r="E85" s="90"/>
      <c r="F85" s="90"/>
      <c r="G85" s="90"/>
      <c r="H85" s="90"/>
      <c r="I85" s="87"/>
      <c r="J85" s="88"/>
      <c r="K85" s="304">
        <v>0.05</v>
      </c>
      <c r="L85" s="859">
        <f>N79*K85</f>
        <v>13930.948024078087</v>
      </c>
      <c r="M85" s="860"/>
      <c r="N85" s="51"/>
    </row>
    <row r="86" spans="1:14" ht="15.75" thickBot="1">
      <c r="B86" s="91" t="s">
        <v>974</v>
      </c>
      <c r="C86" s="92"/>
      <c r="D86" s="92"/>
      <c r="E86" s="92"/>
      <c r="F86" s="92"/>
      <c r="G86" s="92"/>
      <c r="H86" s="92"/>
      <c r="I86" s="93"/>
      <c r="J86" s="94"/>
      <c r="K86" s="305">
        <v>0.05</v>
      </c>
      <c r="L86" s="861">
        <f>N79*K86</f>
        <v>13930.948024078087</v>
      </c>
      <c r="M86" s="862"/>
      <c r="N86" s="51"/>
    </row>
    <row r="87" spans="1:14" ht="15.75" thickBot="1">
      <c r="B87" s="825" t="s">
        <v>953</v>
      </c>
      <c r="C87" s="826"/>
      <c r="D87" s="826"/>
      <c r="E87" s="826"/>
      <c r="F87" s="826"/>
      <c r="G87" s="826"/>
      <c r="H87" s="826"/>
      <c r="I87" s="826"/>
      <c r="J87" s="826"/>
      <c r="K87" s="826"/>
      <c r="L87" s="826"/>
      <c r="M87" s="827"/>
      <c r="N87" s="52">
        <f>L84+L85+L86</f>
        <v>83585.688144468513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362204.64862603025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1719</v>
      </c>
      <c r="C31" s="81" t="s">
        <v>2180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0.2</v>
      </c>
      <c r="N41" s="344">
        <f>N77*M41</f>
        <v>7361.4432153601992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7361.4432153601992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14780.854059465708</v>
      </c>
      <c r="N48" s="272">
        <f>K48*M48</f>
        <v>14780.854059465708</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14780.854059465708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v>
      </c>
      <c r="N71" s="395">
        <f>K71/M71</f>
        <v>13335.780451800998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8</v>
      </c>
      <c r="N72" s="395">
        <f>K72/M72</f>
        <v>23471.435624999998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5"/>
    </row>
    <row r="77" spans="1:15" ht="15.75" thickBot="1">
      <c r="B77" s="825" t="s">
        <v>953</v>
      </c>
      <c r="C77" s="826"/>
      <c r="D77" s="826"/>
      <c r="E77" s="826"/>
      <c r="F77" s="826"/>
      <c r="G77" s="826"/>
      <c r="H77" s="826"/>
      <c r="I77" s="826"/>
      <c r="J77" s="826"/>
      <c r="K77" s="826"/>
      <c r="L77" s="826"/>
      <c r="M77" s="827"/>
      <c r="N77" s="301">
        <f>SUM(N71:N76)</f>
        <v>36807.216076800993</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58949.513351626898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11789.90267032538</v>
      </c>
      <c r="M84" s="860"/>
      <c r="N84" s="51"/>
    </row>
    <row r="85" spans="1:14">
      <c r="B85" s="89" t="s">
        <v>973</v>
      </c>
      <c r="C85" s="90"/>
      <c r="D85" s="90"/>
      <c r="E85" s="90"/>
      <c r="F85" s="90"/>
      <c r="G85" s="90"/>
      <c r="H85" s="90"/>
      <c r="I85" s="87"/>
      <c r="J85" s="88"/>
      <c r="K85" s="304">
        <v>0.05</v>
      </c>
      <c r="L85" s="859">
        <f>N79*K85</f>
        <v>2947.4756675813451</v>
      </c>
      <c r="M85" s="860"/>
      <c r="N85" s="51"/>
    </row>
    <row r="86" spans="1:14" ht="15.75" thickBot="1">
      <c r="B86" s="91" t="s">
        <v>974</v>
      </c>
      <c r="C86" s="92"/>
      <c r="D86" s="92"/>
      <c r="E86" s="92"/>
      <c r="F86" s="92"/>
      <c r="G86" s="92"/>
      <c r="H86" s="92"/>
      <c r="I86" s="93"/>
      <c r="J86" s="94"/>
      <c r="K86" s="305">
        <v>0.05</v>
      </c>
      <c r="L86" s="861">
        <f>N79*K86</f>
        <v>2947.4756675813451</v>
      </c>
      <c r="M86" s="862"/>
      <c r="N86" s="51"/>
    </row>
    <row r="87" spans="1:14" ht="15.75" thickBot="1">
      <c r="B87" s="825" t="s">
        <v>953</v>
      </c>
      <c r="C87" s="826"/>
      <c r="D87" s="826"/>
      <c r="E87" s="826"/>
      <c r="F87" s="826"/>
      <c r="G87" s="826"/>
      <c r="H87" s="826"/>
      <c r="I87" s="826"/>
      <c r="J87" s="826"/>
      <c r="K87" s="826"/>
      <c r="L87" s="826"/>
      <c r="M87" s="827"/>
      <c r="N87" s="52">
        <f>L84+L85+L86</f>
        <v>17684.854005488069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76634.36735711497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1720</v>
      </c>
      <c r="C31" s="81" t="s">
        <v>2181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0.15</v>
      </c>
      <c r="N41" s="344">
        <f>N77*M41</f>
        <v>2898.3404201801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2898.3404201801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14780.854059465708</v>
      </c>
      <c r="N48" s="272">
        <f>K48*M48</f>
        <v>14780.854059465708</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14780.854059465708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v>
      </c>
      <c r="N71" s="395">
        <f>K71/M71</f>
        <v>8890.5203012006659</v>
      </c>
      <c r="O71" s="106"/>
    </row>
    <row r="72" spans="1:15">
      <c r="A72" s="171"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4">
        <v>12</v>
      </c>
      <c r="N72" s="395">
        <f>K72/M72</f>
        <v>10431.749166666666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5"/>
    </row>
    <row r="77" spans="1:15" ht="15.75" thickBot="1">
      <c r="B77" s="825" t="s">
        <v>953</v>
      </c>
      <c r="C77" s="826"/>
      <c r="D77" s="826"/>
      <c r="E77" s="826"/>
      <c r="F77" s="826"/>
      <c r="G77" s="826"/>
      <c r="H77" s="826"/>
      <c r="I77" s="826"/>
      <c r="J77" s="826"/>
      <c r="K77" s="826"/>
      <c r="L77" s="826"/>
      <c r="M77" s="827"/>
      <c r="N77" s="301">
        <f>SUM(N71:N76)</f>
        <v>19322.269467867332</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37001.463947513141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7400.2927895026287</v>
      </c>
      <c r="M84" s="860"/>
      <c r="N84" s="51"/>
    </row>
    <row r="85" spans="1:14">
      <c r="B85" s="89" t="s">
        <v>973</v>
      </c>
      <c r="C85" s="90"/>
      <c r="D85" s="90"/>
      <c r="E85" s="90"/>
      <c r="F85" s="90"/>
      <c r="G85" s="90"/>
      <c r="H85" s="90"/>
      <c r="I85" s="87"/>
      <c r="J85" s="88"/>
      <c r="K85" s="304">
        <v>0.05</v>
      </c>
      <c r="L85" s="859">
        <f>N79*K85</f>
        <v>1850.0731973756572</v>
      </c>
      <c r="M85" s="860"/>
      <c r="N85" s="51"/>
    </row>
    <row r="86" spans="1:14" ht="15.75" thickBot="1">
      <c r="B86" s="91" t="s">
        <v>974</v>
      </c>
      <c r="C86" s="92"/>
      <c r="D86" s="92"/>
      <c r="E86" s="92"/>
      <c r="F86" s="92"/>
      <c r="G86" s="92"/>
      <c r="H86" s="92"/>
      <c r="I86" s="93"/>
      <c r="J86" s="94"/>
      <c r="K86" s="305">
        <v>0.05</v>
      </c>
      <c r="L86" s="861">
        <f>N79*K86</f>
        <v>1850.0731973756572</v>
      </c>
      <c r="M86" s="862"/>
      <c r="N86" s="51"/>
    </row>
    <row r="87" spans="1:14" ht="15.75" thickBot="1">
      <c r="B87" s="825" t="s">
        <v>953</v>
      </c>
      <c r="C87" s="826"/>
      <c r="D87" s="826"/>
      <c r="E87" s="826"/>
      <c r="F87" s="826"/>
      <c r="G87" s="826"/>
      <c r="H87" s="826"/>
      <c r="I87" s="826"/>
      <c r="J87" s="826"/>
      <c r="K87" s="826"/>
      <c r="L87" s="826"/>
      <c r="M87" s="827"/>
      <c r="N87" s="52">
        <f>L84+L85+L86</f>
        <v>11100.439184253943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48101.903131767082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1721</v>
      </c>
      <c r="C31" s="81" t="s">
        <v>2182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0.15</v>
      </c>
      <c r="N41" s="344">
        <f>N77*M41</f>
        <v>2173.7553151350749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2173.7553151350749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205" t="s">
        <v>412</v>
      </c>
      <c r="B48" s="43" t="str">
        <f>VLOOKUP(A48,MATERIALES!A5:D373,3,FALSE)</f>
        <v>Cicatrizante (para remoción de especies vegetales)</v>
      </c>
      <c r="C48" s="281"/>
      <c r="D48" s="281"/>
      <c r="E48" s="281"/>
      <c r="F48" s="281"/>
      <c r="G48" s="281"/>
      <c r="H48" s="281"/>
      <c r="I48" s="281"/>
      <c r="J48" s="311" t="str">
        <f>VLOOKUP(A48,MATERIALES!A4:D640,2,FALSE)</f>
        <v>kg</v>
      </c>
      <c r="K48" s="282">
        <v>1</v>
      </c>
      <c r="L48" s="267"/>
      <c r="M48" s="402">
        <f>VLOOKUP(A48,MATERIALES!A5:D396,4,FALSE)</f>
        <v>14780.854059465708</v>
      </c>
      <c r="N48" s="272">
        <f>K48*M48</f>
        <v>14780.854059465708</v>
      </c>
    </row>
    <row r="49" spans="1:14">
      <c r="A49" s="170"/>
      <c r="B49" s="43"/>
      <c r="C49" s="425"/>
      <c r="D49" s="425"/>
      <c r="E49" s="425"/>
      <c r="F49" s="425"/>
      <c r="G49" s="425"/>
      <c r="H49" s="425"/>
      <c r="I49" s="425"/>
      <c r="J49" s="312"/>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14780.854059465708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16</v>
      </c>
      <c r="N71" s="395">
        <f>K71/M71</f>
        <v>6667.890225900499</v>
      </c>
      <c r="O71" s="106"/>
    </row>
    <row r="72" spans="1:15">
      <c r="A72" s="171"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4">
        <v>16</v>
      </c>
      <c r="N72" s="395">
        <f>K72/M72</f>
        <v>7823.8118749999994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14491.702100900498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31446.311475501279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6289.2622951002559</v>
      </c>
      <c r="M84" s="860"/>
      <c r="N84" s="51"/>
    </row>
    <row r="85" spans="1:14">
      <c r="B85" s="89" t="s">
        <v>973</v>
      </c>
      <c r="C85" s="90"/>
      <c r="D85" s="90"/>
      <c r="E85" s="90"/>
      <c r="F85" s="90"/>
      <c r="G85" s="90"/>
      <c r="H85" s="90"/>
      <c r="I85" s="87"/>
      <c r="J85" s="88"/>
      <c r="K85" s="304">
        <v>0.05</v>
      </c>
      <c r="L85" s="859">
        <f>N79*K85</f>
        <v>1572.315573775064</v>
      </c>
      <c r="M85" s="860"/>
      <c r="N85" s="51"/>
    </row>
    <row r="86" spans="1:14" ht="15.75" thickBot="1">
      <c r="B86" s="91" t="s">
        <v>974</v>
      </c>
      <c r="C86" s="92"/>
      <c r="D86" s="92"/>
      <c r="E86" s="92"/>
      <c r="F86" s="92"/>
      <c r="G86" s="92"/>
      <c r="H86" s="92"/>
      <c r="I86" s="93"/>
      <c r="J86" s="94"/>
      <c r="K86" s="305">
        <v>0.05</v>
      </c>
      <c r="L86" s="861">
        <f>N79*K86</f>
        <v>1572.315573775064</v>
      </c>
      <c r="M86" s="862"/>
      <c r="N86" s="51"/>
    </row>
    <row r="87" spans="1:14" ht="15.75" thickBot="1">
      <c r="B87" s="825" t="s">
        <v>953</v>
      </c>
      <c r="C87" s="826"/>
      <c r="D87" s="826"/>
      <c r="E87" s="826"/>
      <c r="F87" s="826"/>
      <c r="G87" s="826"/>
      <c r="H87" s="826"/>
      <c r="I87" s="826"/>
      <c r="J87" s="826"/>
      <c r="K87" s="826"/>
      <c r="L87" s="826"/>
      <c r="M87" s="827"/>
      <c r="N87" s="52">
        <f>L84+L85+L86</f>
        <v>9433.8934426503838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40880.204918151663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1722</v>
      </c>
      <c r="C31" s="81" t="s">
        <v>2183</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0.15</v>
      </c>
      <c r="N41" s="344">
        <f>N77*M41</f>
        <v>12372.173471193613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12372.173471193613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2.1</v>
      </c>
      <c r="L48" s="267"/>
      <c r="M48" s="402">
        <f>VLOOKUP(A48,MATERIALES!A5:D396,4,FALSE)</f>
        <v>48623.456160743728</v>
      </c>
      <c r="N48" s="272">
        <f>K48*M48</f>
        <v>102109.25793756184</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14780.854059465708</v>
      </c>
      <c r="N49" s="272">
        <f>K49*M49</f>
        <v>14780.854059465708</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116890.11199702755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3.57</v>
      </c>
      <c r="N72" s="395">
        <f>K72/M72</f>
        <v>52597.054621848736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82481.156474624091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211743.44194284524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42348.688388569048</v>
      </c>
      <c r="M84" s="860"/>
      <c r="N84" s="51"/>
    </row>
    <row r="85" spans="1:14">
      <c r="B85" s="89" t="s">
        <v>973</v>
      </c>
      <c r="C85" s="90"/>
      <c r="D85" s="90"/>
      <c r="E85" s="90"/>
      <c r="F85" s="90"/>
      <c r="G85" s="90"/>
      <c r="H85" s="90"/>
      <c r="I85" s="87"/>
      <c r="J85" s="88"/>
      <c r="K85" s="304">
        <v>0.05</v>
      </c>
      <c r="L85" s="859">
        <f>N79*K85</f>
        <v>10587.172097142262</v>
      </c>
      <c r="M85" s="860"/>
      <c r="N85" s="51"/>
    </row>
    <row r="86" spans="1:14" ht="15.75" thickBot="1">
      <c r="B86" s="91" t="s">
        <v>974</v>
      </c>
      <c r="C86" s="92"/>
      <c r="D86" s="92"/>
      <c r="E86" s="92"/>
      <c r="F86" s="92"/>
      <c r="G86" s="92"/>
      <c r="H86" s="92"/>
      <c r="I86" s="93"/>
      <c r="J86" s="94"/>
      <c r="K86" s="305">
        <v>0.05</v>
      </c>
      <c r="L86" s="861">
        <f>N79*K86</f>
        <v>10587.172097142262</v>
      </c>
      <c r="M86" s="862"/>
      <c r="N86" s="51"/>
    </row>
    <row r="87" spans="1:14" ht="15.75" thickBot="1">
      <c r="B87" s="825" t="s">
        <v>953</v>
      </c>
      <c r="C87" s="826"/>
      <c r="D87" s="826"/>
      <c r="E87" s="826"/>
      <c r="F87" s="826"/>
      <c r="G87" s="826"/>
      <c r="H87" s="826"/>
      <c r="I87" s="826"/>
      <c r="J87" s="826"/>
      <c r="K87" s="826"/>
      <c r="L87" s="826"/>
      <c r="M87" s="827"/>
      <c r="N87" s="52">
        <f>L84+L85+L86</f>
        <v>63523.032582853572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275266.47452569881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1723</v>
      </c>
      <c r="C31" s="81" t="s">
        <v>2184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0.15</v>
      </c>
      <c r="N41" s="344">
        <f>N77*M41</f>
        <v>12372.173471193613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12372.173471193613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v>
      </c>
      <c r="L48" s="267"/>
      <c r="M48" s="402">
        <f>VLOOKUP(A48,MATERIALES!A5:D396,4,FALSE)</f>
        <v>48623.456160743728</v>
      </c>
      <c r="N48" s="272">
        <f>K48*M48</f>
        <v>97246.912321487456</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14780.854059465708</v>
      </c>
      <c r="N49" s="272">
        <f>K49*M49</f>
        <v>14780.854059465708</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112027.76638095317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3.57</v>
      </c>
      <c r="N72" s="395">
        <f>K72/M72</f>
        <v>52597.054621848736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82481.156474624091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206881.09632677087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41376.219265354179</v>
      </c>
      <c r="M84" s="860"/>
      <c r="N84" s="51"/>
    </row>
    <row r="85" spans="1:14">
      <c r="B85" s="89" t="s">
        <v>973</v>
      </c>
      <c r="C85" s="90"/>
      <c r="D85" s="90"/>
      <c r="E85" s="90"/>
      <c r="F85" s="90"/>
      <c r="G85" s="90"/>
      <c r="H85" s="90"/>
      <c r="I85" s="87"/>
      <c r="J85" s="88"/>
      <c r="K85" s="304">
        <v>0.05</v>
      </c>
      <c r="L85" s="859">
        <f>N79*K85</f>
        <v>10344.054816338545</v>
      </c>
      <c r="M85" s="860"/>
      <c r="N85" s="51"/>
    </row>
    <row r="86" spans="1:14" ht="15.75" thickBot="1">
      <c r="B86" s="91" t="s">
        <v>974</v>
      </c>
      <c r="C86" s="92"/>
      <c r="D86" s="92"/>
      <c r="E86" s="92"/>
      <c r="F86" s="92"/>
      <c r="G86" s="92"/>
      <c r="H86" s="92"/>
      <c r="I86" s="93"/>
      <c r="J86" s="94"/>
      <c r="K86" s="305">
        <v>0.05</v>
      </c>
      <c r="L86" s="861">
        <f>N79*K86</f>
        <v>10344.054816338545</v>
      </c>
      <c r="M86" s="862"/>
      <c r="N86" s="51"/>
    </row>
    <row r="87" spans="1:14" ht="15.75" thickBot="1">
      <c r="B87" s="825" t="s">
        <v>953</v>
      </c>
      <c r="C87" s="826"/>
      <c r="D87" s="826"/>
      <c r="E87" s="826"/>
      <c r="F87" s="826"/>
      <c r="G87" s="826"/>
      <c r="H87" s="826"/>
      <c r="I87" s="826"/>
      <c r="J87" s="826"/>
      <c r="K87" s="826"/>
      <c r="L87" s="826"/>
      <c r="M87" s="827"/>
      <c r="N87" s="52">
        <f>L84+L85+L86</f>
        <v>62064.328898031272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268945.42522480217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1724</v>
      </c>
      <c r="C31" s="81" t="s">
        <v>2185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5165.9250634106666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5165.9250634106666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1.31</v>
      </c>
      <c r="L48" s="267"/>
      <c r="M48" s="402">
        <f>VLOOKUP(A48,MATERIALES!A5:D396,4,FALSE)</f>
        <v>48623.456160743728</v>
      </c>
      <c r="N48" s="272">
        <f>K48*M48</f>
        <v>63696.727570574287</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14780.854059465708</v>
      </c>
      <c r="N49" s="272">
        <f>K49*M49</f>
        <v>14780.854059465708</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78477.581630039989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5.7</v>
      </c>
      <c r="N71" s="395">
        <f>K71/M71</f>
        <v>18716.884844632979</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5.7</v>
      </c>
      <c r="N72" s="395">
        <f>K72/M72</f>
        <v>32942.365789473683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51659.250634106662</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135302.75732755731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27060.551465511464</v>
      </c>
      <c r="M84" s="860"/>
      <c r="N84" s="51"/>
    </row>
    <row r="85" spans="1:14">
      <c r="B85" s="89" t="s">
        <v>973</v>
      </c>
      <c r="C85" s="90"/>
      <c r="D85" s="90"/>
      <c r="E85" s="90"/>
      <c r="F85" s="90"/>
      <c r="G85" s="90"/>
      <c r="H85" s="90"/>
      <c r="I85" s="87"/>
      <c r="J85" s="88"/>
      <c r="K85" s="304">
        <v>0.05</v>
      </c>
      <c r="L85" s="859">
        <f>N79*K85</f>
        <v>6765.137866377866</v>
      </c>
      <c r="M85" s="860"/>
      <c r="N85" s="51"/>
    </row>
    <row r="86" spans="1:14" ht="15.75" thickBot="1">
      <c r="B86" s="91" t="s">
        <v>974</v>
      </c>
      <c r="C86" s="92"/>
      <c r="D86" s="92"/>
      <c r="E86" s="92"/>
      <c r="F86" s="92"/>
      <c r="G86" s="92"/>
      <c r="H86" s="92"/>
      <c r="I86" s="93"/>
      <c r="J86" s="94"/>
      <c r="K86" s="305">
        <v>0.05</v>
      </c>
      <c r="L86" s="861">
        <f>N79*K86</f>
        <v>6765.137866377866</v>
      </c>
      <c r="M86" s="862"/>
      <c r="N86" s="51"/>
    </row>
    <row r="87" spans="1:14" ht="15.75" thickBot="1">
      <c r="B87" s="825" t="s">
        <v>953</v>
      </c>
      <c r="C87" s="826"/>
      <c r="D87" s="826"/>
      <c r="E87" s="826"/>
      <c r="F87" s="826"/>
      <c r="G87" s="826"/>
      <c r="H87" s="826"/>
      <c r="I87" s="826"/>
      <c r="J87" s="826"/>
      <c r="K87" s="826"/>
      <c r="L87" s="826"/>
      <c r="M87" s="827"/>
      <c r="N87" s="52">
        <f>L84+L85+L86</f>
        <v>40590.827198267194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175893.5845258245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1725</v>
      </c>
      <c r="C31" s="81" t="s">
        <v>2186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4330.2607149177647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4330.2607149177647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1.1000000000000001</v>
      </c>
      <c r="L48" s="267"/>
      <c r="M48" s="402">
        <f>VLOOKUP(A48,MATERIALES!A5:D396,4,FALSE)</f>
        <v>48623.456160743728</v>
      </c>
      <c r="N48" s="272">
        <f>K48*M48</f>
        <v>53485.801776818102</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14780.854059465708</v>
      </c>
      <c r="N49" s="272">
        <f>K49*M49</f>
        <v>14780.854059465708</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68266.655836283811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6.8</v>
      </c>
      <c r="N71" s="395">
        <f>K71/M71</f>
        <v>15689.153472707058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6.8</v>
      </c>
      <c r="N72" s="395">
        <f>K72/M72</f>
        <v>27613.453676470588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43302.607149177646</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115899.52370037921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23179.904740075843</v>
      </c>
      <c r="M84" s="860"/>
      <c r="N84" s="51"/>
    </row>
    <row r="85" spans="1:14">
      <c r="B85" s="89" t="s">
        <v>973</v>
      </c>
      <c r="C85" s="90"/>
      <c r="D85" s="90"/>
      <c r="E85" s="90"/>
      <c r="F85" s="90"/>
      <c r="G85" s="90"/>
      <c r="H85" s="90"/>
      <c r="I85" s="87"/>
      <c r="J85" s="88"/>
      <c r="K85" s="304">
        <v>0.05</v>
      </c>
      <c r="L85" s="859">
        <f>N79*K85</f>
        <v>5794.9761850189607</v>
      </c>
      <c r="M85" s="860"/>
      <c r="N85" s="51"/>
    </row>
    <row r="86" spans="1:14" ht="15.75" thickBot="1">
      <c r="B86" s="91" t="s">
        <v>974</v>
      </c>
      <c r="C86" s="92"/>
      <c r="D86" s="92"/>
      <c r="E86" s="92"/>
      <c r="F86" s="92"/>
      <c r="G86" s="92"/>
      <c r="H86" s="92"/>
      <c r="I86" s="93"/>
      <c r="J86" s="94"/>
      <c r="K86" s="305">
        <v>0.05</v>
      </c>
      <c r="L86" s="861">
        <f>N79*K86</f>
        <v>5794.9761850189607</v>
      </c>
      <c r="M86" s="862"/>
      <c r="N86" s="51"/>
    </row>
    <row r="87" spans="1:14" ht="15.75" thickBot="1">
      <c r="B87" s="825" t="s">
        <v>953</v>
      </c>
      <c r="C87" s="826"/>
      <c r="D87" s="826"/>
      <c r="E87" s="826"/>
      <c r="F87" s="826"/>
      <c r="G87" s="826"/>
      <c r="H87" s="826"/>
      <c r="I87" s="826"/>
      <c r="J87" s="826"/>
      <c r="K87" s="826"/>
      <c r="L87" s="826"/>
      <c r="M87" s="827"/>
      <c r="N87" s="52">
        <f>L84+L85+L86</f>
        <v>34769.857110113764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150669.38081049296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1162</v>
      </c>
      <c r="C31" s="81" t="s">
        <v>2187</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294.45772861440798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294.45772861440798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0.05</v>
      </c>
      <c r="L48" s="267"/>
      <c r="M48" s="402">
        <f>VLOOKUP(A48,MATERIALES!A5:D396,4,FALSE)</f>
        <v>48623.456160743728</v>
      </c>
      <c r="N48" s="272">
        <f>K48*M48</f>
        <v>2431.1728080371863</v>
      </c>
    </row>
    <row r="49" spans="1:14">
      <c r="A49" s="170" t="s">
        <v>774</v>
      </c>
      <c r="B49" s="43" t="str">
        <f>VLOOKUP(A49,MATERIALES!A6:D373,3,FALSE)</f>
        <v>Agua</v>
      </c>
      <c r="C49" s="425"/>
      <c r="D49" s="425"/>
      <c r="E49" s="425"/>
      <c r="F49" s="425"/>
      <c r="G49" s="425"/>
      <c r="H49" s="425"/>
      <c r="I49" s="425"/>
      <c r="J49" s="312" t="str">
        <f>VLOOKUP(A49,MATERIALES!A5:D641,2,FALSE)</f>
        <v>lt</v>
      </c>
      <c r="K49" s="397">
        <v>5</v>
      </c>
      <c r="L49" s="421"/>
      <c r="M49" s="402">
        <f>VLOOKUP(A49,MATERIALES!A6:D397,4,FALSE)</f>
        <v>42.716643074282864</v>
      </c>
      <c r="N49" s="272">
        <f>K49*M49</f>
        <v>213.58321537141433</v>
      </c>
    </row>
    <row r="50" spans="1:14">
      <c r="A50" s="170" t="s">
        <v>915</v>
      </c>
      <c r="B50" s="43" t="str">
        <f>VLOOKUP(A50,MATERIALES!A6:D373,3,FALSE)</f>
        <v>Cespedones</v>
      </c>
      <c r="C50" s="425"/>
      <c r="D50" s="425"/>
      <c r="E50" s="425"/>
      <c r="F50" s="425"/>
      <c r="G50" s="425"/>
      <c r="H50" s="425"/>
      <c r="I50" s="425"/>
      <c r="J50" s="312" t="str">
        <f>VLOOKUP(A50,MATERIALES!A6:D642,2,FALSE)</f>
        <v>m2</v>
      </c>
      <c r="K50" s="397">
        <v>1</v>
      </c>
      <c r="L50" s="421"/>
      <c r="M50" s="402">
        <f>VLOOKUP(A50,MATERIALES!A6:D398,4,FALSE)</f>
        <v>5328.8815598650972</v>
      </c>
      <c r="N50" s="272">
        <f>K50*M50</f>
        <v>5328.8815598650972</v>
      </c>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7973.6375832736976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100</v>
      </c>
      <c r="N71" s="395">
        <f>K71/M71</f>
        <v>1066.8624361440798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100</v>
      </c>
      <c r="N72" s="395">
        <f>K72/M72</f>
        <v>1877.7148499999998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2944.5772861440796</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11212.672598032186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2242.5345196064372</v>
      </c>
      <c r="M84" s="860"/>
      <c r="N84" s="51"/>
    </row>
    <row r="85" spans="1:14">
      <c r="B85" s="89" t="s">
        <v>973</v>
      </c>
      <c r="C85" s="90"/>
      <c r="D85" s="90"/>
      <c r="E85" s="90"/>
      <c r="F85" s="90"/>
      <c r="G85" s="90"/>
      <c r="H85" s="90"/>
      <c r="I85" s="87"/>
      <c r="J85" s="88"/>
      <c r="K85" s="304">
        <v>0.05</v>
      </c>
      <c r="L85" s="859">
        <f>N79*K85</f>
        <v>560.63362990160931</v>
      </c>
      <c r="M85" s="860"/>
      <c r="N85" s="51"/>
    </row>
    <row r="86" spans="1:14" ht="15.75" thickBot="1">
      <c r="B86" s="91" t="s">
        <v>974</v>
      </c>
      <c r="C86" s="92"/>
      <c r="D86" s="92"/>
      <c r="E86" s="92"/>
      <c r="F86" s="92"/>
      <c r="G86" s="92"/>
      <c r="H86" s="92"/>
      <c r="I86" s="93"/>
      <c r="J86" s="94"/>
      <c r="K86" s="305">
        <v>0.05</v>
      </c>
      <c r="L86" s="861">
        <f>N79*K86</f>
        <v>560.63362990160931</v>
      </c>
      <c r="M86" s="862"/>
      <c r="N86" s="51"/>
    </row>
    <row r="87" spans="1:14" ht="15.75" thickBot="1">
      <c r="B87" s="825" t="s">
        <v>953</v>
      </c>
      <c r="C87" s="826"/>
      <c r="D87" s="826"/>
      <c r="E87" s="826"/>
      <c r="F87" s="826"/>
      <c r="G87" s="826"/>
      <c r="H87" s="826"/>
      <c r="I87" s="826"/>
      <c r="J87" s="826"/>
      <c r="K87" s="826"/>
      <c r="L87" s="826"/>
      <c r="M87" s="827"/>
      <c r="N87" s="52">
        <f>L84+L85+L86</f>
        <v>3363.8017794096559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14576.474377441842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1163</v>
      </c>
      <c r="C31" s="81" t="s">
        <v>2188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125.18099000000001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125.18099000000001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832.66556249994494</v>
      </c>
      <c r="N48" s="272">
        <f>K48*M48</f>
        <v>832.66556249994494</v>
      </c>
    </row>
    <row r="49" spans="1:14">
      <c r="A49" s="170" t="s">
        <v>650</v>
      </c>
      <c r="B49" s="43" t="str">
        <f>VLOOKUP(A49,MATERIALES!A6:D373,3,FALSE)</f>
        <v>Semillas para empradizar</v>
      </c>
      <c r="C49" s="425"/>
      <c r="D49" s="425"/>
      <c r="E49" s="425"/>
      <c r="F49" s="425"/>
      <c r="G49" s="425"/>
      <c r="H49" s="425"/>
      <c r="I49" s="425"/>
      <c r="J49" s="312" t="str">
        <f>VLOOKUP(A49,MATERIALES!A5:D641,2,FALSE)</f>
        <v>kg</v>
      </c>
      <c r="K49" s="397">
        <v>0.05</v>
      </c>
      <c r="L49" s="421"/>
      <c r="M49" s="402">
        <f>VLOOKUP(A49,MATERIALES!A6:D397,4,FALSE)</f>
        <v>34094.711067498924</v>
      </c>
      <c r="N49" s="272">
        <f>K49*M49</f>
        <v>1704.7355533749462</v>
      </c>
    </row>
    <row r="50" spans="1:14">
      <c r="A50" s="170" t="s">
        <v>686</v>
      </c>
      <c r="B50" s="43" t="str">
        <f>VLOOKUP(A50,MATERIALES!A6:D373,3,FALSE)</f>
        <v xml:space="preserve">Tierra abonada </v>
      </c>
      <c r="C50" s="425"/>
      <c r="D50" s="425"/>
      <c r="E50" s="425"/>
      <c r="F50" s="425"/>
      <c r="G50" s="425"/>
      <c r="H50" s="425"/>
      <c r="I50" s="425"/>
      <c r="J50" s="312" t="str">
        <f>VLOOKUP(A50,MATERIALES!A6:D642,2,FALSE)</f>
        <v>m3</v>
      </c>
      <c r="K50" s="397">
        <v>7.4999999999999997E-2</v>
      </c>
      <c r="L50" s="421"/>
      <c r="M50" s="402">
        <f>VLOOKUP(A50,MATERIALES!A6:D398,4,FALSE)</f>
        <v>48623.456160743728</v>
      </c>
      <c r="N50" s="272">
        <f>K50*M50</f>
        <v>3646.7592120557797</v>
      </c>
    </row>
    <row r="51" spans="1:14">
      <c r="A51" s="170" t="s">
        <v>774</v>
      </c>
      <c r="B51" s="43" t="str">
        <f>VLOOKUP(A51,MATERIALES!A6:D373,3,FALSE)</f>
        <v>Agua</v>
      </c>
      <c r="C51" s="425"/>
      <c r="D51" s="425"/>
      <c r="E51" s="425"/>
      <c r="F51" s="425"/>
      <c r="G51" s="425"/>
      <c r="H51" s="425"/>
      <c r="I51" s="425"/>
      <c r="J51" s="312" t="str">
        <f>VLOOKUP(A51,MATERIALES!A6:D643,2,FALSE)</f>
        <v>lt</v>
      </c>
      <c r="K51" s="397">
        <v>5</v>
      </c>
      <c r="L51" s="421"/>
      <c r="M51" s="402">
        <f>VLOOKUP(A51,MATERIALES!A6:D399,4,FALSE)</f>
        <v>42.716643074282864</v>
      </c>
      <c r="N51" s="272">
        <f>K51*M51</f>
        <v>213.58321537141433</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6397.7435433020855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100</v>
      </c>
      <c r="N71" s="395">
        <f>K71/M71</f>
        <v>1251.8099</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1251.8099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7774.7344333020856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1554.9468866604172</v>
      </c>
      <c r="M84" s="860"/>
      <c r="N84" s="51"/>
    </row>
    <row r="85" spans="1:14">
      <c r="B85" s="89" t="s">
        <v>973</v>
      </c>
      <c r="C85" s="90"/>
      <c r="D85" s="90"/>
      <c r="E85" s="90"/>
      <c r="F85" s="90"/>
      <c r="G85" s="90"/>
      <c r="H85" s="90"/>
      <c r="I85" s="87"/>
      <c r="J85" s="88"/>
      <c r="K85" s="304">
        <v>0.05</v>
      </c>
      <c r="L85" s="859">
        <f>N79*K85</f>
        <v>388.73672166510431</v>
      </c>
      <c r="M85" s="860"/>
      <c r="N85" s="51"/>
    </row>
    <row r="86" spans="1:14" ht="15.75" thickBot="1">
      <c r="B86" s="91" t="s">
        <v>974</v>
      </c>
      <c r="C86" s="92"/>
      <c r="D86" s="92"/>
      <c r="E86" s="92"/>
      <c r="F86" s="92"/>
      <c r="G86" s="92"/>
      <c r="H86" s="92"/>
      <c r="I86" s="93"/>
      <c r="J86" s="94"/>
      <c r="K86" s="305">
        <v>0.05</v>
      </c>
      <c r="L86" s="861">
        <f>N79*K86</f>
        <v>388.73672166510431</v>
      </c>
      <c r="M86" s="862"/>
      <c r="N86" s="51"/>
    </row>
    <row r="87" spans="1:14" ht="15.75" thickBot="1">
      <c r="B87" s="825" t="s">
        <v>953</v>
      </c>
      <c r="C87" s="826"/>
      <c r="D87" s="826"/>
      <c r="E87" s="826"/>
      <c r="F87" s="826"/>
      <c r="G87" s="826"/>
      <c r="H87" s="826"/>
      <c r="I87" s="826"/>
      <c r="J87" s="826"/>
      <c r="K87" s="826"/>
      <c r="L87" s="826"/>
      <c r="M87" s="827"/>
      <c r="N87" s="52">
        <f>L84+L85+L86</f>
        <v>2332.4203299906258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10107.15476329271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1164</v>
      </c>
      <c r="C31" s="81" t="s">
        <v>2189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253</v>
      </c>
      <c r="B36" s="838" t="str">
        <f>VLOOKUP(A36,EQUIPOS!A6:D154,3,FALSE)</f>
        <v>Máquina hidrosembradora</v>
      </c>
      <c r="C36" s="839"/>
      <c r="D36" s="839"/>
      <c r="E36" s="839"/>
      <c r="F36" s="839"/>
      <c r="G36" s="839"/>
      <c r="H36" s="840"/>
      <c r="I36" s="267"/>
      <c r="J36" s="268"/>
      <c r="K36" s="269">
        <f>VLOOKUP(A36,EQUIPOS!A6:D163,4,FALSE)</f>
        <v>16232.945746989757</v>
      </c>
      <c r="L36" s="270"/>
      <c r="M36" s="336">
        <v>350</v>
      </c>
      <c r="N36" s="272">
        <f>K36/M36</f>
        <v>46.379844991399303</v>
      </c>
    </row>
    <row r="37" spans="1:14">
      <c r="A37" s="113" t="s">
        <v>138</v>
      </c>
      <c r="B37" s="838" t="str">
        <f>VLOOKUP(A37,EQUIPOS!A7:D154,3,FALSE)</f>
        <v>Camioneta D-300</v>
      </c>
      <c r="C37" s="839"/>
      <c r="D37" s="839"/>
      <c r="E37" s="839"/>
      <c r="F37" s="839"/>
      <c r="G37" s="839"/>
      <c r="H37" s="840"/>
      <c r="I37" s="421"/>
      <c r="J37" s="422"/>
      <c r="K37" s="269">
        <f>VLOOKUP(A37,EQUIPOS!A7:D164,4,FALSE)</f>
        <v>54113.378317647788</v>
      </c>
      <c r="L37" s="335"/>
      <c r="M37" s="336">
        <v>350</v>
      </c>
      <c r="N37" s="272">
        <f>K37/M37</f>
        <v>154.60965233613655</v>
      </c>
    </row>
    <row r="38" spans="1:14">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5.2581737252572855</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206.24767105279312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832.66556249994494</v>
      </c>
      <c r="N48" s="272">
        <f>K48*M48</f>
        <v>832.66556249994494</v>
      </c>
    </row>
    <row r="49" spans="1:14">
      <c r="A49" s="170" t="s">
        <v>499</v>
      </c>
      <c r="B49" s="43" t="str">
        <f>VLOOKUP(A49,MATERIALES!A6:D373,3,FALSE)</f>
        <v>Mulch Orgánico</v>
      </c>
      <c r="C49" s="425"/>
      <c r="D49" s="425"/>
      <c r="E49" s="425"/>
      <c r="F49" s="425"/>
      <c r="G49" s="425"/>
      <c r="H49" s="425"/>
      <c r="I49" s="425"/>
      <c r="J49" s="312" t="str">
        <f>VLOOKUP(A49,MATERIALES!A5:D641,2,FALSE)</f>
        <v>kg</v>
      </c>
      <c r="K49" s="397">
        <v>0.4</v>
      </c>
      <c r="L49" s="421"/>
      <c r="M49" s="402">
        <f>VLOOKUP(A49,MATERIALES!A6:D397,4,FALSE)</f>
        <v>2023.7619491687765</v>
      </c>
      <c r="N49" s="272">
        <f>K49*M49</f>
        <v>809.50477966751066</v>
      </c>
    </row>
    <row r="50" spans="1:14">
      <c r="A50" s="170" t="s">
        <v>774</v>
      </c>
      <c r="B50" s="43" t="str">
        <f>VLOOKUP(A50,MATERIALES!A6:D373,3,FALSE)</f>
        <v>Agua</v>
      </c>
      <c r="C50" s="425"/>
      <c r="D50" s="425"/>
      <c r="E50" s="425"/>
      <c r="F50" s="425"/>
      <c r="G50" s="425"/>
      <c r="H50" s="425"/>
      <c r="I50" s="425"/>
      <c r="J50" s="312" t="str">
        <f>VLOOKUP(A50,MATERIALES!A6:D642,2,FALSE)</f>
        <v>lt</v>
      </c>
      <c r="K50" s="397">
        <v>5</v>
      </c>
      <c r="L50" s="421"/>
      <c r="M50" s="402">
        <f>VLOOKUP(A50,MATERIALES!A6:D398,4,FALSE)</f>
        <v>42.716643074282864</v>
      </c>
      <c r="N50" s="272">
        <f>K50*M50</f>
        <v>213.58321537141433</v>
      </c>
    </row>
    <row r="51" spans="1:14">
      <c r="A51" s="170" t="s">
        <v>650</v>
      </c>
      <c r="B51" s="43" t="str">
        <f>VLOOKUP(A51,MATERIALES!A6:D373,3,FALSE)</f>
        <v>Semillas para empradizar</v>
      </c>
      <c r="C51" s="425"/>
      <c r="D51" s="425"/>
      <c r="E51" s="425"/>
      <c r="F51" s="425"/>
      <c r="G51" s="425"/>
      <c r="H51" s="425"/>
      <c r="I51" s="425"/>
      <c r="J51" s="312" t="str">
        <f>VLOOKUP(A51,MATERIALES!A6:D643,2,FALSE)</f>
        <v>kg</v>
      </c>
      <c r="K51" s="397">
        <v>0.05</v>
      </c>
      <c r="L51" s="421"/>
      <c r="M51" s="402">
        <f>VLOOKUP(A51,MATERIALES!A6:D399,4,FALSE)</f>
        <v>34094.711067498924</v>
      </c>
      <c r="N51" s="272">
        <f>K51*M51</f>
        <v>1704.7355533749462</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3560.4891109138161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2800</v>
      </c>
      <c r="N71" s="395">
        <f>K71/M71</f>
        <v>67.061244642857133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2800</v>
      </c>
      <c r="N72" s="395">
        <f>K72/M72</f>
        <v>38.102229862288567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105.1634745051457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3871.9002564717548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774.38005129435101</v>
      </c>
      <c r="M84" s="860"/>
      <c r="N84" s="51"/>
    </row>
    <row r="85" spans="1:14">
      <c r="B85" s="89" t="s">
        <v>973</v>
      </c>
      <c r="C85" s="90"/>
      <c r="D85" s="90"/>
      <c r="E85" s="90"/>
      <c r="F85" s="90"/>
      <c r="G85" s="90"/>
      <c r="H85" s="90"/>
      <c r="I85" s="87"/>
      <c r="J85" s="88"/>
      <c r="K85" s="304">
        <v>0.05</v>
      </c>
      <c r="L85" s="859">
        <f>N79*K85</f>
        <v>193.59501282358775</v>
      </c>
      <c r="M85" s="860"/>
      <c r="N85" s="51"/>
    </row>
    <row r="86" spans="1:14" ht="15.75" thickBot="1">
      <c r="B86" s="91" t="s">
        <v>974</v>
      </c>
      <c r="C86" s="92"/>
      <c r="D86" s="92"/>
      <c r="E86" s="92"/>
      <c r="F86" s="92"/>
      <c r="G86" s="92"/>
      <c r="H86" s="92"/>
      <c r="I86" s="93"/>
      <c r="J86" s="94"/>
      <c r="K86" s="305">
        <v>0.05</v>
      </c>
      <c r="L86" s="861">
        <f>N79*K86</f>
        <v>193.59501282358775</v>
      </c>
      <c r="M86" s="862"/>
      <c r="N86" s="51"/>
    </row>
    <row r="87" spans="1:14" ht="15.75" thickBot="1">
      <c r="B87" s="825" t="s">
        <v>953</v>
      </c>
      <c r="C87" s="826"/>
      <c r="D87" s="826"/>
      <c r="E87" s="826"/>
      <c r="F87" s="826"/>
      <c r="G87" s="826"/>
      <c r="H87" s="826"/>
      <c r="I87" s="826"/>
      <c r="J87" s="826"/>
      <c r="K87" s="826"/>
      <c r="L87" s="826"/>
      <c r="M87" s="827"/>
      <c r="N87" s="52">
        <f>L84+L85+L86</f>
        <v>1161.5700769415264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5033.470333413281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29.25" customHeight="1" thickBot="1">
      <c r="A31" t="s">
        <v>1845</v>
      </c>
      <c r="B31" s="80" t="s">
        <v>1726</v>
      </c>
      <c r="C31" s="965" t="s">
        <v>2049</v>
      </c>
      <c r="D31" s="966"/>
      <c r="E31" s="966"/>
      <c r="F31" s="966"/>
      <c r="G31" s="966"/>
      <c r="H31" s="966"/>
      <c r="I31" s="966"/>
      <c r="J31" s="966"/>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VLOOKUP(A36,EQUIPOS!A6:D163,4,FALSE)</f>
        <v>54113.378317647788</v>
      </c>
      <c r="L36" s="270"/>
      <c r="M36" s="336">
        <v>8000</v>
      </c>
      <c r="N36" s="272">
        <f>K36/M36</f>
        <v>6.7641722897059733</v>
      </c>
    </row>
    <row r="37" spans="1:14">
      <c r="A37" s="113"/>
      <c r="B37" s="838"/>
      <c r="C37" s="839"/>
      <c r="D37" s="839"/>
      <c r="E37" s="839"/>
      <c r="F37" s="839"/>
      <c r="G37" s="839"/>
      <c r="H37" s="840"/>
      <c r="I37" s="421"/>
      <c r="J37" s="422"/>
      <c r="K37" s="269"/>
      <c r="L37" s="335"/>
      <c r="M37" s="336"/>
      <c r="N37" s="272"/>
    </row>
    <row r="38" spans="1:14">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29.445772861440798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36.209945151146769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511</v>
      </c>
      <c r="B48" s="43" t="str">
        <f>VLOOKUP(A48,MATERIALES!A5:D373,3,FALSE)</f>
        <v>Manto Temporal (Protección de Taludes)</v>
      </c>
      <c r="C48" s="281"/>
      <c r="D48" s="281"/>
      <c r="E48" s="281"/>
      <c r="F48" s="281"/>
      <c r="G48" s="281"/>
      <c r="H48" s="281"/>
      <c r="I48" s="281"/>
      <c r="J48" s="311" t="str">
        <f>VLOOKUP(A48,MATERIALES!A4:D640,2,FALSE)</f>
        <v>m2</v>
      </c>
      <c r="K48" s="486">
        <v>1.05</v>
      </c>
      <c r="L48" s="267"/>
      <c r="M48" s="402">
        <f>VLOOKUP(A48,MATERIALES!A5:D396,4,FALSE)</f>
        <v>4308.6687665505051</v>
      </c>
      <c r="N48" s="272">
        <f>K48*M48</f>
        <v>4524.1022048780305</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13965.007904615097</v>
      </c>
      <c r="N49" s="272">
        <f>K49*M49</f>
        <v>13965.007904615097</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757.85910496728388</v>
      </c>
      <c r="N50" s="272">
        <f>K50*M50</f>
        <v>1515.7182099345678</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20004.828319427696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100</v>
      </c>
      <c r="N71" s="395">
        <f>K71/M71</f>
        <v>1877.7148499999998</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2944.5772861440796</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22985.61555072292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4597.1231101445837</v>
      </c>
      <c r="M84" s="860"/>
      <c r="N84" s="51"/>
    </row>
    <row r="85" spans="1:14">
      <c r="B85" s="89" t="s">
        <v>973</v>
      </c>
      <c r="C85" s="90"/>
      <c r="D85" s="90"/>
      <c r="E85" s="90"/>
      <c r="F85" s="90"/>
      <c r="G85" s="90"/>
      <c r="H85" s="90"/>
      <c r="I85" s="87"/>
      <c r="J85" s="88"/>
      <c r="K85" s="304">
        <v>0.05</v>
      </c>
      <c r="L85" s="859">
        <f>N79*K85</f>
        <v>1149.2807775361459</v>
      </c>
      <c r="M85" s="860"/>
      <c r="N85" s="51"/>
    </row>
    <row r="86" spans="1:14" ht="15.75" thickBot="1">
      <c r="B86" s="91" t="s">
        <v>974</v>
      </c>
      <c r="C86" s="92"/>
      <c r="D86" s="92"/>
      <c r="E86" s="92"/>
      <c r="F86" s="92"/>
      <c r="G86" s="92"/>
      <c r="H86" s="92"/>
      <c r="I86" s="93"/>
      <c r="J86" s="94"/>
      <c r="K86" s="305">
        <v>0.05</v>
      </c>
      <c r="L86" s="861">
        <f>N79*K86</f>
        <v>1149.2807775361459</v>
      </c>
      <c r="M86" s="862"/>
      <c r="N86" s="51"/>
    </row>
    <row r="87" spans="1:14" ht="15.75" thickBot="1">
      <c r="B87" s="825" t="s">
        <v>953</v>
      </c>
      <c r="C87" s="826"/>
      <c r="D87" s="826"/>
      <c r="E87" s="826"/>
      <c r="F87" s="826"/>
      <c r="G87" s="826"/>
      <c r="H87" s="826"/>
      <c r="I87" s="826"/>
      <c r="J87" s="826"/>
      <c r="K87" s="826"/>
      <c r="L87" s="826"/>
      <c r="M87" s="827"/>
      <c r="N87" s="52">
        <f>L84+L85+L86</f>
        <v>6895.6846652168761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29881.300215939795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28.5" customHeight="1" thickBot="1">
      <c r="A31" t="s">
        <v>1845</v>
      </c>
      <c r="B31" s="80" t="s">
        <v>1727</v>
      </c>
      <c r="C31" s="965" t="s">
        <v>2052</v>
      </c>
      <c r="D31" s="966"/>
      <c r="E31" s="966"/>
      <c r="F31" s="966"/>
      <c r="G31" s="966"/>
      <c r="H31" s="966"/>
      <c r="I31" s="966"/>
      <c r="J31" s="966"/>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VLOOKUP(A36,EQUIPOS!A6:D163,4,FALSE)</f>
        <v>54113.378317647788</v>
      </c>
      <c r="L36" s="270"/>
      <c r="M36" s="336">
        <v>8000</v>
      </c>
      <c r="N36" s="272">
        <f>K36/M36</f>
        <v>6.7641722897059733</v>
      </c>
    </row>
    <row r="37" spans="1:14">
      <c r="A37" s="113"/>
      <c r="B37" s="838"/>
      <c r="C37" s="839"/>
      <c r="D37" s="839"/>
      <c r="E37" s="839"/>
      <c r="F37" s="839"/>
      <c r="G37" s="839"/>
      <c r="H37" s="840"/>
      <c r="I37" s="421"/>
      <c r="J37" s="422"/>
      <c r="K37" s="269"/>
      <c r="L37" s="335"/>
      <c r="M37" s="336"/>
      <c r="N37" s="272"/>
    </row>
    <row r="38" spans="1:14">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29.445772861440798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36.209945151146769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512</v>
      </c>
      <c r="B48" s="43" t="str">
        <f>VLOOKUP(A48,MATERIALES!A5:D373,3,FALSE)</f>
        <v>Manto Permanente (Protección de Taludes)</v>
      </c>
      <c r="C48" s="281"/>
      <c r="D48" s="281"/>
      <c r="E48" s="281"/>
      <c r="F48" s="281"/>
      <c r="G48" s="281"/>
      <c r="H48" s="281"/>
      <c r="I48" s="281"/>
      <c r="J48" s="311" t="str">
        <f>VLOOKUP(A48,MATERIALES!A4:D640,2,FALSE)</f>
        <v>m2</v>
      </c>
      <c r="K48" s="486">
        <v>1.05</v>
      </c>
      <c r="L48" s="267"/>
      <c r="M48" s="402">
        <f>VLOOKUP(A48,MATERIALES!A5:D396,4,FALSE)</f>
        <v>8327.7351205229315</v>
      </c>
      <c r="N48" s="272">
        <f>K48*M48</f>
        <v>8744.1218765490794</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13965.007904615097</v>
      </c>
      <c r="N49" s="272">
        <f>K49*M49</f>
        <v>13965.007904615097</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757.85910496728388</v>
      </c>
      <c r="N50" s="272">
        <f>K50*M50</f>
        <v>1515.7182099345678</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24224.847991098744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100</v>
      </c>
      <c r="N71" s="395">
        <f>K71/M71</f>
        <v>1877.7148499999998</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2944.5772861440796</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27205.635222393968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5441.1270444787942</v>
      </c>
      <c r="M84" s="860"/>
      <c r="N84" s="51"/>
    </row>
    <row r="85" spans="1:14">
      <c r="B85" s="89" t="s">
        <v>973</v>
      </c>
      <c r="C85" s="90"/>
      <c r="D85" s="90"/>
      <c r="E85" s="90"/>
      <c r="F85" s="90"/>
      <c r="G85" s="90"/>
      <c r="H85" s="90"/>
      <c r="I85" s="87"/>
      <c r="J85" s="88"/>
      <c r="K85" s="304">
        <v>0.05</v>
      </c>
      <c r="L85" s="859">
        <f>N79*K85</f>
        <v>1360.2817611196986</v>
      </c>
      <c r="M85" s="860"/>
      <c r="N85" s="51"/>
    </row>
    <row r="86" spans="1:14" ht="15.75" thickBot="1">
      <c r="B86" s="91" t="s">
        <v>974</v>
      </c>
      <c r="C86" s="92"/>
      <c r="D86" s="92"/>
      <c r="E86" s="92"/>
      <c r="F86" s="92"/>
      <c r="G86" s="92"/>
      <c r="H86" s="92"/>
      <c r="I86" s="93"/>
      <c r="J86" s="94"/>
      <c r="K86" s="305">
        <v>0.05</v>
      </c>
      <c r="L86" s="861">
        <f>N79*K86</f>
        <v>1360.2817611196986</v>
      </c>
      <c r="M86" s="862"/>
      <c r="N86" s="51"/>
    </row>
    <row r="87" spans="1:14" ht="15.75" thickBot="1">
      <c r="B87" s="825" t="s">
        <v>953</v>
      </c>
      <c r="C87" s="826"/>
      <c r="D87" s="826"/>
      <c r="E87" s="826"/>
      <c r="F87" s="826"/>
      <c r="G87" s="826"/>
      <c r="H87" s="826"/>
      <c r="I87" s="826"/>
      <c r="J87" s="826"/>
      <c r="K87" s="826"/>
      <c r="L87" s="826"/>
      <c r="M87" s="827"/>
      <c r="N87" s="52">
        <f>L84+L85+L86</f>
        <v>8161.6905667181918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35367.325789112161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1165</v>
      </c>
      <c r="C31" s="81" t="s">
        <v>2190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119</v>
      </c>
      <c r="B36" s="838" t="str">
        <f>VLOOKUP(A36,EQUIPOS!A6:D154,3,FALSE)</f>
        <v xml:space="preserve">Bomba de concreto, Producción: 30 m3/h, POTENCIA: 67 HP, MAX PRESION DE CONCRETO: 1150 PSI
</v>
      </c>
      <c r="C36" s="839"/>
      <c r="D36" s="839"/>
      <c r="E36" s="839"/>
      <c r="F36" s="839"/>
      <c r="G36" s="839"/>
      <c r="H36" s="840"/>
      <c r="I36" s="267"/>
      <c r="J36" s="268"/>
      <c r="K36" s="269">
        <f>VLOOKUP(A36,EQUIPOS!A6:D163,4,FALSE)</f>
        <v>51840.601357104541</v>
      </c>
      <c r="L36" s="270"/>
      <c r="M36" s="336">
        <v>100</v>
      </c>
      <c r="N36" s="272">
        <f>K36/M36</f>
        <v>518.40601357104538</v>
      </c>
    </row>
    <row r="37" spans="1:14">
      <c r="A37" s="113" t="s">
        <v>138</v>
      </c>
      <c r="B37" s="838" t="str">
        <f>VLOOKUP(A37,EQUIPOS!A7:D154,3,FALSE)</f>
        <v>Camioneta D-300</v>
      </c>
      <c r="C37" s="839"/>
      <c r="D37" s="839"/>
      <c r="E37" s="839"/>
      <c r="F37" s="839"/>
      <c r="G37" s="839"/>
      <c r="H37" s="840"/>
      <c r="I37" s="421"/>
      <c r="J37" s="422"/>
      <c r="K37" s="269">
        <f>VLOOKUP(A37,EQUIPOS!A7:D164,4,FALSE)</f>
        <v>54113.378317647788</v>
      </c>
      <c r="L37" s="335"/>
      <c r="M37" s="336">
        <v>1000</v>
      </c>
      <c r="N37" s="272">
        <f>K37/M37</f>
        <v>54.113378317647786</v>
      </c>
    </row>
    <row r="38" spans="1:14">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4.4631027951800997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576.98249468387326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585</v>
      </c>
      <c r="B48" s="43" t="str">
        <f>VLOOKUP(A48,MATERIALES!A5:D373,3,FALSE)</f>
        <v>Mortero 1:3</v>
      </c>
      <c r="C48" s="281"/>
      <c r="D48" s="281"/>
      <c r="E48" s="281"/>
      <c r="F48" s="281"/>
      <c r="G48" s="281"/>
      <c r="H48" s="281"/>
      <c r="I48" s="281"/>
      <c r="J48" s="311" t="str">
        <f>VLOOKUP(A48,MATERIALES!A4:D640,2,FALSE)</f>
        <v>m3</v>
      </c>
      <c r="K48" s="486">
        <v>0.1</v>
      </c>
      <c r="L48" s="267"/>
      <c r="M48" s="402">
        <f>VLOOKUP(A48,MATERIALES!A5:D396,4,FALSE)</f>
        <v>299193.37736751442</v>
      </c>
      <c r="N48" s="272">
        <f>K48*M48</f>
        <v>29919.337736751444</v>
      </c>
    </row>
    <row r="49" spans="1:14">
      <c r="A49" s="170" t="s">
        <v>739</v>
      </c>
      <c r="B49" s="43" t="str">
        <f>VLOOKUP(A49,MATERIALES!A6:D373,3,FALSE)</f>
        <v>Varilla 5/8</v>
      </c>
      <c r="C49" s="425"/>
      <c r="D49" s="425"/>
      <c r="E49" s="425"/>
      <c r="F49" s="425"/>
      <c r="G49" s="425"/>
      <c r="H49" s="425"/>
      <c r="I49" s="425"/>
      <c r="J49" s="312" t="str">
        <f>VLOOKUP(A49,MATERIALES!A5:D641,2,FALSE)</f>
        <v>kg</v>
      </c>
      <c r="K49" s="486">
        <v>1.1000000000000001</v>
      </c>
      <c r="L49" s="421"/>
      <c r="M49" s="402">
        <f>VLOOKUP(A49,MATERIALES!A6:D397,4,FALSE)</f>
        <v>3745.7260638052576</v>
      </c>
      <c r="N49" s="272">
        <f>K49*M49</f>
        <v>4120.2986701857835</v>
      </c>
    </row>
    <row r="50" spans="1:14">
      <c r="A50" s="170" t="s">
        <v>931</v>
      </c>
      <c r="B50" s="43" t="str">
        <f>VLOOKUP(A50,MATERIALES!A6:D373,3,FALSE)</f>
        <v>Malla Electrosoldada de 5/16</v>
      </c>
      <c r="C50" s="425"/>
      <c r="D50" s="425"/>
      <c r="E50" s="425"/>
      <c r="F50" s="425"/>
      <c r="G50" s="425"/>
      <c r="H50" s="425"/>
      <c r="I50" s="425"/>
      <c r="J50" s="312" t="str">
        <f>VLOOKUP(A50,MATERIALES!A6:D642,2,FALSE)</f>
        <v>m2</v>
      </c>
      <c r="K50" s="486">
        <v>1</v>
      </c>
      <c r="L50" s="421"/>
      <c r="M50" s="402">
        <f>VLOOKUP(A50,MATERIALES!A6:D398,4,FALSE)</f>
        <v>5632.3890307213669</v>
      </c>
      <c r="N50" s="272">
        <f>K50*M50</f>
        <v>5632.3890307213669</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39672.025437658594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800</v>
      </c>
      <c r="N71" s="395">
        <f>K71/M71</f>
        <v>312.95247499999999</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800</v>
      </c>
      <c r="N72" s="395">
        <f>K72/M72</f>
        <v>133.35780451800997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446.31027951800996</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40695.318211860475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8139.0636423720953</v>
      </c>
      <c r="M84" s="860"/>
      <c r="N84" s="51"/>
    </row>
    <row r="85" spans="1:14">
      <c r="B85" s="89" t="s">
        <v>973</v>
      </c>
      <c r="C85" s="90"/>
      <c r="D85" s="90"/>
      <c r="E85" s="90"/>
      <c r="F85" s="90"/>
      <c r="G85" s="90"/>
      <c r="H85" s="90"/>
      <c r="I85" s="87"/>
      <c r="J85" s="88"/>
      <c r="K85" s="304">
        <v>0.05</v>
      </c>
      <c r="L85" s="859">
        <f>N79*K85</f>
        <v>2034.7659105930238</v>
      </c>
      <c r="M85" s="860"/>
      <c r="N85" s="51"/>
    </row>
    <row r="86" spans="1:14" ht="15.75" thickBot="1">
      <c r="B86" s="91" t="s">
        <v>974</v>
      </c>
      <c r="C86" s="92"/>
      <c r="D86" s="92"/>
      <c r="E86" s="92"/>
      <c r="F86" s="92"/>
      <c r="G86" s="92"/>
      <c r="H86" s="92"/>
      <c r="I86" s="93"/>
      <c r="J86" s="94"/>
      <c r="K86" s="305">
        <v>0.05</v>
      </c>
      <c r="L86" s="861">
        <f>N79*K86</f>
        <v>2034.7659105930238</v>
      </c>
      <c r="M86" s="862"/>
      <c r="N86" s="51"/>
    </row>
    <row r="87" spans="1:14" ht="15.75" thickBot="1">
      <c r="B87" s="825" t="s">
        <v>953</v>
      </c>
      <c r="C87" s="826"/>
      <c r="D87" s="826"/>
      <c r="E87" s="826"/>
      <c r="F87" s="826"/>
      <c r="G87" s="826"/>
      <c r="H87" s="826"/>
      <c r="I87" s="826"/>
      <c r="J87" s="826"/>
      <c r="K87" s="826"/>
      <c r="L87" s="826"/>
      <c r="M87" s="827"/>
      <c r="N87" s="52">
        <f>L84+L85+L86</f>
        <v>12208.595463558142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52903.913675418618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1728</v>
      </c>
      <c r="C31" s="81" t="s">
        <v>2191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312.95247499999999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312.95247499999999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486">
        <v>0.5</v>
      </c>
      <c r="L48" s="267"/>
      <c r="M48" s="402">
        <f>VLOOKUP(A48,MATERIALES!A5:D396,4,FALSE)</f>
        <v>48623.456160743728</v>
      </c>
      <c r="N48" s="272">
        <f>K48*M48</f>
        <v>24311.728080371864</v>
      </c>
    </row>
    <row r="49" spans="1:14">
      <c r="A49" s="170" t="s">
        <v>914</v>
      </c>
      <c r="B49" s="43" t="str">
        <f>VLOOKUP(A49,MATERIALES!A6:D373,3,FALSE)</f>
        <v>Árbol de 1.2 m (Paisajístico)</v>
      </c>
      <c r="C49" s="425"/>
      <c r="D49" s="425"/>
      <c r="E49" s="425"/>
      <c r="F49" s="425"/>
      <c r="G49" s="425"/>
      <c r="H49" s="425"/>
      <c r="I49" s="425"/>
      <c r="J49" s="312" t="str">
        <f>VLOOKUP(A49,MATERIALES!A5:D641,2,FALSE)</f>
        <v>u</v>
      </c>
      <c r="K49" s="486">
        <v>1</v>
      </c>
      <c r="L49" s="421"/>
      <c r="M49" s="402">
        <f>VLOOKUP(A49,MATERIALES!A6:D397,4,FALSE)</f>
        <v>21285.009547638379</v>
      </c>
      <c r="N49" s="272">
        <f>K49*M49</f>
        <v>21285.009547638379</v>
      </c>
    </row>
    <row r="50" spans="1:14">
      <c r="A50" s="170"/>
      <c r="B50" s="43"/>
      <c r="C50" s="425"/>
      <c r="D50" s="425"/>
      <c r="E50" s="425"/>
      <c r="F50" s="425"/>
      <c r="G50" s="425"/>
      <c r="H50" s="425"/>
      <c r="I50" s="425"/>
      <c r="J50" s="318"/>
      <c r="K50" s="486"/>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45596.737628010247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87">
        <v>10</v>
      </c>
      <c r="N71" s="395">
        <f>K71/M71</f>
        <v>6259.0494999999992</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6259.0494999999992</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52168.739603010246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10433.747920602051</v>
      </c>
      <c r="M84" s="860"/>
      <c r="N84" s="51"/>
    </row>
    <row r="85" spans="1:14">
      <c r="B85" s="89" t="s">
        <v>973</v>
      </c>
      <c r="C85" s="90"/>
      <c r="D85" s="90"/>
      <c r="E85" s="90"/>
      <c r="F85" s="90"/>
      <c r="G85" s="90"/>
      <c r="H85" s="90"/>
      <c r="I85" s="87"/>
      <c r="J85" s="88"/>
      <c r="K85" s="304">
        <v>0.05</v>
      </c>
      <c r="L85" s="859">
        <f>N79*K85</f>
        <v>2608.4369801505127</v>
      </c>
      <c r="M85" s="860"/>
      <c r="N85" s="51"/>
    </row>
    <row r="86" spans="1:14" ht="15.75" thickBot="1">
      <c r="B86" s="91" t="s">
        <v>974</v>
      </c>
      <c r="C86" s="92"/>
      <c r="D86" s="92"/>
      <c r="E86" s="92"/>
      <c r="F86" s="92"/>
      <c r="G86" s="92"/>
      <c r="H86" s="92"/>
      <c r="I86" s="93"/>
      <c r="J86" s="94"/>
      <c r="K86" s="305">
        <v>0.05</v>
      </c>
      <c r="L86" s="861">
        <f>N79*K86</f>
        <v>2608.4369801505127</v>
      </c>
      <c r="M86" s="862"/>
      <c r="N86" s="51"/>
    </row>
    <row r="87" spans="1:14" ht="15.75" thickBot="1">
      <c r="B87" s="825" t="s">
        <v>953</v>
      </c>
      <c r="C87" s="826"/>
      <c r="D87" s="826"/>
      <c r="E87" s="826"/>
      <c r="F87" s="826"/>
      <c r="G87" s="826"/>
      <c r="H87" s="826"/>
      <c r="I87" s="826"/>
      <c r="J87" s="826"/>
      <c r="K87" s="826"/>
      <c r="L87" s="826"/>
      <c r="M87" s="827"/>
      <c r="N87" s="52">
        <f>L84+L85+L86</f>
        <v>15650.621880903076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67819.361483913322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1729</v>
      </c>
      <c r="C31" s="81" t="s">
        <v>2192</v>
      </c>
      <c r="D31" s="82"/>
      <c r="E31" s="82"/>
      <c r="F31" s="82"/>
      <c r="G31" s="82"/>
      <c r="H31" s="82"/>
      <c r="I31" s="82"/>
      <c r="J31" s="82"/>
      <c r="K31" s="453"/>
      <c r="L31" s="306" t="s">
        <v>984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N76*M41</f>
        <v>104317.49166666667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104317.49166666667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913</v>
      </c>
      <c r="B48" s="43" t="str">
        <f>VLOOKUP(A48,MATERIALES!A6:D373,3,FALSE)</f>
        <v>Árbol de 0.6 m (Protector)</v>
      </c>
      <c r="C48" s="425"/>
      <c r="D48" s="425"/>
      <c r="E48" s="425"/>
      <c r="F48" s="425"/>
      <c r="G48" s="425"/>
      <c r="H48" s="425"/>
      <c r="I48" s="425"/>
      <c r="J48" s="318" t="str">
        <f>VLOOKUP(A48,MATERIALES!A4:D640,2,FALSE)</f>
        <v>u</v>
      </c>
      <c r="K48" s="486">
        <v>1100</v>
      </c>
      <c r="L48" s="421"/>
      <c r="M48" s="402">
        <f>VLOOKUP(A48,MATERIALES!A6:D397,4,FALSE)</f>
        <v>665.14461213976426</v>
      </c>
      <c r="N48" s="272">
        <f>K48*M48</f>
        <v>731659.07335374074</v>
      </c>
    </row>
    <row r="49" spans="1:14">
      <c r="A49" s="170"/>
      <c r="B49" s="43"/>
      <c r="C49" s="425"/>
      <c r="D49" s="425"/>
      <c r="E49" s="425"/>
      <c r="F49" s="425"/>
      <c r="G49" s="425"/>
      <c r="H49" s="425"/>
      <c r="I49" s="425"/>
      <c r="J49" s="318"/>
      <c r="K49" s="445"/>
      <c r="L49" s="421"/>
      <c r="M49" s="402"/>
      <c r="N49" s="272"/>
    </row>
    <row r="50" spans="1:14">
      <c r="A50" s="170"/>
      <c r="B50" s="43"/>
      <c r="C50" s="425"/>
      <c r="D50" s="425"/>
      <c r="E50" s="425"/>
      <c r="F50" s="425"/>
      <c r="G50" s="425"/>
      <c r="H50" s="425"/>
      <c r="I50" s="425"/>
      <c r="J50" s="311"/>
      <c r="K50" s="397"/>
      <c r="L50" s="421"/>
      <c r="M50" s="402"/>
      <c r="N50" s="272"/>
    </row>
    <row r="51" spans="1:14">
      <c r="B51" s="320"/>
      <c r="C51" s="47"/>
      <c r="D51" s="47"/>
      <c r="E51" s="47"/>
      <c r="F51" s="47"/>
      <c r="G51" s="47"/>
      <c r="H51" s="47"/>
      <c r="I51" s="47"/>
      <c r="J51" s="288"/>
      <c r="K51" s="169"/>
      <c r="L51" s="318"/>
      <c r="M51" s="426"/>
      <c r="N51" s="273"/>
    </row>
    <row r="52" spans="1:14">
      <c r="B52" s="168"/>
      <c r="C52" s="317"/>
      <c r="D52" s="317"/>
      <c r="E52" s="317"/>
      <c r="F52" s="317"/>
      <c r="G52" s="317"/>
      <c r="H52" s="317"/>
      <c r="I52" s="317"/>
      <c r="J52" s="311"/>
      <c r="K52" s="44"/>
      <c r="L52" s="318"/>
      <c r="M52" s="426"/>
      <c r="N52" s="273"/>
    </row>
    <row r="53" spans="1:14" ht="15.75" thickBot="1">
      <c r="B53" s="478"/>
      <c r="C53" s="47"/>
      <c r="D53" s="47"/>
      <c r="E53" s="47"/>
      <c r="F53" s="47"/>
      <c r="G53" s="47"/>
      <c r="H53" s="47"/>
      <c r="I53" s="47"/>
      <c r="J53" s="288"/>
      <c r="K53" s="169"/>
      <c r="L53" s="479"/>
      <c r="M53" s="480"/>
      <c r="N53" s="481"/>
    </row>
    <row r="54" spans="1:14" ht="15.75" thickBot="1">
      <c r="B54" s="825" t="s">
        <v>953</v>
      </c>
      <c r="C54" s="826"/>
      <c r="D54" s="826"/>
      <c r="E54" s="826"/>
      <c r="F54" s="826"/>
      <c r="G54" s="826"/>
      <c r="H54" s="826"/>
      <c r="I54" s="826"/>
      <c r="J54" s="826"/>
      <c r="K54" s="826"/>
      <c r="L54" s="826"/>
      <c r="M54" s="827"/>
      <c r="N54" s="394">
        <f>SUM(N48:N53)</f>
        <v>731659.07335374074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288"/>
      <c r="I63" s="279"/>
      <c r="J63" s="279"/>
      <c r="K63" s="279"/>
      <c r="L63" s="289"/>
      <c r="M63" s="290"/>
      <c r="N63" s="291"/>
    </row>
    <row r="64" spans="1:14" ht="15.75" thickBot="1">
      <c r="B64" s="49"/>
      <c r="C64" s="47"/>
      <c r="D64" s="47"/>
      <c r="E64" s="47"/>
      <c r="F64" s="47"/>
      <c r="G64" s="47"/>
      <c r="H64" s="484"/>
      <c r="I64" s="169"/>
      <c r="J64" s="169"/>
      <c r="K64" s="169"/>
      <c r="L64" s="997"/>
      <c r="M64" s="998"/>
      <c r="N64" s="485"/>
    </row>
    <row r="65" spans="1:15" ht="15.75" thickBot="1">
      <c r="B65" s="825" t="s">
        <v>953</v>
      </c>
      <c r="C65" s="826"/>
      <c r="D65" s="826"/>
      <c r="E65" s="826"/>
      <c r="F65" s="826"/>
      <c r="G65" s="826"/>
      <c r="H65" s="826"/>
      <c r="I65" s="826"/>
      <c r="J65" s="826"/>
      <c r="K65" s="826"/>
      <c r="L65" s="826"/>
      <c r="M65" s="827"/>
      <c r="N65" s="39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977"/>
      <c r="N69" s="98" t="s">
        <v>951</v>
      </c>
    </row>
    <row r="70" spans="1:15">
      <c r="A70" s="171"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487">
        <v>0.15</v>
      </c>
      <c r="N70" s="395">
        <f>K70/M70</f>
        <v>2086349.8333333333</v>
      </c>
      <c r="O70" s="106"/>
    </row>
    <row r="71" spans="1:15">
      <c r="A71" s="171"/>
      <c r="B71" s="49"/>
      <c r="C71" s="47"/>
      <c r="D71" s="47"/>
      <c r="E71" s="47"/>
      <c r="F71" s="47"/>
      <c r="G71" s="47"/>
      <c r="H71" s="47"/>
      <c r="I71" s="292"/>
      <c r="J71" s="293"/>
      <c r="K71" s="294"/>
      <c r="L71" s="50"/>
      <c r="M71" s="434"/>
      <c r="N71" s="395"/>
    </row>
    <row r="72" spans="1:15">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93"/>
      <c r="C75" s="994"/>
      <c r="D75" s="994"/>
      <c r="E75" s="994"/>
      <c r="F75" s="994"/>
      <c r="G75" s="994"/>
      <c r="H75" s="994"/>
      <c r="I75" s="169"/>
      <c r="J75" s="169"/>
      <c r="K75" s="169"/>
      <c r="L75" s="995"/>
      <c r="M75" s="996"/>
      <c r="N75" s="45"/>
    </row>
    <row r="76" spans="1:15" ht="15.75" thickBot="1">
      <c r="B76" s="825" t="s">
        <v>953</v>
      </c>
      <c r="C76" s="826"/>
      <c r="D76" s="826"/>
      <c r="E76" s="826"/>
      <c r="F76" s="826"/>
      <c r="G76" s="826"/>
      <c r="H76" s="826"/>
      <c r="I76" s="826"/>
      <c r="J76" s="826"/>
      <c r="K76" s="826"/>
      <c r="L76" s="826"/>
      <c r="M76" s="827"/>
      <c r="N76" s="301">
        <f>SUM(N70:N75)</f>
        <v>2086349.8333333333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2922326.3983537406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584465.27967074816</v>
      </c>
      <c r="M83" s="860"/>
      <c r="N83" s="51"/>
    </row>
    <row r="84" spans="1:14">
      <c r="B84" s="89" t="s">
        <v>973</v>
      </c>
      <c r="C84" s="90"/>
      <c r="D84" s="90"/>
      <c r="E84" s="90"/>
      <c r="F84" s="90"/>
      <c r="G84" s="90"/>
      <c r="H84" s="90"/>
      <c r="I84" s="87"/>
      <c r="J84" s="88"/>
      <c r="K84" s="304">
        <v>0.05</v>
      </c>
      <c r="L84" s="859">
        <f>N78*K84</f>
        <v>146116.31991768704</v>
      </c>
      <c r="M84" s="860"/>
      <c r="N84" s="51"/>
    </row>
    <row r="85" spans="1:14" ht="15.75" thickBot="1">
      <c r="B85" s="91" t="s">
        <v>974</v>
      </c>
      <c r="C85" s="92"/>
      <c r="D85" s="92"/>
      <c r="E85" s="92"/>
      <c r="F85" s="92"/>
      <c r="G85" s="92"/>
      <c r="H85" s="92"/>
      <c r="I85" s="93"/>
      <c r="J85" s="94"/>
      <c r="K85" s="305">
        <v>0.05</v>
      </c>
      <c r="L85" s="861">
        <f>N78*K85</f>
        <v>146116.31991768704</v>
      </c>
      <c r="M85" s="862"/>
      <c r="N85" s="51"/>
    </row>
    <row r="86" spans="1:14" ht="15.75" thickBot="1">
      <c r="B86" s="825" t="s">
        <v>953</v>
      </c>
      <c r="C86" s="826"/>
      <c r="D86" s="826"/>
      <c r="E86" s="826"/>
      <c r="F86" s="826"/>
      <c r="G86" s="826"/>
      <c r="H86" s="826"/>
      <c r="I86" s="826"/>
      <c r="J86" s="826"/>
      <c r="K86" s="826"/>
      <c r="L86" s="826"/>
      <c r="M86" s="827"/>
      <c r="N86" s="52">
        <f>L83+L84+L85</f>
        <v>876697.91950612213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3799024.3178598629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28.5" customHeight="1" thickBot="1">
      <c r="A31" t="s">
        <v>1845</v>
      </c>
      <c r="B31" s="107" t="s">
        <v>1166</v>
      </c>
      <c r="C31" s="999" t="s">
        <v>2193</v>
      </c>
      <c r="D31" s="1000"/>
      <c r="E31" s="1000"/>
      <c r="F31" s="1000"/>
      <c r="G31" s="1000"/>
      <c r="H31" s="1000"/>
      <c r="I31" s="1000"/>
      <c r="J31" s="1000"/>
      <c r="K31" s="488"/>
      <c r="L31" s="458" t="s">
        <v>1730</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71" t="s">
        <v>373</v>
      </c>
      <c r="B36" s="838" t="str">
        <f>VLOOKUP(A36,EQUIPOS!A6:D154,3,FALSE)</f>
        <v>Volqueta 6 m3</v>
      </c>
      <c r="C36" s="839"/>
      <c r="D36" s="839"/>
      <c r="E36" s="839"/>
      <c r="F36" s="839"/>
      <c r="G36" s="839"/>
      <c r="H36" s="840"/>
      <c r="I36" s="267"/>
      <c r="J36" s="268"/>
      <c r="K36" s="269">
        <f>VLOOKUP(A36,EQUIPOS!A6:D161,4,FALSE)</f>
        <v>50219.786266220464</v>
      </c>
      <c r="L36" s="270"/>
      <c r="M36" s="455">
        <v>81</v>
      </c>
      <c r="N36" s="272">
        <f>K36/M36</f>
        <v>619.99736131136376</v>
      </c>
    </row>
    <row r="37" spans="1:14">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3"/>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99">
        <f>SUM(N36:N42)</f>
        <v>619.99736131136376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0"/>
      <c r="C53" s="821"/>
      <c r="D53" s="821"/>
      <c r="E53" s="821"/>
      <c r="F53" s="821"/>
      <c r="G53" s="821"/>
      <c r="H53" s="821"/>
      <c r="I53" s="822"/>
      <c r="J53" s="42"/>
      <c r="K53" s="44"/>
      <c r="L53" s="823"/>
      <c r="M53" s="824"/>
      <c r="N53" s="45"/>
    </row>
    <row r="54" spans="2:14" ht="15.75" thickBot="1">
      <c r="B54" s="825" t="s">
        <v>953</v>
      </c>
      <c r="C54" s="826"/>
      <c r="D54" s="826"/>
      <c r="E54" s="826"/>
      <c r="F54" s="826"/>
      <c r="G54" s="826"/>
      <c r="H54" s="826"/>
      <c r="I54" s="826"/>
      <c r="J54" s="826"/>
      <c r="K54" s="826"/>
      <c r="L54" s="826"/>
      <c r="M54" s="827"/>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8" t="s">
        <v>961</v>
      </c>
      <c r="M58" s="801"/>
      <c r="N58" s="76" t="s">
        <v>951</v>
      </c>
    </row>
    <row r="59" spans="2:14">
      <c r="B59" s="46"/>
      <c r="C59" s="317"/>
      <c r="D59" s="317"/>
      <c r="E59" s="317"/>
      <c r="F59" s="317"/>
      <c r="G59" s="317"/>
      <c r="H59" s="311"/>
      <c r="I59" s="279"/>
      <c r="J59" s="286"/>
      <c r="K59" s="279"/>
      <c r="L59" s="829"/>
      <c r="M59" s="830"/>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7"/>
      <c r="M64" s="998"/>
      <c r="N64" s="485"/>
    </row>
    <row r="65" spans="2:15" ht="15.75" thickBot="1">
      <c r="B65" s="825" t="s">
        <v>953</v>
      </c>
      <c r="C65" s="826"/>
      <c r="D65" s="826"/>
      <c r="E65" s="826"/>
      <c r="F65" s="826"/>
      <c r="G65" s="826"/>
      <c r="H65" s="826"/>
      <c r="I65" s="826"/>
      <c r="J65" s="826"/>
      <c r="K65" s="826"/>
      <c r="L65" s="826"/>
      <c r="M65" s="827"/>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3"/>
      <c r="C75" s="994"/>
      <c r="D75" s="994"/>
      <c r="E75" s="994"/>
      <c r="F75" s="994"/>
      <c r="G75" s="994"/>
      <c r="H75" s="994"/>
      <c r="I75" s="169"/>
      <c r="J75" s="169"/>
      <c r="K75" s="169"/>
      <c r="L75" s="995"/>
      <c r="M75" s="996"/>
      <c r="N75" s="45"/>
    </row>
    <row r="76" spans="2:15" ht="15.75" thickBot="1">
      <c r="B76" s="825" t="s">
        <v>953</v>
      </c>
      <c r="C76" s="826"/>
      <c r="D76" s="826"/>
      <c r="E76" s="826"/>
      <c r="F76" s="826"/>
      <c r="G76" s="826"/>
      <c r="H76" s="826"/>
      <c r="I76" s="826"/>
      <c r="J76" s="826"/>
      <c r="K76" s="826"/>
      <c r="L76" s="826"/>
      <c r="M76" s="827"/>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619.99736131136376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123.99947226227276</v>
      </c>
      <c r="M83" s="860"/>
      <c r="N83" s="51"/>
    </row>
    <row r="84" spans="1:14">
      <c r="B84" s="89" t="s">
        <v>973</v>
      </c>
      <c r="C84" s="90"/>
      <c r="D84" s="90"/>
      <c r="E84" s="90"/>
      <c r="F84" s="90"/>
      <c r="G84" s="90"/>
      <c r="H84" s="90"/>
      <c r="I84" s="87"/>
      <c r="J84" s="88"/>
      <c r="K84" s="304">
        <v>0.05</v>
      </c>
      <c r="L84" s="859">
        <f>N78*K84</f>
        <v>30.99986806556819</v>
      </c>
      <c r="M84" s="860"/>
      <c r="N84" s="51"/>
    </row>
    <row r="85" spans="1:14" ht="15.75" thickBot="1">
      <c r="B85" s="91" t="s">
        <v>974</v>
      </c>
      <c r="C85" s="92"/>
      <c r="D85" s="92"/>
      <c r="E85" s="92"/>
      <c r="F85" s="92"/>
      <c r="G85" s="92"/>
      <c r="H85" s="92"/>
      <c r="I85" s="93"/>
      <c r="J85" s="94"/>
      <c r="K85" s="305">
        <v>0.05</v>
      </c>
      <c r="L85" s="861">
        <f>N78*K85</f>
        <v>30.99986806556819</v>
      </c>
      <c r="M85" s="862"/>
      <c r="N85" s="51"/>
    </row>
    <row r="86" spans="1:14" ht="15.75" thickBot="1">
      <c r="B86" s="825" t="s">
        <v>953</v>
      </c>
      <c r="C86" s="826"/>
      <c r="D86" s="826"/>
      <c r="E86" s="826"/>
      <c r="F86" s="826"/>
      <c r="G86" s="826"/>
      <c r="H86" s="826"/>
      <c r="I86" s="826"/>
      <c r="J86" s="826"/>
      <c r="K86" s="826"/>
      <c r="L86" s="826"/>
      <c r="M86" s="827"/>
      <c r="N86" s="52">
        <f>L83+L84+L85</f>
        <v>185.99920839340913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805.99656970477292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41.25" customHeight="1" thickBot="1">
      <c r="A31" t="s">
        <v>1845</v>
      </c>
      <c r="B31" s="107" t="s">
        <v>1167</v>
      </c>
      <c r="C31" s="999" t="s">
        <v>2196</v>
      </c>
      <c r="D31" s="1000"/>
      <c r="E31" s="1000"/>
      <c r="F31" s="1000"/>
      <c r="G31" s="1000"/>
      <c r="H31" s="1000"/>
      <c r="I31" s="1000"/>
      <c r="J31" s="1000"/>
      <c r="K31" s="488"/>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373</v>
      </c>
      <c r="B36" s="838" t="str">
        <f>VLOOKUP(A36,EQUIPOS!A6:D154,3,FALSE)</f>
        <v>Volqueta 6 m3</v>
      </c>
      <c r="C36" s="839"/>
      <c r="D36" s="839"/>
      <c r="E36" s="839"/>
      <c r="F36" s="839"/>
      <c r="G36" s="839"/>
      <c r="H36" s="840"/>
      <c r="I36" s="267"/>
      <c r="J36" s="268"/>
      <c r="K36" s="269">
        <f>VLOOKUP(A36,EQUIPOS!A6:D161,4,FALSE)</f>
        <v>50219.786266220464</v>
      </c>
      <c r="L36" s="270"/>
      <c r="M36" s="283">
        <v>66</v>
      </c>
      <c r="N36" s="272">
        <f>K36/M36</f>
        <v>760.90585251849188</v>
      </c>
    </row>
    <row r="37" spans="1:14">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3"/>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99">
        <f>SUM(N36:N42)</f>
        <v>760.90585251849188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0"/>
      <c r="C53" s="821"/>
      <c r="D53" s="821"/>
      <c r="E53" s="821"/>
      <c r="F53" s="821"/>
      <c r="G53" s="821"/>
      <c r="H53" s="821"/>
      <c r="I53" s="822"/>
      <c r="J53" s="42"/>
      <c r="K53" s="44"/>
      <c r="L53" s="823"/>
      <c r="M53" s="824"/>
      <c r="N53" s="45"/>
    </row>
    <row r="54" spans="2:14" ht="15.75" thickBot="1">
      <c r="B54" s="825" t="s">
        <v>953</v>
      </c>
      <c r="C54" s="826"/>
      <c r="D54" s="826"/>
      <c r="E54" s="826"/>
      <c r="F54" s="826"/>
      <c r="G54" s="826"/>
      <c r="H54" s="826"/>
      <c r="I54" s="826"/>
      <c r="J54" s="826"/>
      <c r="K54" s="826"/>
      <c r="L54" s="826"/>
      <c r="M54" s="827"/>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8" t="s">
        <v>961</v>
      </c>
      <c r="M58" s="801"/>
      <c r="N58" s="76" t="s">
        <v>951</v>
      </c>
    </row>
    <row r="59" spans="2:14">
      <c r="B59" s="46"/>
      <c r="C59" s="317"/>
      <c r="D59" s="317"/>
      <c r="E59" s="317"/>
      <c r="F59" s="317"/>
      <c r="G59" s="317"/>
      <c r="H59" s="311"/>
      <c r="I59" s="279"/>
      <c r="J59" s="286"/>
      <c r="K59" s="279"/>
      <c r="L59" s="829"/>
      <c r="M59" s="830"/>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7"/>
      <c r="M64" s="998"/>
      <c r="N64" s="485"/>
    </row>
    <row r="65" spans="2:15" ht="15.75" thickBot="1">
      <c r="B65" s="825" t="s">
        <v>953</v>
      </c>
      <c r="C65" s="826"/>
      <c r="D65" s="826"/>
      <c r="E65" s="826"/>
      <c r="F65" s="826"/>
      <c r="G65" s="826"/>
      <c r="H65" s="826"/>
      <c r="I65" s="826"/>
      <c r="J65" s="826"/>
      <c r="K65" s="826"/>
      <c r="L65" s="826"/>
      <c r="M65" s="827"/>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3"/>
      <c r="C75" s="994"/>
      <c r="D75" s="994"/>
      <c r="E75" s="994"/>
      <c r="F75" s="994"/>
      <c r="G75" s="994"/>
      <c r="H75" s="994"/>
      <c r="I75" s="169"/>
      <c r="J75" s="169"/>
      <c r="K75" s="169"/>
      <c r="L75" s="995"/>
      <c r="M75" s="996"/>
      <c r="N75" s="45"/>
    </row>
    <row r="76" spans="2:15" ht="15.75" thickBot="1">
      <c r="B76" s="825" t="s">
        <v>953</v>
      </c>
      <c r="C76" s="826"/>
      <c r="D76" s="826"/>
      <c r="E76" s="826"/>
      <c r="F76" s="826"/>
      <c r="G76" s="826"/>
      <c r="H76" s="826"/>
      <c r="I76" s="826"/>
      <c r="J76" s="826"/>
      <c r="K76" s="826"/>
      <c r="L76" s="826"/>
      <c r="M76" s="827"/>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760.90585251849188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152.18117050369838</v>
      </c>
      <c r="M83" s="860"/>
      <c r="N83" s="51"/>
    </row>
    <row r="84" spans="1:14">
      <c r="B84" s="89" t="s">
        <v>973</v>
      </c>
      <c r="C84" s="90"/>
      <c r="D84" s="90"/>
      <c r="E84" s="90"/>
      <c r="F84" s="90"/>
      <c r="G84" s="90"/>
      <c r="H84" s="90"/>
      <c r="I84" s="87"/>
      <c r="J84" s="88"/>
      <c r="K84" s="304">
        <v>0.05</v>
      </c>
      <c r="L84" s="859">
        <f>N78*K84</f>
        <v>38.045292625924596</v>
      </c>
      <c r="M84" s="860"/>
      <c r="N84" s="51"/>
    </row>
    <row r="85" spans="1:14" ht="15.75" thickBot="1">
      <c r="B85" s="91" t="s">
        <v>974</v>
      </c>
      <c r="C85" s="92"/>
      <c r="D85" s="92"/>
      <c r="E85" s="92"/>
      <c r="F85" s="92"/>
      <c r="G85" s="92"/>
      <c r="H85" s="92"/>
      <c r="I85" s="93"/>
      <c r="J85" s="94"/>
      <c r="K85" s="305">
        <v>0.05</v>
      </c>
      <c r="L85" s="861">
        <f>N78*K85</f>
        <v>38.045292625924596</v>
      </c>
      <c r="M85" s="862"/>
      <c r="N85" s="51"/>
    </row>
    <row r="86" spans="1:14" ht="15.75" thickBot="1">
      <c r="B86" s="825" t="s">
        <v>953</v>
      </c>
      <c r="C86" s="826"/>
      <c r="D86" s="826"/>
      <c r="E86" s="826"/>
      <c r="F86" s="826"/>
      <c r="G86" s="826"/>
      <c r="H86" s="826"/>
      <c r="I86" s="826"/>
      <c r="J86" s="826"/>
      <c r="K86" s="826"/>
      <c r="L86" s="826"/>
      <c r="M86" s="827"/>
      <c r="N86" s="52">
        <f>L83+L84+L85</f>
        <v>228.27175575554756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989.17760827403947</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1003" t="s">
        <v>942</v>
      </c>
      <c r="C27" s="1004"/>
      <c r="D27" s="1004"/>
      <c r="E27" s="1004"/>
      <c r="F27" s="1004"/>
      <c r="G27" s="1004"/>
      <c r="H27" s="1004"/>
      <c r="I27" s="1004"/>
      <c r="J27" s="1004"/>
      <c r="K27" s="1004"/>
      <c r="L27" s="1004"/>
      <c r="M27" s="1004"/>
      <c r="N27" s="1005"/>
    </row>
    <row r="28" spans="1:14" ht="15.75" thickBot="1">
      <c r="B28" s="33"/>
      <c r="C28" s="34"/>
      <c r="D28" s="34"/>
      <c r="E28" s="34"/>
      <c r="F28" s="34"/>
      <c r="G28" s="34"/>
      <c r="H28" s="34"/>
      <c r="I28" s="34"/>
      <c r="J28" s="34"/>
      <c r="K28" s="34"/>
      <c r="L28" s="34"/>
      <c r="M28" s="34"/>
      <c r="N28" s="35"/>
    </row>
    <row r="29" spans="1:14" ht="26.25" thickBot="1">
      <c r="B29" s="71" t="s">
        <v>943</v>
      </c>
      <c r="C29" s="1001" t="s">
        <v>944</v>
      </c>
      <c r="D29" s="1002"/>
      <c r="E29" s="1002"/>
      <c r="F29" s="1002"/>
      <c r="G29" s="1002"/>
      <c r="H29" s="1002"/>
      <c r="I29" s="1002"/>
      <c r="J29" s="72"/>
      <c r="K29" s="342" t="s">
        <v>2215</v>
      </c>
      <c r="L29" s="1006" t="s">
        <v>945</v>
      </c>
      <c r="M29" s="100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107" t="s">
        <v>1168</v>
      </c>
      <c r="C31" s="456" t="s">
        <v>2194</v>
      </c>
      <c r="D31" s="457"/>
      <c r="E31" s="457"/>
      <c r="F31" s="457"/>
      <c r="G31" s="457"/>
      <c r="H31" s="457"/>
      <c r="I31" s="457"/>
      <c r="J31" s="457"/>
      <c r="K31" s="459"/>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373</v>
      </c>
      <c r="B36" s="838" t="str">
        <f>VLOOKUP(A36,EQUIPOS!A6:D154,3,FALSE)</f>
        <v>Volqueta 6 m3</v>
      </c>
      <c r="C36" s="839"/>
      <c r="D36" s="839"/>
      <c r="E36" s="839"/>
      <c r="F36" s="839"/>
      <c r="G36" s="839"/>
      <c r="H36" s="840"/>
      <c r="I36" s="267"/>
      <c r="J36" s="268"/>
      <c r="K36" s="269">
        <f>VLOOKUP(A36,EQUIPOS!A6:D161,4,FALSE)</f>
        <v>50219.786266220464</v>
      </c>
      <c r="L36" s="270"/>
      <c r="M36" s="283">
        <v>66</v>
      </c>
      <c r="N36" s="272">
        <f>K36/M36</f>
        <v>760.90585251849188</v>
      </c>
    </row>
    <row r="37" spans="1:14">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3"/>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99">
        <f>SUM(N36:N42)</f>
        <v>760.90585251849188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0"/>
      <c r="C53" s="821"/>
      <c r="D53" s="821"/>
      <c r="E53" s="821"/>
      <c r="F53" s="821"/>
      <c r="G53" s="821"/>
      <c r="H53" s="821"/>
      <c r="I53" s="822"/>
      <c r="J53" s="42"/>
      <c r="K53" s="44"/>
      <c r="L53" s="823"/>
      <c r="M53" s="824"/>
      <c r="N53" s="45"/>
    </row>
    <row r="54" spans="2:14" ht="15.75" thickBot="1">
      <c r="B54" s="825" t="s">
        <v>953</v>
      </c>
      <c r="C54" s="826"/>
      <c r="D54" s="826"/>
      <c r="E54" s="826"/>
      <c r="F54" s="826"/>
      <c r="G54" s="826"/>
      <c r="H54" s="826"/>
      <c r="I54" s="826"/>
      <c r="J54" s="826"/>
      <c r="K54" s="826"/>
      <c r="L54" s="826"/>
      <c r="M54" s="827"/>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8" t="s">
        <v>961</v>
      </c>
      <c r="M58" s="801"/>
      <c r="N58" s="76" t="s">
        <v>951</v>
      </c>
    </row>
    <row r="59" spans="2:14">
      <c r="B59" s="46"/>
      <c r="C59" s="317"/>
      <c r="D59" s="317"/>
      <c r="E59" s="317"/>
      <c r="F59" s="317"/>
      <c r="G59" s="317"/>
      <c r="H59" s="311"/>
      <c r="I59" s="279"/>
      <c r="J59" s="286"/>
      <c r="K59" s="279"/>
      <c r="L59" s="829"/>
      <c r="M59" s="830"/>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7"/>
      <c r="M64" s="998"/>
      <c r="N64" s="485"/>
    </row>
    <row r="65" spans="2:15" ht="15.75" thickBot="1">
      <c r="B65" s="825" t="s">
        <v>953</v>
      </c>
      <c r="C65" s="826"/>
      <c r="D65" s="826"/>
      <c r="E65" s="826"/>
      <c r="F65" s="826"/>
      <c r="G65" s="826"/>
      <c r="H65" s="826"/>
      <c r="I65" s="826"/>
      <c r="J65" s="826"/>
      <c r="K65" s="826"/>
      <c r="L65" s="826"/>
      <c r="M65" s="827"/>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3"/>
      <c r="C75" s="994"/>
      <c r="D75" s="994"/>
      <c r="E75" s="994"/>
      <c r="F75" s="994"/>
      <c r="G75" s="994"/>
      <c r="H75" s="994"/>
      <c r="I75" s="169"/>
      <c r="J75" s="169"/>
      <c r="K75" s="169"/>
      <c r="L75" s="995"/>
      <c r="M75" s="996"/>
      <c r="N75" s="45"/>
    </row>
    <row r="76" spans="2:15" ht="15.75" thickBot="1">
      <c r="B76" s="825" t="s">
        <v>953</v>
      </c>
      <c r="C76" s="826"/>
      <c r="D76" s="826"/>
      <c r="E76" s="826"/>
      <c r="F76" s="826"/>
      <c r="G76" s="826"/>
      <c r="H76" s="826"/>
      <c r="I76" s="826"/>
      <c r="J76" s="826"/>
      <c r="K76" s="826"/>
      <c r="L76" s="826"/>
      <c r="M76" s="827"/>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760.90585251849188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152.18117050369838</v>
      </c>
      <c r="M83" s="860"/>
      <c r="N83" s="51"/>
    </row>
    <row r="84" spans="1:14">
      <c r="B84" s="89" t="s">
        <v>973</v>
      </c>
      <c r="C84" s="90"/>
      <c r="D84" s="90"/>
      <c r="E84" s="90"/>
      <c r="F84" s="90"/>
      <c r="G84" s="90"/>
      <c r="H84" s="90"/>
      <c r="I84" s="87"/>
      <c r="J84" s="88"/>
      <c r="K84" s="304">
        <v>0.05</v>
      </c>
      <c r="L84" s="859">
        <f>N78*K84</f>
        <v>38.045292625924596</v>
      </c>
      <c r="M84" s="860"/>
      <c r="N84" s="51"/>
    </row>
    <row r="85" spans="1:14" ht="15.75" thickBot="1">
      <c r="B85" s="91" t="s">
        <v>974</v>
      </c>
      <c r="C85" s="92"/>
      <c r="D85" s="92"/>
      <c r="E85" s="92"/>
      <c r="F85" s="92"/>
      <c r="G85" s="92"/>
      <c r="H85" s="92"/>
      <c r="I85" s="93"/>
      <c r="J85" s="94"/>
      <c r="K85" s="305">
        <v>0.05</v>
      </c>
      <c r="L85" s="861">
        <f>N78*K85</f>
        <v>38.045292625924596</v>
      </c>
      <c r="M85" s="862"/>
      <c r="N85" s="51"/>
    </row>
    <row r="86" spans="1:14" ht="15.75" thickBot="1">
      <c r="B86" s="825" t="s">
        <v>953</v>
      </c>
      <c r="C86" s="826"/>
      <c r="D86" s="826"/>
      <c r="E86" s="826"/>
      <c r="F86" s="826"/>
      <c r="G86" s="826"/>
      <c r="H86" s="826"/>
      <c r="I86" s="826"/>
      <c r="J86" s="826"/>
      <c r="K86" s="826"/>
      <c r="L86" s="826"/>
      <c r="M86" s="827"/>
      <c r="N86" s="52">
        <f>L83+L84+L85</f>
        <v>228.27175575554756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989.17760827403947</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284B296DAC14EE4F88E5D364092ED099" ma:contentTypeVersion="12" ma:contentTypeDescription="Crear nuevo documento." ma:contentTypeScope="" ma:versionID="02b9e9695d574cc866892fc836bc8702">
  <xsd:schema xmlns:xsd="http://www.w3.org/2001/XMLSchema" xmlns:xs="http://www.w3.org/2001/XMLSchema" xmlns:p="http://schemas.microsoft.com/office/2006/metadata/properties" xmlns:ns2="5c81c070-59fc-492d-ba22-fea5695012fc" xmlns:ns3="b3f69a94-f092-4636-ba6e-c0dd06ba869a" targetNamespace="http://schemas.microsoft.com/office/2006/metadata/properties" ma:root="true" ma:fieldsID="d8c84d3c02971e91e9877a4371dfda5c" ns2:_="" ns3:_="">
    <xsd:import namespace="5c81c070-59fc-492d-ba22-fea5695012fc"/>
    <xsd:import namespace="b3f69a94-f092-4636-ba6e-c0dd06ba869a"/>
    <xsd:element name="properties">
      <xsd:complexType>
        <xsd:sequence>
          <xsd:element name="documentManagement">
            <xsd:complexType>
              <xsd:all>
                <xsd:element ref="ns2:MediaServiceMetadata" minOccurs="0"/>
                <xsd:element ref="ns2:MediaServiceFastMetadata" minOccurs="0"/>
                <xsd:element ref="ns2:MediaServiceAutoTags" minOccurs="0"/>
                <xsd:element ref="ns2:MediaServiceOCR" minOccurs="0"/>
                <xsd:element ref="ns2:MediaServiceGenerationTime" minOccurs="0"/>
                <xsd:element ref="ns2:MediaServiceEventHashCode" minOccurs="0"/>
                <xsd:element ref="ns2:MediaServiceDateTaken" minOccurs="0"/>
                <xsd:element ref="ns2:MediaServiceAutoKeyPoints" minOccurs="0"/>
                <xsd:element ref="ns2:MediaServiceKeyPoints" minOccurs="0"/>
                <xsd:element ref="ns2:MediaServiceLocation" minOccurs="0"/>
                <xsd:element ref="ns3:SharedWithUsers" minOccurs="0"/>
                <xsd:element ref="ns3:SharedWithDetail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5c81c070-59fc-492d-ba22-fea5695012fc"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Tags" ma:index="10" nillable="true" ma:displayName="Tags" ma:internalName="MediaServiceAutoTags" ma:readOnly="true">
      <xsd:simpleType>
        <xsd:restriction base="dms:Text"/>
      </xsd:simpleType>
    </xsd:element>
    <xsd:element name="MediaServiceOCR" ma:index="11" nillable="true" ma:displayName="Extracted Text" ma:internalName="MediaServiceOCR" ma:readOnly="true">
      <xsd:simpleType>
        <xsd:restriction base="dms:Note">
          <xsd:maxLength value="255"/>
        </xsd:restriction>
      </xsd:simpleType>
    </xsd:element>
    <xsd:element name="MediaServiceGenerationTime" ma:index="12" nillable="true" ma:displayName="MediaServiceGenerationTime" ma:hidden="true" ma:internalName="MediaServiceGenerationTime" ma:readOnly="true">
      <xsd:simpleType>
        <xsd:restriction base="dms:Text"/>
      </xsd:simpleType>
    </xsd:element>
    <xsd:element name="MediaServiceEventHashCode" ma:index="13" nillable="true" ma:displayName="MediaServiceEventHashCode" ma:hidden="true" ma:internalName="MediaServiceEventHashCode" ma:readOnly="true">
      <xsd:simpleType>
        <xsd:restriction base="dms:Text"/>
      </xsd:simpleType>
    </xsd:element>
    <xsd:element name="MediaServiceDateTaken" ma:index="14" nillable="true" ma:displayName="MediaServiceDateTaken" ma:hidden="true" ma:internalName="MediaServiceDateTaken" ma:readOnly="true">
      <xsd:simpleType>
        <xsd:restriction base="dms:Text"/>
      </xsd:simpleType>
    </xsd:element>
    <xsd:element name="MediaServiceAutoKeyPoints" ma:index="15" nillable="true" ma:displayName="MediaServiceAutoKeyPoints" ma:hidden="true" ma:internalName="MediaServiceAutoKeyPoints" ma:readOnly="true">
      <xsd:simpleType>
        <xsd:restriction base="dms:Note"/>
      </xsd:simpleType>
    </xsd:element>
    <xsd:element name="MediaServiceKeyPoints" ma:index="16" nillable="true" ma:displayName="KeyPoints" ma:internalName="MediaServiceKeyPoints" ma:readOnly="true">
      <xsd:simpleType>
        <xsd:restriction base="dms:Note">
          <xsd:maxLength value="255"/>
        </xsd:restriction>
      </xsd:simpleType>
    </xsd:element>
    <xsd:element name="MediaServiceLocation" ma:index="17" nillable="true" ma:displayName="Location"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b3f69a94-f092-4636-ba6e-c0dd06ba869a" elementFormDefault="qualified">
    <xsd:import namespace="http://schemas.microsoft.com/office/2006/documentManagement/types"/>
    <xsd:import namespace="http://schemas.microsoft.com/office/infopath/2007/PartnerControls"/>
    <xsd:element name="SharedWithUsers" ma:index="18"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9" nillable="true" ma:displayName="Detalles de uso compartido"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2545637F-20FE-4871-ADF1-61F3211A16C3}">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5c81c070-59fc-492d-ba22-fea5695012fc"/>
    <ds:schemaRef ds:uri="b3f69a94-f092-4636-ba6e-c0dd06ba869a"/>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EEED7598-8353-462A-AC15-5D08B58B6829}">
  <ds:schemaRefs>
    <ds:schemaRef ds:uri="http://schemas.microsoft.com/sharepoint/v3/contenttype/forms"/>
  </ds:schemaRefs>
</ds:datastoreItem>
</file>

<file path=customXml/itemProps3.xml><?xml version="1.0" encoding="utf-8"?>
<ds:datastoreItem xmlns:ds="http://schemas.openxmlformats.org/officeDocument/2006/customXml" ds:itemID="{BB863817-A31F-4B83-99A9-2733C84C45C8}">
  <ds:schemaRefs>
    <ds:schemaRef ds:uri="http://schemas.microsoft.com/office/2006/metadata/properties"/>
    <ds:schemaRef ds:uri="http://schemas.microsoft.com/office/infopath/2007/PartnerControl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2021-08-10T20:26:47Z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0x010100284B296DAC14EE4F88E5D364092ED099</vt:lpwstr>
  </property>
</Properties>
</file>