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03C10929-BFDB-4F61-AA58-D5800F49B121}" xr6:coauthVersionLast="45" xr6:coauthVersionMax="45" xr10:uidLastSave="{00000000-0000-0000-0000-000000000000}"/>
  <bookViews>
    <workbookView xWindow="3810" yWindow="381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8" i="2" s="1"/>
  <c r="D51" i="2"/>
  <c r="D52" i="2" s="1"/>
  <c r="D47" i="2"/>
  <c r="D46" i="2"/>
  <c r="D45" i="2"/>
  <c r="D39" i="2"/>
  <c r="D37" i="2"/>
  <c r="D35" i="2"/>
  <c r="D33" i="2"/>
  <c r="D31" i="2"/>
  <c r="D9" i="2"/>
  <c r="D32" i="2" l="1"/>
  <c r="D36" i="2"/>
  <c r="D29" i="2"/>
  <c r="D34"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62" l="1"/>
  <c r="N41" i="362" s="1"/>
  <c r="N76" i="108"/>
  <c r="N41" i="108" s="1"/>
  <c r="N77" i="193"/>
  <c r="N43" i="193" s="1"/>
  <c r="N77" i="233"/>
  <c r="N41" i="233" s="1"/>
  <c r="N76" i="243"/>
  <c r="N40" i="243" s="1"/>
  <c r="N42" i="243" s="1"/>
  <c r="N76" i="65"/>
  <c r="N41" i="65" s="1"/>
  <c r="N43" i="65" s="1"/>
  <c r="N78" i="65" s="1"/>
  <c r="L85" i="65" s="1"/>
  <c r="N76" i="98"/>
  <c r="N41" i="98" s="1"/>
  <c r="N43" i="98" s="1"/>
  <c r="N76" i="101"/>
  <c r="N41" i="101" s="1"/>
  <c r="N43" i="101" s="1"/>
  <c r="N76" i="134"/>
  <c r="N41" i="134" s="1"/>
  <c r="N76" i="136"/>
  <c r="N41" i="136" s="1"/>
  <c r="N43" i="136" s="1"/>
  <c r="N76" i="137"/>
  <c r="N41" i="137" s="1"/>
  <c r="N76" i="144"/>
  <c r="N41" i="144" s="1"/>
  <c r="N43" i="144" s="1"/>
  <c r="N84" i="220"/>
  <c r="N46" i="220" s="1"/>
  <c r="N48" i="220" s="1"/>
  <c r="N78" i="273"/>
  <c r="N41" i="273" s="1"/>
  <c r="N43" i="273" s="1"/>
  <c r="N75" i="293"/>
  <c r="N41" i="293" s="1"/>
  <c r="N43" i="293" s="1"/>
  <c r="N77" i="295"/>
  <c r="N41" i="295" s="1"/>
  <c r="N43" i="295" s="1"/>
  <c r="N75" i="325"/>
  <c r="N41" i="325" s="1"/>
  <c r="N77" i="329"/>
  <c r="N41" i="329" s="1"/>
  <c r="N43" i="329" s="1"/>
  <c r="N87" i="246"/>
  <c r="N45" i="246" s="1"/>
  <c r="N79" i="50"/>
  <c r="N42" i="50" s="1"/>
  <c r="N76" i="82"/>
  <c r="N41" i="82" s="1"/>
  <c r="N43" i="82" s="1"/>
  <c r="N76" i="88"/>
  <c r="N41" i="88" s="1"/>
  <c r="N43" i="88" s="1"/>
  <c r="N76" i="94"/>
  <c r="N41" i="94" s="1"/>
  <c r="N43" i="94" s="1"/>
  <c r="N76" i="105"/>
  <c r="N41" i="105" s="1"/>
  <c r="N76" i="231"/>
  <c r="N40" i="231" s="1"/>
  <c r="N77" i="259"/>
  <c r="N41" i="259" s="1"/>
  <c r="N43" i="259" s="1"/>
  <c r="N83" i="279"/>
  <c r="N46" i="279" s="1"/>
  <c r="N77" i="308"/>
  <c r="N41" i="308" s="1"/>
  <c r="N43" i="308" s="1"/>
  <c r="N79" i="308" s="1"/>
  <c r="N76" i="92"/>
  <c r="N41" i="92" s="1"/>
  <c r="N43" i="92" s="1"/>
  <c r="N76" i="96"/>
  <c r="N41" i="96" s="1"/>
  <c r="N43" i="96" s="1"/>
  <c r="N76" i="107"/>
  <c r="N41" i="107" s="1"/>
  <c r="N75" i="133"/>
  <c r="N41" i="133" s="1"/>
  <c r="N43" i="133" s="1"/>
  <c r="N76" i="135"/>
  <c r="N41" i="135" s="1"/>
  <c r="N83" i="221"/>
  <c r="N46" i="221" s="1"/>
  <c r="N48" i="221" s="1"/>
  <c r="N72" i="227"/>
  <c r="N41" i="227" s="1"/>
  <c r="N76" i="242"/>
  <c r="N40" i="242" s="1"/>
  <c r="N42" i="242" s="1"/>
  <c r="N81" i="282"/>
  <c r="N44" i="282" s="1"/>
  <c r="N46" i="282" s="1"/>
  <c r="N75" i="289"/>
  <c r="N41" i="289" s="1"/>
  <c r="N43" i="289" s="1"/>
  <c r="N77" i="289" s="1"/>
  <c r="L84" i="289" s="1"/>
  <c r="N43" i="306"/>
  <c r="N91" i="260"/>
  <c r="N47" i="260" s="1"/>
  <c r="N49" i="260" s="1"/>
  <c r="N76" i="26"/>
  <c r="N42" i="26" s="1"/>
  <c r="N76" i="56"/>
  <c r="N42" i="56" s="1"/>
  <c r="N43" i="56" s="1"/>
  <c r="N78" i="56" s="1"/>
  <c r="L85" i="56" s="1"/>
  <c r="N76" i="67"/>
  <c r="N41" i="67" s="1"/>
  <c r="N76" i="68"/>
  <c r="N41" i="68" s="1"/>
  <c r="N43" i="68" s="1"/>
  <c r="N75" i="75"/>
  <c r="N41" i="75" s="1"/>
  <c r="N43" i="75" s="1"/>
  <c r="N76" i="80"/>
  <c r="N41" i="80" s="1"/>
  <c r="N43" i="80" s="1"/>
  <c r="N76" i="84"/>
  <c r="N41" i="84" s="1"/>
  <c r="N43" i="84" s="1"/>
  <c r="N76" i="86"/>
  <c r="N41" i="86" s="1"/>
  <c r="N43" i="86" s="1"/>
  <c r="N76" i="90"/>
  <c r="N41" i="90" s="1"/>
  <c r="N76" i="102"/>
  <c r="N41" i="102" s="1"/>
  <c r="N43" i="102" s="1"/>
  <c r="N80" i="164"/>
  <c r="N46" i="164" s="1"/>
  <c r="N83" i="165"/>
  <c r="N49" i="165" s="1"/>
  <c r="N51" i="165" s="1"/>
  <c r="N81" i="170"/>
  <c r="N47" i="170" s="1"/>
  <c r="N49" i="170" s="1"/>
  <c r="N81" i="176"/>
  <c r="N47" i="176" s="1"/>
  <c r="N81" i="171"/>
  <c r="N47" i="171" s="1"/>
  <c r="N49" i="171" s="1"/>
  <c r="N81" i="178"/>
  <c r="N47" i="178" s="1"/>
  <c r="N49" i="178" s="1"/>
  <c r="N80" i="179"/>
  <c r="N46" i="179" s="1"/>
  <c r="N80" i="180"/>
  <c r="N46" i="180" s="1"/>
  <c r="N48" i="180" s="1"/>
  <c r="N80" i="177"/>
  <c r="N46" i="177" s="1"/>
  <c r="N48" i="177" s="1"/>
  <c r="N80" i="181"/>
  <c r="N46" i="181" s="1"/>
  <c r="N48" i="181" s="1"/>
  <c r="N80" i="183"/>
  <c r="N46" i="183" s="1"/>
  <c r="N48" i="183" s="1"/>
  <c r="N80" i="184"/>
  <c r="N46" i="184" s="1"/>
  <c r="N48" i="184" s="1"/>
  <c r="N81" i="185"/>
  <c r="N47" i="185" s="1"/>
  <c r="N81" i="186"/>
  <c r="N47" i="186" s="1"/>
  <c r="N49" i="186" s="1"/>
  <c r="N80" i="188"/>
  <c r="N46" i="188" s="1"/>
  <c r="N81" i="187"/>
  <c r="N47" i="187" s="1"/>
  <c r="N49" i="187" s="1"/>
  <c r="N75" i="302"/>
  <c r="N41" i="302" s="1"/>
  <c r="N43" i="302" s="1"/>
  <c r="N77" i="323"/>
  <c r="N79" i="323" s="1"/>
  <c r="N77" i="328"/>
  <c r="N41" i="328" s="1"/>
  <c r="N43" i="328" s="1"/>
  <c r="N77" i="337"/>
  <c r="N41" i="337" s="1"/>
  <c r="N81" i="280"/>
  <c r="N44" i="280" s="1"/>
  <c r="N46" i="280" s="1"/>
  <c r="N78" i="272"/>
  <c r="N41" i="272" s="1"/>
  <c r="N43" i="272" s="1"/>
  <c r="N53" i="325"/>
  <c r="N76" i="24"/>
  <c r="N42" i="24" s="1"/>
  <c r="N43" i="24" s="1"/>
  <c r="N76" i="25"/>
  <c r="N42" i="25" s="1"/>
  <c r="N43" i="50"/>
  <c r="N76" i="61"/>
  <c r="N42" i="61" s="1"/>
  <c r="N76" i="64"/>
  <c r="N41" i="64" s="1"/>
  <c r="N43" i="64" s="1"/>
  <c r="N78" i="64" s="1"/>
  <c r="L83" i="64" s="1"/>
  <c r="N75" i="72"/>
  <c r="N41" i="72" s="1"/>
  <c r="N43" i="72" s="1"/>
  <c r="N77" i="72" s="1"/>
  <c r="L84" i="72" s="1"/>
  <c r="N75" i="74"/>
  <c r="N41" i="74" s="1"/>
  <c r="N43" i="74" s="1"/>
  <c r="N77" i="74" s="1"/>
  <c r="L84" i="74" s="1"/>
  <c r="N76" i="79"/>
  <c r="N41" i="79" s="1"/>
  <c r="N76" i="81"/>
  <c r="N41" i="81" s="1"/>
  <c r="N43" i="81" s="1"/>
  <c r="N76" i="83"/>
  <c r="N41" i="83" s="1"/>
  <c r="N43" i="83" s="1"/>
  <c r="N76" i="85"/>
  <c r="N41" i="85" s="1"/>
  <c r="N43" i="85" s="1"/>
  <c r="N76" i="87"/>
  <c r="N41" i="87" s="1"/>
  <c r="N43" i="87" s="1"/>
  <c r="N76" i="89"/>
  <c r="N41" i="89" s="1"/>
  <c r="N43" i="89" s="1"/>
  <c r="N76" i="91"/>
  <c r="N41" i="91" s="1"/>
  <c r="N43" i="91" s="1"/>
  <c r="N76" i="100"/>
  <c r="N41" i="100" s="1"/>
  <c r="N43" i="100" s="1"/>
  <c r="N76" i="106"/>
  <c r="N41" i="106" s="1"/>
  <c r="N80" i="160"/>
  <c r="N46" i="160" s="1"/>
  <c r="N48" i="160" s="1"/>
  <c r="N78" i="232"/>
  <c r="N41" i="232" s="1"/>
  <c r="N43" i="232" s="1"/>
  <c r="N76" i="234"/>
  <c r="N40" i="234" s="1"/>
  <c r="N42" i="234" s="1"/>
  <c r="N79" i="244"/>
  <c r="N45" i="244" s="1"/>
  <c r="N47" i="244" s="1"/>
  <c r="N77" i="250"/>
  <c r="N41" i="250" s="1"/>
  <c r="N43" i="250" s="1"/>
  <c r="N79" i="250" s="1"/>
  <c r="N77" i="254"/>
  <c r="N41" i="254" s="1"/>
  <c r="N43" i="254" s="1"/>
  <c r="N81" i="266"/>
  <c r="N41" i="266" s="1"/>
  <c r="N43" i="266" s="1"/>
  <c r="N75" i="290"/>
  <c r="N41" i="290" s="1"/>
  <c r="N43" i="290" s="1"/>
  <c r="N77" i="294"/>
  <c r="N41" i="294" s="1"/>
  <c r="N43" i="294" s="1"/>
  <c r="N75" i="299"/>
  <c r="N41" i="299" s="1"/>
  <c r="N43" i="299" s="1"/>
  <c r="N77" i="321"/>
  <c r="N79" i="321" s="1"/>
  <c r="L85" i="321" s="1"/>
  <c r="N77" i="342"/>
  <c r="N41" i="342" s="1"/>
  <c r="N43" i="342" s="1"/>
  <c r="N77" i="347"/>
  <c r="N41" i="347" s="1"/>
  <c r="N43" i="347" s="1"/>
  <c r="N77" i="364"/>
  <c r="N41" i="364" s="1"/>
  <c r="N43" i="364" s="1"/>
  <c r="N43" i="31"/>
  <c r="N76" i="63"/>
  <c r="N41" i="63" s="1"/>
  <c r="N43" i="63" s="1"/>
  <c r="N76" i="95"/>
  <c r="N41" i="95" s="1"/>
  <c r="N76" i="97"/>
  <c r="N41" i="97" s="1"/>
  <c r="N43" i="97" s="1"/>
  <c r="N76" i="99"/>
  <c r="N41" i="99" s="1"/>
  <c r="N43" i="99" s="1"/>
  <c r="N76" i="103"/>
  <c r="N41" i="103" s="1"/>
  <c r="N43" i="103" s="1"/>
  <c r="N81" i="154"/>
  <c r="N47" i="154" s="1"/>
  <c r="N49" i="154" s="1"/>
  <c r="N73" i="229"/>
  <c r="N40" i="229" s="1"/>
  <c r="N42" i="229" s="1"/>
  <c r="N77" i="258"/>
  <c r="N41" i="258" s="1"/>
  <c r="N43" i="258" s="1"/>
  <c r="N77" i="262"/>
  <c r="N41" i="262" s="1"/>
  <c r="N78" i="270"/>
  <c r="N41" i="270" s="1"/>
  <c r="N43" i="270" s="1"/>
  <c r="N78" i="271"/>
  <c r="N41"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81" i="267"/>
  <c r="N41" i="267" s="1"/>
  <c r="N43" i="267" s="1"/>
  <c r="N75" i="283"/>
  <c r="N41" i="283" s="1"/>
  <c r="N43" i="283" s="1"/>
  <c r="N75" i="292"/>
  <c r="N41" i="292" s="1"/>
  <c r="N43" i="292" s="1"/>
  <c r="N61" i="221"/>
  <c r="N76" i="146"/>
  <c r="N41" i="146" s="1"/>
  <c r="N43" i="146" s="1"/>
  <c r="N76" i="19"/>
  <c r="N42" i="19" s="1"/>
  <c r="N43" i="19" s="1"/>
  <c r="N43" i="22"/>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76" i="138"/>
  <c r="N41"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4" i="67" s="1"/>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9"/>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I70" i="96"/>
  <c r="I71" i="96"/>
  <c r="N43" i="106"/>
  <c r="I70" i="106"/>
  <c r="I71" i="106"/>
  <c r="I70" i="107"/>
  <c r="I71" i="107"/>
  <c r="I70" i="108"/>
  <c r="I71" i="108"/>
  <c r="N43" i="134"/>
  <c r="I69" i="149"/>
  <c r="I70" i="149"/>
  <c r="I70" i="148"/>
  <c r="I71" i="148"/>
  <c r="I69" i="145"/>
  <c r="I70" i="145"/>
  <c r="I69" i="144"/>
  <c r="I70" i="144"/>
  <c r="I75" i="154"/>
  <c r="I76" i="154"/>
  <c r="I77" i="154"/>
  <c r="N77" i="157"/>
  <c r="N81" i="157" s="1"/>
  <c r="N47" i="157" s="1"/>
  <c r="N49" i="157" s="1"/>
  <c r="I77" i="157"/>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90"/>
  <c r="N43" i="95"/>
  <c r="N43" i="107"/>
  <c r="N43" i="108"/>
  <c r="N43" i="135"/>
  <c r="N43" i="138"/>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5"/>
  <c r="N75" i="158"/>
  <c r="I75" i="158"/>
  <c r="N76" i="158"/>
  <c r="I76" i="158"/>
  <c r="N77" i="158"/>
  <c r="I77" i="158"/>
  <c r="N75" i="168"/>
  <c r="I75" i="168"/>
  <c r="N76" i="168"/>
  <c r="I76" i="168"/>
  <c r="N77" i="168"/>
  <c r="I77" i="168"/>
  <c r="N49" i="17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3" i="233"/>
  <c r="N41" i="239"/>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43" i="262"/>
  <c r="N81" i="268"/>
  <c r="N41" i="268" s="1"/>
  <c r="N43" i="268" s="1"/>
  <c r="N43" i="271"/>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55" i="228"/>
  <c r="N43" i="227"/>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9" i="347" l="1"/>
  <c r="L84" i="347" s="1"/>
  <c r="L84" i="65"/>
  <c r="N79" i="354"/>
  <c r="N78" i="31"/>
  <c r="L83" i="31" s="1"/>
  <c r="L83" i="67"/>
  <c r="L85" i="67"/>
  <c r="L84" i="63"/>
  <c r="N79" i="333"/>
  <c r="L84" i="333" s="1"/>
  <c r="N79" i="306"/>
  <c r="L86" i="306" s="1"/>
  <c r="L82" i="289"/>
  <c r="N81" i="248"/>
  <c r="N43" i="248" s="1"/>
  <c r="N45" i="248" s="1"/>
  <c r="N83" i="248" s="1"/>
  <c r="L88" i="248" s="1"/>
  <c r="N79" i="356"/>
  <c r="L84" i="356" s="1"/>
  <c r="L85" i="323"/>
  <c r="L86" i="323"/>
  <c r="N78" i="43"/>
  <c r="L85" i="43" s="1"/>
  <c r="N81" i="50"/>
  <c r="L87" i="50" s="1"/>
  <c r="N43" i="137"/>
  <c r="N80" i="275"/>
  <c r="L87" i="275" s="1"/>
  <c r="L83" i="51"/>
  <c r="L84" i="253"/>
  <c r="N78" i="25"/>
  <c r="L85" i="25" s="1"/>
  <c r="L84" i="78"/>
  <c r="L83" i="65"/>
  <c r="N86" i="65" s="1"/>
  <c r="N88" i="65" s="1"/>
  <c r="D56" i="5" s="1"/>
  <c r="N78" i="22"/>
  <c r="L84" i="22" s="1"/>
  <c r="N78" i="37"/>
  <c r="L85" i="37" s="1"/>
  <c r="L82" i="74"/>
  <c r="L84" i="226"/>
  <c r="L83" i="78"/>
  <c r="L86" i="356"/>
  <c r="L83" i="7"/>
  <c r="L83" i="47"/>
  <c r="N78" i="39"/>
  <c r="L85" i="39" s="1"/>
  <c r="L84" i="208"/>
  <c r="N93" i="260"/>
  <c r="L100" i="260" s="1"/>
  <c r="N78" i="42"/>
  <c r="L85" i="42" s="1"/>
  <c r="N78" i="34"/>
  <c r="L83" i="34" s="1"/>
  <c r="L85" i="51"/>
  <c r="L83" i="74"/>
  <c r="N79" i="364"/>
  <c r="L86" i="364" s="1"/>
  <c r="N78" i="21"/>
  <c r="L83" i="21" s="1"/>
  <c r="L83" i="289"/>
  <c r="N85" i="289" s="1"/>
  <c r="N87" i="289" s="1"/>
  <c r="D245" i="5" s="1"/>
  <c r="L85" i="46"/>
  <c r="L83" i="46"/>
  <c r="N78" i="38"/>
  <c r="L85" i="38" s="1"/>
  <c r="L85" i="63"/>
  <c r="L82" i="72"/>
  <c r="N79" i="363"/>
  <c r="L86" i="363" s="1"/>
  <c r="L86" i="340"/>
  <c r="L86" i="327"/>
  <c r="L84" i="303"/>
  <c r="N77" i="75"/>
  <c r="L84" i="75" s="1"/>
  <c r="N79" i="296"/>
  <c r="L84" i="340"/>
  <c r="L86" i="339"/>
  <c r="L84" i="327"/>
  <c r="L82" i="303"/>
  <c r="L84" i="123"/>
  <c r="N86" i="123" s="1"/>
  <c r="N88" i="123" s="1"/>
  <c r="D114" i="5" s="1"/>
  <c r="N79" i="365"/>
  <c r="L85" i="365" s="1"/>
  <c r="L89" i="218"/>
  <c r="L85" i="356"/>
  <c r="L85" i="226"/>
  <c r="L84" i="224"/>
  <c r="N79" i="254"/>
  <c r="L84" i="254" s="1"/>
  <c r="L83" i="121"/>
  <c r="L84" i="121"/>
  <c r="L85" i="123"/>
  <c r="L59" i="108"/>
  <c r="N59" i="108" s="1"/>
  <c r="N65" i="108" s="1"/>
  <c r="L59" i="107"/>
  <c r="N59" i="107" s="1"/>
  <c r="N65" i="107" s="1"/>
  <c r="N78" i="107" s="1"/>
  <c r="L85" i="107" s="1"/>
  <c r="L59" i="106"/>
  <c r="N59" i="106" s="1"/>
  <c r="N6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8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N78" i="103"/>
  <c r="L83" i="103" s="1"/>
  <c r="L85" i="360"/>
  <c r="N79" i="336"/>
  <c r="L86" i="336" s="1"/>
  <c r="L85" i="347"/>
  <c r="L88" i="219"/>
  <c r="L89" i="219"/>
  <c r="L87" i="219"/>
  <c r="L85" i="7"/>
  <c r="L84" i="46"/>
  <c r="L84" i="339"/>
  <c r="N83" i="282"/>
  <c r="L90" i="282" s="1"/>
  <c r="N79" i="256"/>
  <c r="L84" i="256" s="1"/>
  <c r="N78" i="35"/>
  <c r="N77" i="284"/>
  <c r="L84" i="284" s="1"/>
  <c r="L88" i="218"/>
  <c r="N90" i="218" s="1"/>
  <c r="N92" i="218" s="1"/>
  <c r="D180" i="5" s="1"/>
  <c r="L85" i="253"/>
  <c r="N78" i="100"/>
  <c r="L85" i="100" s="1"/>
  <c r="N78" i="33"/>
  <c r="L83" i="33" s="1"/>
  <c r="L84" i="64"/>
  <c r="N78" i="53"/>
  <c r="L85" i="53" s="1"/>
  <c r="L84" i="348"/>
  <c r="L86" i="328"/>
  <c r="N77" i="299"/>
  <c r="L83" i="299" s="1"/>
  <c r="N80" i="272"/>
  <c r="L85" i="272" s="1"/>
  <c r="L85" i="32"/>
  <c r="L84" i="31"/>
  <c r="L84" i="32"/>
  <c r="L85" i="31"/>
  <c r="N74" i="227"/>
  <c r="L79" i="227" s="1"/>
  <c r="N70" i="266"/>
  <c r="N83" i="266" s="1"/>
  <c r="N70" i="186"/>
  <c r="N83" i="186" s="1"/>
  <c r="L88" i="186" s="1"/>
  <c r="N70" i="154"/>
  <c r="N83" i="154" s="1"/>
  <c r="L88" i="154" s="1"/>
  <c r="N67" i="150"/>
  <c r="N79" i="261"/>
  <c r="L84" i="261" s="1"/>
  <c r="L82" i="305"/>
  <c r="L83" i="305"/>
  <c r="L83" i="25"/>
  <c r="L87" i="281"/>
  <c r="N78" i="243"/>
  <c r="L83" i="243" s="1"/>
  <c r="L85" i="128"/>
  <c r="N77" i="301"/>
  <c r="L82" i="301" s="1"/>
  <c r="N70" i="267"/>
  <c r="N83" i="267" s="1"/>
  <c r="L88" i="267" s="1"/>
  <c r="N74" i="246"/>
  <c r="N89" i="246" s="1"/>
  <c r="N79" i="332"/>
  <c r="L85" i="332" s="1"/>
  <c r="N78" i="9"/>
  <c r="L84" i="9" s="1"/>
  <c r="N80" i="273"/>
  <c r="L86" i="273" s="1"/>
  <c r="N78" i="19"/>
  <c r="L85" i="19" s="1"/>
  <c r="N78" i="108"/>
  <c r="L84" i="108" s="1"/>
  <c r="N79" i="334"/>
  <c r="L84" i="334" s="1"/>
  <c r="N78" i="106"/>
  <c r="L85" i="106" s="1"/>
  <c r="L83" i="132"/>
  <c r="L85" i="132"/>
  <c r="L84" i="127"/>
  <c r="L82" i="127"/>
  <c r="L83" i="130"/>
  <c r="L85" i="130"/>
  <c r="L85" i="58"/>
  <c r="L84" i="58"/>
  <c r="L85" i="47"/>
  <c r="L83" i="72"/>
  <c r="L86" i="360"/>
  <c r="L86" i="348"/>
  <c r="L85" i="131"/>
  <c r="N78" i="79"/>
  <c r="L83" i="79" s="1"/>
  <c r="N78" i="68"/>
  <c r="L84" i="130"/>
  <c r="L85" i="208"/>
  <c r="N79" i="342"/>
  <c r="L85" i="342" s="1"/>
  <c r="N78" i="40"/>
  <c r="L84" i="40" s="1"/>
  <c r="L87" i="277"/>
  <c r="L86" i="277"/>
  <c r="L85" i="250"/>
  <c r="L84" i="250"/>
  <c r="N78" i="96"/>
  <c r="L85" i="96" s="1"/>
  <c r="N78" i="45"/>
  <c r="L85" i="45" s="1"/>
  <c r="N78" i="36"/>
  <c r="N80" i="274"/>
  <c r="L86" i="274" s="1"/>
  <c r="N79" i="259"/>
  <c r="L84" i="259" s="1"/>
  <c r="N78" i="144"/>
  <c r="L85" i="144"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77" i="191"/>
  <c r="L83" i="191" s="1"/>
  <c r="N88" i="252"/>
  <c r="L93" i="252" s="1"/>
  <c r="L84" i="57"/>
  <c r="L86" i="347"/>
  <c r="L85" i="371"/>
  <c r="L86" i="343"/>
  <c r="L86" i="321"/>
  <c r="L85" i="328"/>
  <c r="L84" i="323"/>
  <c r="L86" i="250"/>
  <c r="L85" i="224"/>
  <c r="L84" i="132"/>
  <c r="L83" i="131"/>
  <c r="L83" i="127"/>
  <c r="L83" i="129"/>
  <c r="L84" i="129"/>
  <c r="L85" i="129"/>
  <c r="L84" i="52"/>
  <c r="L85" i="52"/>
  <c r="L83" i="52"/>
  <c r="N79" i="337"/>
  <c r="N75" i="229"/>
  <c r="L80" i="229" s="1"/>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L83" i="56"/>
  <c r="L84" i="56"/>
  <c r="L84" i="38"/>
  <c r="N86" i="28"/>
  <c r="N88" i="28" s="1"/>
  <c r="D20" i="5" s="1"/>
  <c r="L85" i="18"/>
  <c r="L83" i="18"/>
  <c r="L85" i="15"/>
  <c r="L83" i="15"/>
  <c r="N78" i="12"/>
  <c r="L85" i="12" s="1"/>
  <c r="N85" i="78" l="1"/>
  <c r="N87" i="78" s="1"/>
  <c r="D69" i="5" s="1"/>
  <c r="N86" i="64"/>
  <c r="N88" i="64" s="1"/>
  <c r="D55" i="5" s="1"/>
  <c r="L85" i="363"/>
  <c r="L85" i="22"/>
  <c r="L83" i="22"/>
  <c r="L85" i="21"/>
  <c r="N79" i="316"/>
  <c r="L92" i="221"/>
  <c r="L84" i="363"/>
  <c r="L85" i="364"/>
  <c r="L84" i="364"/>
  <c r="N86" i="224"/>
  <c r="N88" i="224" s="1"/>
  <c r="D185" i="5" s="1"/>
  <c r="L84" i="39"/>
  <c r="L84" i="21"/>
  <c r="N86" i="21" s="1"/>
  <c r="N88" i="21" s="1"/>
  <c r="D13" i="5" s="1"/>
  <c r="N87" i="253"/>
  <c r="N89" i="253" s="1"/>
  <c r="D213" i="5" s="1"/>
  <c r="L84" i="332"/>
  <c r="N87" i="332" s="1"/>
  <c r="N89" i="332" s="1"/>
  <c r="D286" i="5" s="1"/>
  <c r="L84" i="306"/>
  <c r="L85" i="333"/>
  <c r="L85" i="306"/>
  <c r="N78" i="137"/>
  <c r="L83" i="137" s="1"/>
  <c r="L99" i="260"/>
  <c r="L84" i="37"/>
  <c r="N86" i="63"/>
  <c r="N88" i="63" s="1"/>
  <c r="D54" i="5" s="1"/>
  <c r="N86" i="46"/>
  <c r="N88" i="46" s="1"/>
  <c r="D38" i="5" s="1"/>
  <c r="L86" i="333"/>
  <c r="L83" i="37"/>
  <c r="N70" i="178"/>
  <c r="N83" i="178" s="1"/>
  <c r="L89" i="178" s="1"/>
  <c r="N70" i="171"/>
  <c r="N83" i="171" s="1"/>
  <c r="L90" i="171" s="1"/>
  <c r="L84" i="102"/>
  <c r="L84" i="24"/>
  <c r="L84" i="365"/>
  <c r="L83" i="42"/>
  <c r="L83" i="286"/>
  <c r="L89" i="282"/>
  <c r="L84" i="42"/>
  <c r="L86" i="365"/>
  <c r="L83" i="59"/>
  <c r="N86" i="58"/>
  <c r="N88" i="58" s="1"/>
  <c r="D49" i="5" s="1"/>
  <c r="L83" i="38"/>
  <c r="N86" i="38" s="1"/>
  <c r="N88" i="38" s="1"/>
  <c r="D29" i="5" s="1"/>
  <c r="N69" i="184"/>
  <c r="N82" i="184" s="1"/>
  <c r="L88" i="184" s="1"/>
  <c r="N69" i="180"/>
  <c r="N82" i="180" s="1"/>
  <c r="L87" i="180" s="1"/>
  <c r="N64" i="297"/>
  <c r="N77" i="297" s="1"/>
  <c r="L82" i="297" s="1"/>
  <c r="N72" i="165"/>
  <c r="N85" i="165" s="1"/>
  <c r="L91" i="165" s="1"/>
  <c r="N70" i="176"/>
  <c r="N83" i="176" s="1"/>
  <c r="L88" i="176" s="1"/>
  <c r="N87" i="323"/>
  <c r="N89" i="323" s="1"/>
  <c r="D279" i="5" s="1"/>
  <c r="N86" i="226"/>
  <c r="N88" i="226" s="1"/>
  <c r="D187" i="5" s="1"/>
  <c r="N86" i="121"/>
  <c r="N88" i="121" s="1"/>
  <c r="D111" i="5" s="1"/>
  <c r="N85" i="303"/>
  <c r="N87" i="303" s="1"/>
  <c r="D259" i="5" s="1"/>
  <c r="L86" i="332"/>
  <c r="L83" i="43"/>
  <c r="L85" i="69"/>
  <c r="L84" i="25"/>
  <c r="N86" i="25" s="1"/>
  <c r="N88" i="25" s="1"/>
  <c r="D17" i="5" s="1"/>
  <c r="L86" i="275"/>
  <c r="L84" i="43"/>
  <c r="N85" i="72"/>
  <c r="N87" i="72" s="1"/>
  <c r="D63" i="5" s="1"/>
  <c r="N86" i="47"/>
  <c r="N88" i="47" s="1"/>
  <c r="D39" i="5" s="1"/>
  <c r="N87" i="339"/>
  <c r="N89" i="339" s="1"/>
  <c r="D292" i="5" s="1"/>
  <c r="L86" i="50"/>
  <c r="L88" i="50"/>
  <c r="N87" i="340"/>
  <c r="N89" i="340" s="1"/>
  <c r="D294" i="5" s="1"/>
  <c r="L83" i="92"/>
  <c r="N86" i="124"/>
  <c r="N88" i="124" s="1"/>
  <c r="D113" i="5" s="1"/>
  <c r="L84" i="92"/>
  <c r="L88" i="282"/>
  <c r="L85" i="336"/>
  <c r="N82" i="174"/>
  <c r="L89" i="174" s="1"/>
  <c r="L91" i="221"/>
  <c r="L83" i="105"/>
  <c r="N79" i="239"/>
  <c r="L85" i="239" s="1"/>
  <c r="L83" i="26"/>
  <c r="N86" i="131"/>
  <c r="N88" i="131" s="1"/>
  <c r="D122" i="5" s="1"/>
  <c r="L98" i="260"/>
  <c r="N101" i="260" s="1"/>
  <c r="N103" i="260" s="1"/>
  <c r="D219" i="5" s="1"/>
  <c r="L85" i="105"/>
  <c r="N86" i="51"/>
  <c r="N88" i="51" s="1"/>
  <c r="D43" i="5" s="1"/>
  <c r="L83" i="30"/>
  <c r="L84" i="26"/>
  <c r="L85" i="275"/>
  <c r="L84" i="342"/>
  <c r="N85" i="74"/>
  <c r="N87" i="74" s="1"/>
  <c r="D65" i="5" s="1"/>
  <c r="N86" i="7"/>
  <c r="N88" i="7" s="1"/>
  <c r="D3" i="5" s="1"/>
  <c r="L84" i="27"/>
  <c r="L84" i="30"/>
  <c r="N90" i="219"/>
  <c r="N92" i="219" s="1"/>
  <c r="D181" i="5" s="1"/>
  <c r="N87" i="328"/>
  <c r="N89" i="328" s="1"/>
  <c r="D282" i="5" s="1"/>
  <c r="N87" i="371"/>
  <c r="N89" i="371" s="1"/>
  <c r="D293" i="5" s="1"/>
  <c r="L83" i="215"/>
  <c r="L84" i="34"/>
  <c r="L83" i="102"/>
  <c r="L85" i="254"/>
  <c r="L85" i="34"/>
  <c r="L83" i="75"/>
  <c r="L82" i="302"/>
  <c r="L82" i="75"/>
  <c r="L84" i="298"/>
  <c r="L83" i="39"/>
  <c r="L86" i="254"/>
  <c r="L83" i="302"/>
  <c r="L84" i="100"/>
  <c r="N87" i="356"/>
  <c r="N89" i="356" s="1"/>
  <c r="D308" i="5" s="1"/>
  <c r="N87" i="327"/>
  <c r="N89" i="327" s="1"/>
  <c r="D281" i="5" s="1"/>
  <c r="L84" i="135"/>
  <c r="L84" i="346"/>
  <c r="L85" i="240"/>
  <c r="L84" i="147"/>
  <c r="L82" i="284"/>
  <c r="N86" i="208"/>
  <c r="N88" i="208" s="1"/>
  <c r="D119" i="5" s="1"/>
  <c r="L85" i="41"/>
  <c r="L87" i="274"/>
  <c r="L84" i="103"/>
  <c r="L87" i="232"/>
  <c r="L85" i="232"/>
  <c r="L85" i="213"/>
  <c r="L86" i="241"/>
  <c r="L85" i="241"/>
  <c r="L84" i="19"/>
  <c r="L83" i="19"/>
  <c r="N79" i="313"/>
  <c r="L86" i="313" s="1"/>
  <c r="N79" i="317"/>
  <c r="L86" i="317" s="1"/>
  <c r="L86" i="256"/>
  <c r="N86" i="132"/>
  <c r="N88" i="132" s="1"/>
  <c r="D123" i="5" s="1"/>
  <c r="L82" i="286"/>
  <c r="N70" i="168"/>
  <c r="N83" i="168" s="1"/>
  <c r="L90" i="168" s="1"/>
  <c r="N87" i="321"/>
  <c r="N89" i="321" s="1"/>
  <c r="D277" i="5" s="1"/>
  <c r="N87" i="343"/>
  <c r="N89" i="343" s="1"/>
  <c r="D296" i="5" s="1"/>
  <c r="N86" i="130"/>
  <c r="N88" i="130" s="1"/>
  <c r="D121" i="5" s="1"/>
  <c r="L83" i="284"/>
  <c r="N69" i="179"/>
  <c r="N82" i="179" s="1"/>
  <c r="N69" i="177"/>
  <c r="N82" i="177" s="1"/>
  <c r="L89" i="177" s="1"/>
  <c r="N70" i="268"/>
  <c r="N83" i="268" s="1"/>
  <c r="L90" i="268" s="1"/>
  <c r="L83" i="142"/>
  <c r="L84" i="142"/>
  <c r="L85" i="142"/>
  <c r="L84" i="262"/>
  <c r="L85" i="262"/>
  <c r="L86" i="262"/>
  <c r="L83" i="24"/>
  <c r="L86" i="232"/>
  <c r="L85" i="147"/>
  <c r="L85" i="138"/>
  <c r="L86" i="251"/>
  <c r="L85" i="215"/>
  <c r="N79" i="314"/>
  <c r="L85" i="314" s="1"/>
  <c r="N79" i="318"/>
  <c r="N79" i="311"/>
  <c r="L84" i="311" s="1"/>
  <c r="N79" i="315"/>
  <c r="L84" i="315" s="1"/>
  <c r="N79" i="319"/>
  <c r="L84" i="319" s="1"/>
  <c r="N77" i="287"/>
  <c r="L82" i="287" s="1"/>
  <c r="L86" i="240"/>
  <c r="L85" i="135"/>
  <c r="L82" i="298"/>
  <c r="N85" i="298" s="1"/>
  <c r="N87" i="298" s="1"/>
  <c r="D254" i="5" s="1"/>
  <c r="L84" i="251"/>
  <c r="L85" i="27"/>
  <c r="N66" i="294"/>
  <c r="N79" i="294" s="1"/>
  <c r="L86" i="294" s="1"/>
  <c r="N70" i="157"/>
  <c r="N83" i="157" s="1"/>
  <c r="L90" i="157"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1"/>
  <c r="L89" i="170"/>
  <c r="L88" i="170"/>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6" i="318"/>
  <c r="L84" i="318"/>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N87" i="363" l="1"/>
  <c r="N89" i="363" s="1"/>
  <c r="D313" i="5" s="1"/>
  <c r="L87" i="184"/>
  <c r="N87" i="333"/>
  <c r="N89" i="333" s="1"/>
  <c r="D287" i="5" s="1"/>
  <c r="L88" i="180"/>
  <c r="L89" i="180"/>
  <c r="N93" i="221"/>
  <c r="N95" i="221" s="1"/>
  <c r="D184" i="5" s="1"/>
  <c r="N87" i="364"/>
  <c r="N89" i="364" s="1"/>
  <c r="D314" i="5" s="1"/>
  <c r="L89" i="184"/>
  <c r="L89" i="171"/>
  <c r="N91" i="171" s="1"/>
  <c r="N93" i="171" s="1"/>
  <c r="D156" i="5" s="1"/>
  <c r="N86" i="24"/>
  <c r="N88" i="24" s="1"/>
  <c r="D16" i="5" s="1"/>
  <c r="L86" i="314"/>
  <c r="N86" i="42"/>
  <c r="N88" i="42" s="1"/>
  <c r="D33" i="5" s="1"/>
  <c r="N87" i="306"/>
  <c r="N89" i="306" s="1"/>
  <c r="D262" i="5" s="1"/>
  <c r="L88" i="178"/>
  <c r="L83" i="297"/>
  <c r="N87" i="365"/>
  <c r="N89" i="365" s="1"/>
  <c r="D315" i="5" s="1"/>
  <c r="N86" i="69"/>
  <c r="N88" i="69" s="1"/>
  <c r="D60" i="5" s="1"/>
  <c r="L90" i="165"/>
  <c r="L92" i="165"/>
  <c r="L90" i="178"/>
  <c r="N86" i="19"/>
  <c r="N88" i="19" s="1"/>
  <c r="D11" i="5" s="1"/>
  <c r="L84" i="313"/>
  <c r="L85" i="313"/>
  <c r="N91" i="282"/>
  <c r="N93" i="282" s="1"/>
  <c r="D239" i="5" s="1"/>
  <c r="N86" i="37"/>
  <c r="N88" i="37" s="1"/>
  <c r="D28" i="5" s="1"/>
  <c r="N87" i="336"/>
  <c r="N89" i="336" s="1"/>
  <c r="D290" i="5" s="1"/>
  <c r="N86" i="41"/>
  <c r="N88" i="41" s="1"/>
  <c r="D32" i="5" s="1"/>
  <c r="N86" i="59"/>
  <c r="N88" i="59" s="1"/>
  <c r="D50" i="5" s="1"/>
  <c r="N86" i="102"/>
  <c r="N88" i="102" s="1"/>
  <c r="D92" i="5" s="1"/>
  <c r="L83" i="287"/>
  <c r="L84" i="287"/>
  <c r="L84" i="297"/>
  <c r="N85" i="286"/>
  <c r="N87" i="286" s="1"/>
  <c r="D243" i="5" s="1"/>
  <c r="N86" i="30"/>
  <c r="N88" i="30" s="1"/>
  <c r="D22" i="5" s="1"/>
  <c r="N86" i="26"/>
  <c r="N88" i="26" s="1"/>
  <c r="D18" i="5" s="1"/>
  <c r="N86" i="33"/>
  <c r="N88" i="33" s="1"/>
  <c r="D25" i="5" s="1"/>
  <c r="L89" i="176"/>
  <c r="N89" i="50"/>
  <c r="N91" i="50" s="1"/>
  <c r="D42" i="5" s="1"/>
  <c r="L90" i="176"/>
  <c r="L86" i="239"/>
  <c r="L84" i="239"/>
  <c r="L87" i="174"/>
  <c r="L88" i="174"/>
  <c r="N86" i="135"/>
  <c r="N88" i="135" s="1"/>
  <c r="D126" i="5" s="1"/>
  <c r="N86" i="215"/>
  <c r="N88" i="215" s="1"/>
  <c r="D177" i="5" s="1"/>
  <c r="L89" i="189"/>
  <c r="N87" i="256"/>
  <c r="N89" i="256" s="1"/>
  <c r="D215" i="5" s="1"/>
  <c r="N87" i="240"/>
  <c r="N89" i="240" s="1"/>
  <c r="D200" i="5" s="1"/>
  <c r="N88" i="275"/>
  <c r="N90" i="275" s="1"/>
  <c r="D233" i="5" s="1"/>
  <c r="L87" i="189"/>
  <c r="N86" i="43"/>
  <c r="N88" i="43" s="1"/>
  <c r="D34" i="5" s="1"/>
  <c r="N87" i="241"/>
  <c r="N89" i="241" s="1"/>
  <c r="D201" i="5" s="1"/>
  <c r="N86" i="105"/>
  <c r="N88" i="105" s="1"/>
  <c r="D95" i="5" s="1"/>
  <c r="N87" i="342"/>
  <c r="N89" i="342" s="1"/>
  <c r="D295" i="5" s="1"/>
  <c r="N86" i="92"/>
  <c r="N88" i="92" s="1"/>
  <c r="D83" i="5" s="1"/>
  <c r="N86" i="100"/>
  <c r="N88" i="100" s="1"/>
  <c r="D90" i="5" s="1"/>
  <c r="N86" i="138"/>
  <c r="N88" i="138" s="1"/>
  <c r="D129" i="5" s="1"/>
  <c r="N86" i="27"/>
  <c r="N88" i="27" s="1"/>
  <c r="D19" i="5" s="1"/>
  <c r="N85" i="325"/>
  <c r="N87" i="325" s="1"/>
  <c r="D280" i="5" s="1"/>
  <c r="L83" i="60"/>
  <c r="L88" i="157"/>
  <c r="L88" i="268"/>
  <c r="L86" i="315"/>
  <c r="L85" i="315"/>
  <c r="N86" i="140"/>
  <c r="N88" i="140" s="1"/>
  <c r="D132" i="5" s="1"/>
  <c r="N85" i="302"/>
  <c r="N87" i="302" s="1"/>
  <c r="L85" i="294"/>
  <c r="N91" i="249"/>
  <c r="N93" i="249" s="1"/>
  <c r="D209" i="5" s="1"/>
  <c r="N85" i="75"/>
  <c r="N87" i="75" s="1"/>
  <c r="D66" i="5" s="1"/>
  <c r="L84" i="294"/>
  <c r="N85" i="284"/>
  <c r="N87" i="284" s="1"/>
  <c r="D241" i="5" s="1"/>
  <c r="N86" i="34"/>
  <c r="N88" i="34" s="1"/>
  <c r="D26" i="5" s="1"/>
  <c r="N86" i="103"/>
  <c r="N88" i="103" s="1"/>
  <c r="D93" i="5" s="1"/>
  <c r="N87" i="254"/>
  <c r="N89" i="254" s="1"/>
  <c r="D214" i="5" s="1"/>
  <c r="L89" i="268"/>
  <c r="N86" i="53"/>
  <c r="N88" i="53" s="1"/>
  <c r="D45" i="5" s="1"/>
  <c r="N87" i="262"/>
  <c r="N89" i="262" s="1"/>
  <c r="D221" i="5" s="1"/>
  <c r="N88" i="232"/>
  <c r="N90" i="232" s="1"/>
  <c r="D192" i="5" s="1"/>
  <c r="L86" i="319"/>
  <c r="L84" i="317"/>
  <c r="L84" i="314"/>
  <c r="L89" i="157"/>
  <c r="L85" i="319"/>
  <c r="L85" i="317"/>
  <c r="N87" i="346"/>
  <c r="N89" i="346" s="1"/>
  <c r="D299" i="5" s="1"/>
  <c r="N82" i="227"/>
  <c r="N84" i="227" s="1"/>
  <c r="D188" i="5" s="1"/>
  <c r="N90" i="217"/>
  <c r="N92" i="217" s="1"/>
  <c r="D179" i="5" s="1"/>
  <c r="N86" i="88"/>
  <c r="N88" i="88" s="1"/>
  <c r="D79" i="5" s="1"/>
  <c r="N86" i="80"/>
  <c r="N88" i="80" s="1"/>
  <c r="D71" i="5" s="1"/>
  <c r="N87" i="238"/>
  <c r="N89" i="238" s="1"/>
  <c r="D198" i="5" s="1"/>
  <c r="N86" i="149"/>
  <c r="N88" i="149" s="1"/>
  <c r="D135" i="5" s="1"/>
  <c r="N87" i="251"/>
  <c r="N89" i="251" s="1"/>
  <c r="D211" i="5" s="1"/>
  <c r="N86" i="142"/>
  <c r="N88" i="142" s="1"/>
  <c r="D134" i="5" s="1"/>
  <c r="N86" i="147"/>
  <c r="N88" i="147" s="1"/>
  <c r="D137" i="5" s="1"/>
  <c r="L86" i="311"/>
  <c r="L88" i="177"/>
  <c r="N86" i="99"/>
  <c r="N88" i="99" s="1"/>
  <c r="D89" i="5" s="1"/>
  <c r="N87" i="235"/>
  <c r="N89" i="235" s="1"/>
  <c r="D195" i="5" s="1"/>
  <c r="N87" i="264"/>
  <c r="N89" i="264" s="1"/>
  <c r="D223" i="5" s="1"/>
  <c r="N86" i="213"/>
  <c r="N88" i="213" s="1"/>
  <c r="D175" i="5" s="1"/>
  <c r="N86" i="96"/>
  <c r="N88" i="96" s="1"/>
  <c r="D86" i="5" s="1"/>
  <c r="L85" i="311"/>
  <c r="L87" i="177"/>
  <c r="N86" i="209"/>
  <c r="N88" i="209" s="1"/>
  <c r="D131" i="5" s="1"/>
  <c r="N86" i="83"/>
  <c r="N88" i="83" s="1"/>
  <c r="D74" i="5" s="1"/>
  <c r="N86" i="231"/>
  <c r="N88" i="231" s="1"/>
  <c r="D191" i="5" s="1"/>
  <c r="N88" i="274"/>
  <c r="N90" i="274" s="1"/>
  <c r="D232" i="5" s="1"/>
  <c r="N86" i="9"/>
  <c r="N88" i="9" s="1"/>
  <c r="D4" i="5" s="1"/>
  <c r="N87" i="295"/>
  <c r="N89" i="295" s="1"/>
  <c r="D251" i="5" s="1"/>
  <c r="N86" i="29"/>
  <c r="N88" i="29" s="1"/>
  <c r="D21"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7" i="314" l="1"/>
  <c r="N89" i="314" s="1"/>
  <c r="D270" i="5" s="1"/>
  <c r="N87" i="239"/>
  <c r="N89" i="239" s="1"/>
  <c r="D199" i="5" s="1"/>
  <c r="N87" i="313"/>
  <c r="N89" i="313" s="1"/>
  <c r="D269" i="5" s="1"/>
  <c r="N85" i="287"/>
  <c r="N87" i="287" s="1"/>
  <c r="D244" i="5" s="1"/>
  <c r="N85" i="297"/>
  <c r="N87" i="297" s="1"/>
  <c r="D253" i="5" s="1"/>
  <c r="N91" i="178"/>
  <c r="N93" i="178" s="1"/>
  <c r="D157" i="5" s="1"/>
  <c r="N90" i="174"/>
  <c r="N92" i="174" s="1"/>
  <c r="D154" i="5" s="1"/>
  <c r="N93" i="165"/>
  <c r="N95" i="165" s="1"/>
  <c r="D150" i="5" s="1"/>
  <c r="N91" i="176"/>
  <c r="N93" i="176" s="1"/>
  <c r="D155" i="5" s="1"/>
  <c r="D160" i="5"/>
  <c r="N90" i="189"/>
  <c r="N92" i="189" s="1"/>
  <c r="D169" i="5" s="1"/>
  <c r="N87" i="315"/>
  <c r="N89" i="315" s="1"/>
  <c r="D271" i="5" s="1"/>
  <c r="N87" i="317"/>
  <c r="N89" i="317" s="1"/>
  <c r="D273" i="5" s="1"/>
  <c r="N91" i="158"/>
  <c r="N93" i="158" s="1"/>
  <c r="D146" i="5" s="1"/>
  <c r="N91" i="157"/>
  <c r="N93" i="157" s="1"/>
  <c r="D145" i="5" s="1"/>
  <c r="N82" i="228"/>
  <c r="N84" i="228" s="1"/>
  <c r="D189" i="5" s="1"/>
  <c r="N86" i="60"/>
  <c r="N88" i="60" s="1"/>
  <c r="D51" i="5" s="1"/>
  <c r="N87" i="319"/>
  <c r="N89" i="319" s="1"/>
  <c r="D275" i="5" s="1"/>
  <c r="N91" i="268"/>
  <c r="N93" i="268" s="1"/>
  <c r="D227" i="5" s="1"/>
  <c r="N87" i="294"/>
  <c r="N89" i="294" s="1"/>
  <c r="D250" i="5" s="1"/>
  <c r="N90" i="177"/>
  <c r="N92" i="177" s="1"/>
  <c r="N87" i="311"/>
  <c r="N89" i="311" s="1"/>
  <c r="D267" i="5" s="1"/>
  <c r="N90" i="172"/>
  <c r="N92" i="172" s="1"/>
  <c r="D153" i="5" s="1"/>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<sst xmlns="http://schemas.openxmlformats.org/spreadsheetml/2006/main" count="38539" uniqueCount="2344">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</sst>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3">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3" fillId="5" borderId="4" xfId="3" applyNumberFormat="1" applyFill="1" applyBorder="1" applyProtection="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170" fontId="14" fillId="27" borderId="60" xfId="0" applyNumberFormat="1" applyFont="1" applyFill="1" applyBorder="1"/>
    <xf numFmtId="1" fontId="14" fillId="18" borderId="60" xfId="8" applyNumberFormat="1" applyFont="1" applyFill="1" applyBorder="1" applyAlignment="1">
      <alignment horizontal="center"/>
    </xf>
    <xf numFmtId="170" fontId="14" fillId="18" borderId="60" xfId="9" applyNumberFormat="1" applyFont="1" applyFill="1" applyBorder="1"/>
    <xf numFmtId="4" fontId="14" fillId="18" borderId="77" xfId="7" applyNumberFormat="1" applyFont="1" applyFill="1" applyBorder="1"/>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27" borderId="25" xfId="0" applyFont="1" applyFill="1" applyBorder="1" applyAlignment="1"/>
    <xf numFmtId="0" fontId="14" fillId="27" borderId="26" xfId="0" applyFont="1" applyFill="1" applyBorder="1" applyAlignment="1"/>
    <xf numFmtId="2" fontId="14" fillId="2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MAGDALENA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15" sqref="B15"/>
    </sheetView>
  </sheetViews>
  <sheetFormatPr baseColWidth="10" defaultRowHeight="15"/>
  <cols>
    <col min="2" max="2" width="10.7109375" customWidth="1"/>
    <col min="8" max="8" width="83" customWidth="1"/>
    <col min="26" max="26" width="11"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70"/>
      <c r="B32" s="670"/>
      <c r="C32" s="670"/>
      <c r="D32" s="670"/>
      <c r="E32" s="670"/>
      <c r="F32" s="670"/>
      <c r="G32" s="670"/>
      <c r="H32" s="670"/>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70"/>
      <c r="B33" s="670"/>
      <c r="C33" s="670"/>
      <c r="D33" s="670"/>
      <c r="E33" s="670"/>
      <c r="F33" s="670"/>
      <c r="G33" s="670"/>
      <c r="H33" s="670"/>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70"/>
      <c r="B34" s="670"/>
      <c r="C34" s="670"/>
      <c r="D34" s="670"/>
      <c r="E34" s="670"/>
      <c r="F34" s="670"/>
      <c r="G34" s="670"/>
      <c r="H34" s="670"/>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70"/>
      <c r="B35" s="670"/>
      <c r="C35" s="670"/>
      <c r="D35" s="670"/>
      <c r="E35" s="670"/>
      <c r="F35" s="670"/>
      <c r="G35" s="670"/>
      <c r="H35" s="670"/>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70"/>
      <c r="B36" s="670"/>
      <c r="C36" s="670"/>
      <c r="D36" s="670"/>
      <c r="E36" s="670"/>
      <c r="F36" s="670"/>
      <c r="G36" s="670"/>
      <c r="H36" s="670"/>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70"/>
      <c r="B37" s="670"/>
      <c r="C37" s="670"/>
      <c r="D37" s="670"/>
      <c r="E37" s="670"/>
      <c r="F37" s="670"/>
      <c r="G37" s="670"/>
      <c r="H37" s="670"/>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70"/>
      <c r="B38" s="670"/>
      <c r="C38" s="670"/>
      <c r="D38" s="670"/>
      <c r="E38" s="670"/>
      <c r="F38" s="670"/>
      <c r="G38" s="670"/>
      <c r="H38" s="670"/>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5" style="181" customWidth="1"/>
    <col min="5" max="5" width="30" style="202" customWidth="1"/>
    <col min="6" max="7" width="11.42578125" customWidth="1"/>
    <col min="8" max="8" width="1.28515625" customWidth="1"/>
    <col min="10" max="10" width="34.42578125" customWidth="1"/>
  </cols>
  <sheetData>
    <row r="1" spans="1:10" ht="96" customHeight="1" thickTop="1" thickBot="1">
      <c r="A1" s="671" t="s">
        <v>1849</v>
      </c>
      <c r="B1" s="672"/>
      <c r="C1" s="672"/>
      <c r="D1" s="673"/>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3519305.0115875625</v>
      </c>
      <c r="G3" t="s">
        <v>980</v>
      </c>
      <c r="J3" s="1"/>
    </row>
    <row r="4" spans="1:10" ht="54" thickTop="1" thickBot="1">
      <c r="A4" s="131" t="s">
        <v>985</v>
      </c>
      <c r="B4" s="132" t="s">
        <v>1169</v>
      </c>
      <c r="C4" s="130" t="s">
        <v>984</v>
      </c>
      <c r="D4" s="177">
        <f>VLOOKUP('200.2'!A88,'200.2'!A37:N108,14,FALSE)</f>
        <v>313260.77877910959</v>
      </c>
      <c r="J4" s="1"/>
    </row>
    <row r="5" spans="1:10" ht="54" thickTop="1" thickBot="1">
      <c r="A5" s="131" t="s">
        <v>986</v>
      </c>
      <c r="B5" s="132" t="s">
        <v>1170</v>
      </c>
      <c r="C5" s="133" t="s">
        <v>987</v>
      </c>
      <c r="D5" s="177">
        <f>VLOOKUP('201.1'!A88,'201.1'!A38:N109,14,FALSE)</f>
        <v>190624.5654852289</v>
      </c>
    </row>
    <row r="6" spans="1:10" ht="54" thickTop="1" thickBot="1">
      <c r="A6" s="131" t="s">
        <v>988</v>
      </c>
      <c r="B6" s="132" t="s">
        <v>1171</v>
      </c>
      <c r="C6" s="133" t="s">
        <v>987</v>
      </c>
      <c r="D6" s="177">
        <f>VLOOKUP('201.2'!A88,'201.2'!A39:N110,14,FALSE)</f>
        <v>198888.0616628381</v>
      </c>
    </row>
    <row r="7" spans="1:10" ht="70.5" customHeight="1" thickTop="1" thickBot="1">
      <c r="A7" s="131" t="s">
        <v>989</v>
      </c>
      <c r="B7" s="132" t="s">
        <v>1172</v>
      </c>
      <c r="C7" s="133" t="s">
        <v>987</v>
      </c>
      <c r="D7" s="177">
        <f>VLOOKUP('201.3'!A88,'201.3'!A40:N111,14,FALSE)</f>
        <v>46010.734171592616</v>
      </c>
    </row>
    <row r="8" spans="1:10" ht="54" thickTop="1" thickBot="1">
      <c r="A8" s="131" t="s">
        <v>990</v>
      </c>
      <c r="B8" s="132" t="s">
        <v>1173</v>
      </c>
      <c r="C8" s="133" t="s">
        <v>987</v>
      </c>
      <c r="D8" s="178">
        <f>VLOOKUP('201.4'!A88,'201.4'!A41:N112,14,FALSE)</f>
        <v>68653.625826278949</v>
      </c>
    </row>
    <row r="9" spans="1:10" ht="54" thickTop="1" thickBot="1">
      <c r="A9" s="131" t="s">
        <v>991</v>
      </c>
      <c r="B9" s="132" t="s">
        <v>1170</v>
      </c>
      <c r="C9" s="133" t="s">
        <v>1845</v>
      </c>
      <c r="D9" s="178">
        <f>VLOOKUP('201.5'!A88,'201.5'!A42:N113,14,FALSE)</f>
        <v>190624.5654852289</v>
      </c>
    </row>
    <row r="10" spans="1:10" ht="54" thickTop="1" thickBot="1">
      <c r="A10" s="131" t="s">
        <v>992</v>
      </c>
      <c r="B10" s="132" t="s">
        <v>1171</v>
      </c>
      <c r="C10" s="133" t="s">
        <v>1845</v>
      </c>
      <c r="D10" s="178">
        <f>VLOOKUP('201.6'!A88,'201.6'!A43:N114,14,FALSE)</f>
        <v>198888.0616628381</v>
      </c>
    </row>
    <row r="11" spans="1:10" ht="54" thickTop="1" thickBot="1">
      <c r="A11" s="131" t="s">
        <v>993</v>
      </c>
      <c r="B11" s="132" t="s">
        <v>1171</v>
      </c>
      <c r="C11" s="133" t="s">
        <v>387</v>
      </c>
      <c r="D11" s="178">
        <f>VLOOKUP('201.7'!A88,'201.7'!A44:N115,14,FALSE)</f>
        <v>195414.2366837789</v>
      </c>
    </row>
    <row r="12" spans="1:10" ht="54" thickTop="1" thickBot="1">
      <c r="A12" s="131" t="s">
        <v>994</v>
      </c>
      <c r="B12" s="132" t="s">
        <v>1174</v>
      </c>
      <c r="C12" s="133" t="s">
        <v>233</v>
      </c>
      <c r="D12" s="178">
        <f>VLOOKUP('201.8'!A88,'201.8'!A45:N116,14,FALSE)</f>
        <v>19344.654225738443</v>
      </c>
    </row>
    <row r="13" spans="1:10" ht="54" thickTop="1" thickBot="1">
      <c r="A13" s="131" t="s">
        <v>995</v>
      </c>
      <c r="B13" s="132" t="s">
        <v>1175</v>
      </c>
      <c r="C13" s="133" t="s">
        <v>233</v>
      </c>
      <c r="D13" s="178">
        <f>VLOOKUP('201.9'!A88,'201.9'!A46:N117,14,FALSE)</f>
        <v>18989.793685032018</v>
      </c>
    </row>
    <row r="14" spans="1:10" ht="54" thickTop="1" thickBot="1">
      <c r="A14" s="131" t="s">
        <v>996</v>
      </c>
      <c r="B14" s="132" t="s">
        <v>1176</v>
      </c>
      <c r="C14" s="133" t="s">
        <v>144</v>
      </c>
      <c r="D14" s="178">
        <f>VLOOKUP('201.10'!A88,'201.10'!A47:N118,14,FALSE)</f>
        <v>7386.8565857227768</v>
      </c>
    </row>
    <row r="15" spans="1:10" ht="54" thickTop="1" thickBot="1">
      <c r="A15" s="131" t="s">
        <v>997</v>
      </c>
      <c r="B15" s="132" t="s">
        <v>1177</v>
      </c>
      <c r="C15" s="133" t="s">
        <v>998</v>
      </c>
      <c r="D15" s="178">
        <f>VLOOKUP('201.11'!A88,'201.11'!A48:N119,14,FALSE)</f>
        <v>1524.4274836585546</v>
      </c>
    </row>
    <row r="16" spans="1:10" ht="54" thickTop="1" thickBot="1">
      <c r="A16" s="131" t="s">
        <v>999</v>
      </c>
      <c r="B16" s="132" t="s">
        <v>1178</v>
      </c>
      <c r="C16" s="133" t="s">
        <v>1845</v>
      </c>
      <c r="D16" s="178">
        <f>VLOOKUP('201.12'!A88,'201.12'!A49:N120,14,FALSE)</f>
        <v>133452.9083067312</v>
      </c>
    </row>
    <row r="17" spans="1:4" ht="64.5" thickTop="1" thickBot="1">
      <c r="A17" s="134" t="s">
        <v>1000</v>
      </c>
      <c r="B17" s="135" t="s">
        <v>1179</v>
      </c>
      <c r="C17" s="133" t="s">
        <v>1845</v>
      </c>
      <c r="D17" s="178">
        <f>VLOOKUP('201.13'!A88,'201.13'!A50:N121,14,FALSE)</f>
        <v>115825.76239861216</v>
      </c>
    </row>
    <row r="18" spans="1:4" ht="54" thickTop="1" thickBot="1">
      <c r="A18" s="131" t="s">
        <v>1001</v>
      </c>
      <c r="B18" s="132" t="s">
        <v>1180</v>
      </c>
      <c r="C18" s="133" t="s">
        <v>144</v>
      </c>
      <c r="D18" s="178">
        <f>VLOOKUP('201.14'!A88,'201.14'!A51:N122,14,FALSE)</f>
        <v>43823.242858172911</v>
      </c>
    </row>
    <row r="19" spans="1:4" ht="54" thickTop="1" thickBot="1">
      <c r="A19" s="131" t="s">
        <v>1002</v>
      </c>
      <c r="B19" s="132" t="s">
        <v>1181</v>
      </c>
      <c r="C19" s="133" t="s">
        <v>144</v>
      </c>
      <c r="D19" s="178">
        <f>VLOOKUP('201.15'!A88,'201.15'!A52:N123,14,FALSE)</f>
        <v>53845.934051142394</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113543.51295312804</v>
      </c>
    </row>
    <row r="22" spans="1:4" ht="54" thickTop="1" thickBot="1">
      <c r="A22" s="131" t="s">
        <v>1005</v>
      </c>
      <c r="B22" s="132" t="s">
        <v>1184</v>
      </c>
      <c r="C22" s="133" t="s">
        <v>1845</v>
      </c>
      <c r="D22" s="178">
        <f>VLOOKUP('201.18'!A88,'201.18'!A55:N126,14,FALSE)</f>
        <v>113543.51295312804</v>
      </c>
    </row>
    <row r="23" spans="1:4" ht="54" thickTop="1" thickBot="1">
      <c r="A23" s="131" t="s">
        <v>1006</v>
      </c>
      <c r="B23" s="132" t="s">
        <v>1185</v>
      </c>
      <c r="C23" s="133" t="s">
        <v>144</v>
      </c>
      <c r="D23" s="178">
        <f>VLOOKUP('201.19'!A88,'201.19'!A56:N127,14,FALSE)</f>
        <v>6868.6152149683312</v>
      </c>
    </row>
    <row r="24" spans="1:4" ht="54" thickTop="1" thickBot="1">
      <c r="A24" s="131" t="s">
        <v>1007</v>
      </c>
      <c r="B24" s="132" t="s">
        <v>1186</v>
      </c>
      <c r="C24" s="133" t="s">
        <v>144</v>
      </c>
      <c r="D24" s="178">
        <f>VLOOKUP('201.20'!A88,'201.20'!A57:N128,14,FALSE)</f>
        <v>1006.1839700579083</v>
      </c>
    </row>
    <row r="25" spans="1:4" ht="54" thickTop="1" thickBot="1">
      <c r="A25" s="131" t="s">
        <v>1008</v>
      </c>
      <c r="B25" s="132" t="s">
        <v>1187</v>
      </c>
      <c r="C25" s="133" t="s">
        <v>144</v>
      </c>
      <c r="D25" s="178">
        <f>VLOOKUP('201.21'!A88,'201.21'!A58:N129,14,FALSE)</f>
        <v>8141.1414093061176</v>
      </c>
    </row>
    <row r="26" spans="1:4" ht="54" thickTop="1" thickBot="1">
      <c r="A26" s="131" t="s">
        <v>1425</v>
      </c>
      <c r="B26" s="132" t="s">
        <v>1413</v>
      </c>
      <c r="C26" s="133" t="s">
        <v>1845</v>
      </c>
      <c r="D26" s="178">
        <f>VLOOKUP('203.1'!A88,'203.1'!A59:N130,14,FALSE)</f>
        <v>1007374.0342400132</v>
      </c>
    </row>
    <row r="27" spans="1:4" ht="54" thickTop="1" thickBot="1">
      <c r="A27" s="131" t="s">
        <v>1426</v>
      </c>
      <c r="B27" s="132" t="s">
        <v>1417</v>
      </c>
      <c r="C27" s="133" t="s">
        <v>1845</v>
      </c>
      <c r="D27" s="178">
        <f>VLOOKUP('203.2'!A88,'203.2'!A60:N131,14,FALSE)</f>
        <v>1218601.6835921679</v>
      </c>
    </row>
    <row r="28" spans="1:4" ht="54" thickTop="1" thickBot="1">
      <c r="A28" s="131" t="s">
        <v>1427</v>
      </c>
      <c r="B28" s="132" t="s">
        <v>1418</v>
      </c>
      <c r="C28" s="133" t="s">
        <v>1845</v>
      </c>
      <c r="D28" s="178">
        <f>VLOOKUP('203.3'!A88,'203.3'!A61:N132,14,FALSE)</f>
        <v>1369478.5759865642</v>
      </c>
    </row>
    <row r="29" spans="1:4" ht="54" thickTop="1" thickBot="1">
      <c r="A29" s="131" t="s">
        <v>1428</v>
      </c>
      <c r="B29" s="132" t="s">
        <v>1419</v>
      </c>
      <c r="C29" s="133" t="s">
        <v>1845</v>
      </c>
      <c r="D29" s="178">
        <f>VLOOKUP('203.4'!A88,'203.4'!A62:N133,14,FALSE)</f>
        <v>624920.70598222117</v>
      </c>
    </row>
    <row r="30" spans="1:4" ht="54" thickTop="1" thickBot="1">
      <c r="A30" s="131" t="s">
        <v>1429</v>
      </c>
      <c r="B30" s="132" t="s">
        <v>1420</v>
      </c>
      <c r="C30" s="133" t="s">
        <v>1845</v>
      </c>
      <c r="D30" s="178">
        <f>VLOOKUP('203.5'!A88,'203.5'!A63:N134,14,FALSE)</f>
        <v>723471.10982431867</v>
      </c>
    </row>
    <row r="31" spans="1:4" ht="54" thickTop="1" thickBot="1">
      <c r="A31" s="131" t="s">
        <v>1430</v>
      </c>
      <c r="B31" s="132" t="s">
        <v>1421</v>
      </c>
      <c r="C31" s="133" t="s">
        <v>1845</v>
      </c>
      <c r="D31" s="178">
        <f>VLOOKUP('203.6'!A88,'203.6'!A64:N135,14,FALSE)</f>
        <v>786185.00317838078</v>
      </c>
    </row>
    <row r="32" spans="1:4" ht="54" thickTop="1" thickBot="1">
      <c r="A32" s="131" t="s">
        <v>1431</v>
      </c>
      <c r="B32" s="132" t="s">
        <v>1422</v>
      </c>
      <c r="C32" s="133" t="s">
        <v>1845</v>
      </c>
      <c r="D32" s="178">
        <f>VLOOKUP('203.7'!A88,'203.7'!A65:N136,14,FALSE)</f>
        <v>274723.07117915701</v>
      </c>
    </row>
    <row r="33" spans="1:4" ht="54" thickTop="1" thickBot="1">
      <c r="A33" s="131" t="s">
        <v>1432</v>
      </c>
      <c r="B33" s="132" t="s">
        <v>1871</v>
      </c>
      <c r="C33" s="133" t="s">
        <v>1845</v>
      </c>
      <c r="D33" s="178">
        <f>VLOOKUP('203.8'!A88,'203.8'!A66:N137,14,FALSE)</f>
        <v>416388.76821808075</v>
      </c>
    </row>
    <row r="34" spans="1:4" ht="54" thickTop="1" thickBot="1">
      <c r="A34" s="131" t="s">
        <v>1433</v>
      </c>
      <c r="B34" s="132" t="s">
        <v>1424</v>
      </c>
      <c r="C34" s="133" t="s">
        <v>1845</v>
      </c>
      <c r="D34" s="178">
        <f>VLOOKUP('203.9'!A88,'203.9'!A67:N138,14,FALSE)</f>
        <v>441906.80057064374</v>
      </c>
    </row>
    <row r="35" spans="1:4" ht="54" thickTop="1" thickBot="1">
      <c r="A35" s="131" t="s">
        <v>1434</v>
      </c>
      <c r="B35" s="132" t="s">
        <v>1414</v>
      </c>
      <c r="C35" s="133" t="s">
        <v>1845</v>
      </c>
      <c r="D35" s="178">
        <f>VLOOKUP('203.10'!A88,'203.10'!A68:N139,14,FALSE)</f>
        <v>214446.87411677692</v>
      </c>
    </row>
    <row r="36" spans="1:4" ht="54" thickTop="1" thickBot="1">
      <c r="A36" s="131" t="s">
        <v>1435</v>
      </c>
      <c r="B36" s="132" t="s">
        <v>1415</v>
      </c>
      <c r="C36" s="133" t="s">
        <v>1845</v>
      </c>
      <c r="D36" s="178">
        <f>VLOOKUP('203.11'!A88,'203.11'!A69:N140,14,FALSE)</f>
        <v>311996.8176848687</v>
      </c>
    </row>
    <row r="37" spans="1:4" ht="54" thickTop="1" thickBot="1">
      <c r="A37" s="131" t="s">
        <v>1436</v>
      </c>
      <c r="B37" s="216" t="s">
        <v>1416</v>
      </c>
      <c r="C37" s="133" t="s">
        <v>1845</v>
      </c>
      <c r="D37" s="178">
        <f>VLOOKUP('203.12'!A88,'203.12'!A70:N141,14,FALSE)</f>
        <v>325252.93838749878</v>
      </c>
    </row>
    <row r="38" spans="1:4" ht="54" thickTop="1" thickBot="1">
      <c r="A38" s="131" t="s">
        <v>1009</v>
      </c>
      <c r="B38" s="132" t="s">
        <v>1188</v>
      </c>
      <c r="C38" s="133" t="s">
        <v>387</v>
      </c>
      <c r="D38" s="178">
        <f>VLOOKUP('210.1.1'!A88,'210.1.1'!A71:N142,14,FALSE)</f>
        <v>14557.177785636639</v>
      </c>
    </row>
    <row r="39" spans="1:4" ht="54" thickTop="1" thickBot="1">
      <c r="A39" s="131" t="s">
        <v>1010</v>
      </c>
      <c r="B39" s="132" t="s">
        <v>1189</v>
      </c>
      <c r="C39" s="133" t="s">
        <v>387</v>
      </c>
      <c r="D39" s="178">
        <f>VLOOKUP('210.1.2'!A88,'210.1.2'!A72:N143,14,FALSE)</f>
        <v>4655.3849225847935</v>
      </c>
    </row>
    <row r="40" spans="1:4" ht="54" thickTop="1" thickBot="1">
      <c r="A40" s="131" t="s">
        <v>1011</v>
      </c>
      <c r="B40" s="132" t="s">
        <v>1190</v>
      </c>
      <c r="C40" s="133" t="s">
        <v>387</v>
      </c>
      <c r="D40" s="178">
        <f>VLOOKUP('210.2.1'!A90,'210.2.1'!A73:N144,14,FALSE)</f>
        <v>31005.064865383014</v>
      </c>
    </row>
    <row r="41" spans="1:4" ht="54" thickTop="1" thickBot="1">
      <c r="A41" s="131" t="s">
        <v>1012</v>
      </c>
      <c r="B41" s="132" t="s">
        <v>1191</v>
      </c>
      <c r="C41" s="133" t="s">
        <v>387</v>
      </c>
      <c r="D41" s="178">
        <f>VLOOKUP('210.2.2'!A88,'210.2.2'!A74:N145,14,FALSE)</f>
        <v>14557.177785636639</v>
      </c>
    </row>
    <row r="42" spans="1:4" ht="54" thickTop="1" thickBot="1">
      <c r="A42" s="131" t="s">
        <v>1013</v>
      </c>
      <c r="B42" s="132" t="s">
        <v>1192</v>
      </c>
      <c r="C42" s="133" t="s">
        <v>387</v>
      </c>
      <c r="D42" s="178">
        <f>VLOOKUP('210.2.3'!A91,'210.2.3'!A91:N146,14,FALSE)</f>
        <v>21103.27200233117</v>
      </c>
    </row>
    <row r="43" spans="1:4" ht="54" thickTop="1" thickBot="1">
      <c r="A43" s="131" t="s">
        <v>1014</v>
      </c>
      <c r="B43" s="132" t="s">
        <v>1193</v>
      </c>
      <c r="C43" s="133" t="s">
        <v>387</v>
      </c>
      <c r="D43" s="178">
        <f>VLOOKUP('210.2.4'!A88,'210.2.4'!A88:N147,14,FALSE)</f>
        <v>4655.3849225847935</v>
      </c>
    </row>
    <row r="44" spans="1:4" ht="54" thickTop="1" thickBot="1">
      <c r="A44" s="131" t="s">
        <v>1015</v>
      </c>
      <c r="B44" s="132" t="s">
        <v>1194</v>
      </c>
      <c r="C44" s="133" t="s">
        <v>387</v>
      </c>
      <c r="D44" s="178">
        <f>VLOOKUP('211.1'!A88,'211.1'!A88:N148,14,FALSE)</f>
        <v>11870.191625210398</v>
      </c>
    </row>
    <row r="45" spans="1:4" ht="54" thickTop="1" thickBot="1">
      <c r="A45" s="131" t="s">
        <v>1016</v>
      </c>
      <c r="B45" s="132" t="s">
        <v>1195</v>
      </c>
      <c r="C45" s="133" t="s">
        <v>387</v>
      </c>
      <c r="D45" s="178">
        <f>VLOOKUP('220.1'!A88,'220.1'!A88:N149,14,FALSE)</f>
        <v>15823.632150768453</v>
      </c>
    </row>
    <row r="46" spans="1:4" ht="54" thickTop="1" thickBot="1">
      <c r="A46" s="131" t="s">
        <v>1017</v>
      </c>
      <c r="B46" s="132" t="s">
        <v>1196</v>
      </c>
      <c r="C46" s="133" t="s">
        <v>387</v>
      </c>
      <c r="D46" s="178">
        <f>VLOOKUP('221.1'!A88,'221.1'!A88:N150,14,FALSE)</f>
        <v>10520.258366751757</v>
      </c>
    </row>
    <row r="47" spans="1:4" ht="54" thickTop="1" thickBot="1">
      <c r="A47" s="131" t="s">
        <v>1018</v>
      </c>
      <c r="B47" s="132" t="s">
        <v>1197</v>
      </c>
      <c r="C47" s="133" t="s">
        <v>387</v>
      </c>
      <c r="D47" s="178">
        <f>VLOOKUP('221.2'!A88,'221.2'!A88:N151,14,FALSE)</f>
        <v>6095.1019466541693</v>
      </c>
    </row>
    <row r="48" spans="1:4" ht="64.5" thickTop="1" thickBot="1">
      <c r="A48" s="131" t="s">
        <v>1441</v>
      </c>
      <c r="B48" s="132" t="s">
        <v>1438</v>
      </c>
      <c r="C48" s="133" t="s">
        <v>233</v>
      </c>
      <c r="D48" s="178">
        <f>VLOOKUP('223.1'!A88,'223.1'!A88:N152,14,FALSE)</f>
        <v>11018.274511624415</v>
      </c>
    </row>
    <row r="49" spans="1:4" ht="54" thickTop="1" thickBot="1">
      <c r="A49" s="131" t="s">
        <v>1442</v>
      </c>
      <c r="B49" s="132" t="s">
        <v>1439</v>
      </c>
      <c r="C49" s="133" t="s">
        <v>233</v>
      </c>
      <c r="D49" s="178">
        <f>VLOOKUP('223.2'!A88,'223.2'!A88:N153,14,FALSE)</f>
        <v>17254.115854247935</v>
      </c>
    </row>
    <row r="50" spans="1:4" ht="54" thickTop="1" thickBot="1">
      <c r="A50" s="131" t="s">
        <v>1443</v>
      </c>
      <c r="B50" s="132" t="s">
        <v>1440</v>
      </c>
      <c r="C50" s="133" t="s">
        <v>387</v>
      </c>
      <c r="D50" s="178">
        <f>VLOOKUP('223.3.1'!A88,'223.3.1'!A88:N154,14,FALSE)</f>
        <v>58497</v>
      </c>
    </row>
    <row r="51" spans="1:4" ht="64.5" thickTop="1" thickBot="1">
      <c r="A51" s="131" t="s">
        <v>1444</v>
      </c>
      <c r="B51" s="132" t="s">
        <v>1446</v>
      </c>
      <c r="C51" s="133" t="s">
        <v>387</v>
      </c>
      <c r="D51" s="178">
        <f>VLOOKUP('223.3.2'!A88,'223.3.2'!A88:N155,14,FALSE)</f>
        <v>91714.273311614743</v>
      </c>
    </row>
    <row r="52" spans="1:4" ht="54" thickTop="1" thickBot="1">
      <c r="A52" s="131" t="s">
        <v>1445</v>
      </c>
      <c r="B52" s="132" t="s">
        <v>1447</v>
      </c>
      <c r="C52" s="133" t="s">
        <v>387</v>
      </c>
      <c r="D52" s="178">
        <f>VLOOKUP('223.3.3'!A88,'223.3.3'!A88:N156,14,FALSE)</f>
        <v>124803.47440082722</v>
      </c>
    </row>
    <row r="53" spans="1:4" ht="54" thickTop="1" thickBot="1">
      <c r="A53" s="137" t="s">
        <v>1019</v>
      </c>
      <c r="B53" s="138" t="s">
        <v>1956</v>
      </c>
      <c r="C53" s="133" t="s">
        <v>233</v>
      </c>
      <c r="D53" s="178">
        <f>VLOOKUP('230.1'!A88,'230.1'!A88:N157,14,FALSE)</f>
        <v>3469.789137822534</v>
      </c>
    </row>
    <row r="54" spans="1:4" ht="54" thickTop="1" thickBot="1">
      <c r="A54" s="137" t="s">
        <v>1020</v>
      </c>
      <c r="B54" s="138" t="s">
        <v>1198</v>
      </c>
      <c r="C54" s="133" t="s">
        <v>233</v>
      </c>
      <c r="D54" s="178">
        <f>VLOOKUP('231.1'!A88,'231.1'!A88:N159,14,FALSE)</f>
        <v>12362.434170321629</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15291.898093341424</v>
      </c>
    </row>
    <row r="57" spans="1:4" ht="54" thickTop="1" thickBot="1">
      <c r="A57" s="137" t="s">
        <v>1451</v>
      </c>
      <c r="B57" s="138" t="s">
        <v>1452</v>
      </c>
      <c r="C57" s="133" t="s">
        <v>233</v>
      </c>
      <c r="D57" s="178">
        <f>VLOOKUP('233.10'!A88,'233.10'!A88:N162,14,FALSE)</f>
        <v>28754.312576927216</v>
      </c>
    </row>
    <row r="58" spans="1:4" ht="54" thickTop="1" thickBot="1">
      <c r="A58" s="137" t="s">
        <v>1022</v>
      </c>
      <c r="B58" s="138" t="s">
        <v>1453</v>
      </c>
      <c r="C58" s="133" t="s">
        <v>233</v>
      </c>
      <c r="D58" s="178">
        <f>VLOOKUP('234.1'!A88,'234.1'!A88:N163,14,FALSE)</f>
        <v>1261.294513439658</v>
      </c>
    </row>
    <row r="59" spans="1:4" ht="54" thickTop="1" thickBot="1">
      <c r="A59" s="137" t="s">
        <v>1456</v>
      </c>
      <c r="B59" s="138" t="s">
        <v>1457</v>
      </c>
      <c r="C59" s="133" t="s">
        <v>387</v>
      </c>
      <c r="D59" s="178">
        <f>VLOOKUP('235.1'!A88,'235.1'!A88:N164,14,FALSE)</f>
        <v>71027.107016923692</v>
      </c>
    </row>
    <row r="60" spans="1:4" ht="54" thickTop="1" thickBot="1">
      <c r="A60" s="139" t="s">
        <v>1458</v>
      </c>
      <c r="B60" s="138" t="s">
        <v>1459</v>
      </c>
      <c r="C60" s="133" t="s">
        <v>387</v>
      </c>
      <c r="D60" s="178">
        <f>VLOOKUP('235.10'!A88,'235.10'!A88:N165,14,FALSE)</f>
        <v>18577.44072029649</v>
      </c>
    </row>
    <row r="61" spans="1:4" ht="54" thickTop="1" thickBot="1">
      <c r="A61" s="139" t="s">
        <v>1460</v>
      </c>
      <c r="B61" s="138" t="s">
        <v>1461</v>
      </c>
      <c r="C61" s="133" t="s">
        <v>377</v>
      </c>
      <c r="D61" s="178">
        <f>VLOOKUP('235.11'!A88,'235.11'!A88:N166,14,FALSE)</f>
        <v>655.62082870783991</v>
      </c>
    </row>
    <row r="62" spans="1:4" ht="54" thickTop="1" thickBot="1">
      <c r="A62" s="139" t="s">
        <v>1462</v>
      </c>
      <c r="B62" s="138" t="s">
        <v>1873</v>
      </c>
      <c r="C62" s="133" t="s">
        <v>387</v>
      </c>
      <c r="D62" s="178">
        <f>VLOOKUP('236.1'!A88,'236.1'!A88:N167,14,FALSE)</f>
        <v>154670.27148887469</v>
      </c>
    </row>
    <row r="63" spans="1:4" ht="54" thickTop="1" thickBot="1">
      <c r="A63" s="139" t="s">
        <v>1465</v>
      </c>
      <c r="B63" s="138" t="s">
        <v>1874</v>
      </c>
      <c r="C63" s="133" t="s">
        <v>387</v>
      </c>
      <c r="D63" s="178">
        <f>VLOOKUP('236.10'!A87,'236.10'!A87:N168,14,FALSE)</f>
        <v>18577.44072029649</v>
      </c>
    </row>
    <row r="64" spans="1:4" ht="54" thickTop="1" thickBot="1">
      <c r="A64" s="139" t="s">
        <v>1466</v>
      </c>
      <c r="B64" s="140" t="s">
        <v>1467</v>
      </c>
      <c r="C64" s="174" t="s">
        <v>377</v>
      </c>
      <c r="D64" s="178">
        <f>VLOOKUP('236.11'!A88,'236.11'!A88:N169,14,FALSE)</f>
        <v>1701.1603846072276</v>
      </c>
    </row>
    <row r="65" spans="1:4" ht="54" thickTop="1" thickBot="1">
      <c r="A65" s="137" t="s">
        <v>1023</v>
      </c>
      <c r="B65" s="138" t="s">
        <v>1199</v>
      </c>
      <c r="C65" s="133" t="s">
        <v>233</v>
      </c>
      <c r="D65" s="178">
        <f>VLOOKUP('310.1'!A87,'310.1'!A87:N170,14,FALSE)</f>
        <v>1196.5243234006239</v>
      </c>
    </row>
    <row r="66" spans="1:4" ht="54" thickTop="1" thickBot="1">
      <c r="A66" s="137" t="s">
        <v>1024</v>
      </c>
      <c r="B66" s="138" t="s">
        <v>1200</v>
      </c>
      <c r="C66" s="133" t="s">
        <v>387</v>
      </c>
      <c r="D66" s="178">
        <f>VLOOKUP('311.1'!A87,'311.1'!A87:N171,14,FALSE)</f>
        <v>63710.852432869695</v>
      </c>
    </row>
    <row r="67" spans="1:4" ht="54" thickTop="1" thickBot="1">
      <c r="A67" s="137" t="s">
        <v>1025</v>
      </c>
      <c r="B67" s="138" t="s">
        <v>1201</v>
      </c>
      <c r="C67" s="133" t="s">
        <v>998</v>
      </c>
      <c r="D67" s="178">
        <f>VLOOKUP('312.1'!A88,'312.1'!A88:N172,14,FALSE)</f>
        <v>5210.1907382943837</v>
      </c>
    </row>
    <row r="68" spans="1:4" ht="54" thickTop="1" thickBot="1">
      <c r="A68" s="137" t="s">
        <v>1026</v>
      </c>
      <c r="B68" s="138" t="s">
        <v>1202</v>
      </c>
      <c r="C68" s="133" t="s">
        <v>998</v>
      </c>
      <c r="D68" s="178">
        <f>VLOOKUP('312.2'!A88,'312.2'!A88:N173,14,FALSE)</f>
        <v>5198.4002819742973</v>
      </c>
    </row>
    <row r="69" spans="1:4" ht="54" thickTop="1" thickBot="1">
      <c r="A69" s="137" t="s">
        <v>1027</v>
      </c>
      <c r="B69" s="138" t="s">
        <v>1203</v>
      </c>
      <c r="C69" s="133" t="s">
        <v>1464</v>
      </c>
      <c r="D69" s="178">
        <f>VLOOKUP('312.3'!A87,'312.3'!A87:N174,14,FALSE)</f>
        <v>1945.0251318724988</v>
      </c>
    </row>
    <row r="70" spans="1:4" ht="54" thickTop="1" thickBot="1">
      <c r="A70" s="137" t="s">
        <v>1028</v>
      </c>
      <c r="B70" s="138" t="s">
        <v>1204</v>
      </c>
      <c r="C70" s="133" t="s">
        <v>387</v>
      </c>
      <c r="D70" s="179">
        <f>VLOOKUP('312.4'!A88,'312.4'!A88:N175,14,FALSE)</f>
        <v>63702.479449433624</v>
      </c>
    </row>
    <row r="71" spans="1:4" ht="54" thickTop="1" thickBot="1">
      <c r="A71" s="137" t="s">
        <v>1029</v>
      </c>
      <c r="B71" s="138" t="s">
        <v>1469</v>
      </c>
      <c r="C71" s="133" t="s">
        <v>387</v>
      </c>
      <c r="D71" s="179">
        <f>VLOOKUP('320.1'!A88,'320.1'!A88:N176,14,FALSE)</f>
        <v>96819.233466324644</v>
      </c>
    </row>
    <row r="72" spans="1:4" ht="54" thickTop="1" thickBot="1">
      <c r="A72" s="137" t="s">
        <v>1030</v>
      </c>
      <c r="B72" s="138" t="s">
        <v>1470</v>
      </c>
      <c r="C72" s="133" t="s">
        <v>387</v>
      </c>
      <c r="D72" s="179">
        <f>VLOOKUP('320.2'!A88,'320.2'!A88:N177,14,FALSE)</f>
        <v>84880.741416885969</v>
      </c>
    </row>
    <row r="73" spans="1:4" ht="54" thickTop="1" thickBot="1">
      <c r="A73" s="137" t="s">
        <v>1473</v>
      </c>
      <c r="B73" s="138" t="s">
        <v>1474</v>
      </c>
      <c r="C73" s="133" t="s">
        <v>387</v>
      </c>
      <c r="D73" s="179">
        <f>VLOOKUP('320.3'!A88,'320.3'!A88:N178,14,FALSE)</f>
        <v>91621.321475975696</v>
      </c>
    </row>
    <row r="74" spans="1:4" ht="54" thickTop="1" thickBot="1">
      <c r="A74" s="137" t="s">
        <v>1475</v>
      </c>
      <c r="B74" s="138" t="s">
        <v>1476</v>
      </c>
      <c r="C74" s="133" t="s">
        <v>387</v>
      </c>
      <c r="D74" s="179">
        <f>VLOOKUP('320.4'!A88,'320.4'!A88:N179,14,FALSE)</f>
        <v>121452.18478727143</v>
      </c>
    </row>
    <row r="75" spans="1:4" ht="54" thickTop="1" thickBot="1">
      <c r="A75" s="137" t="s">
        <v>1477</v>
      </c>
      <c r="B75" s="138" t="s">
        <v>1478</v>
      </c>
      <c r="C75" s="133" t="s">
        <v>387</v>
      </c>
      <c r="D75" s="179">
        <f>VLOOKUP('320.5'!A88,'320.5'!A88:N180,14,FALSE)</f>
        <v>109513.69273783275</v>
      </c>
    </row>
    <row r="76" spans="1:4" ht="54" thickTop="1" thickBot="1">
      <c r="A76" s="137" t="s">
        <v>1479</v>
      </c>
      <c r="B76" s="138" t="s">
        <v>1480</v>
      </c>
      <c r="C76" s="133" t="s">
        <v>387</v>
      </c>
      <c r="D76" s="179">
        <f>VLOOKUP('320.6'!A88,'320.6'!A88:N181,14,FALSE)</f>
        <v>116254.27279692248</v>
      </c>
    </row>
    <row r="77" spans="1:4" ht="54" thickTop="1" thickBot="1">
      <c r="A77" s="137" t="s">
        <v>1031</v>
      </c>
      <c r="B77" s="138" t="s">
        <v>1481</v>
      </c>
      <c r="C77" s="133" t="s">
        <v>387</v>
      </c>
      <c r="D77" s="179">
        <f>VLOOKUP('330.1'!A88,'330.1'!A88:N182,14,FALSE)</f>
        <v>97397.5017558416</v>
      </c>
    </row>
    <row r="78" spans="1:4" ht="54" thickTop="1" thickBot="1">
      <c r="A78" s="139" t="s">
        <v>1032</v>
      </c>
      <c r="B78" s="138" t="s">
        <v>1482</v>
      </c>
      <c r="C78" s="133" t="s">
        <v>387</v>
      </c>
      <c r="D78" s="179">
        <f>VLOOKUP('330.2'!A88,'330.1'!A88:N183,14,FALSE)</f>
        <v>97397.5017558416</v>
      </c>
    </row>
    <row r="79" spans="1:4" ht="54" thickTop="1" thickBot="1">
      <c r="A79" s="139" t="s">
        <v>1483</v>
      </c>
      <c r="B79" s="140" t="s">
        <v>1484</v>
      </c>
      <c r="C79" s="133" t="s">
        <v>387</v>
      </c>
      <c r="D79" s="179">
        <f>VLOOKUP('330.3'!A88,'330.3'!A88:N184,14,FALSE)</f>
        <v>121752.27325537481</v>
      </c>
    </row>
    <row r="80" spans="1:4" ht="54" thickTop="1" thickBot="1">
      <c r="A80" s="139" t="s">
        <v>1485</v>
      </c>
      <c r="B80" s="140" t="s">
        <v>1486</v>
      </c>
      <c r="C80" s="133" t="s">
        <v>387</v>
      </c>
      <c r="D80" s="179">
        <f>VLOOKUP('330.4'!A88,'330.4'!A88:N185,14,FALSE)</f>
        <v>122030.45307678838</v>
      </c>
    </row>
    <row r="81" spans="1:4" ht="54" thickTop="1" thickBot="1">
      <c r="A81" s="139" t="s">
        <v>1487</v>
      </c>
      <c r="B81" s="140" t="s">
        <v>1488</v>
      </c>
      <c r="C81" s="133" t="s">
        <v>387</v>
      </c>
      <c r="D81" s="179">
        <f>VLOOKUP('330.5'!A88,'330.5'!A88:N186,14,FALSE)</f>
        <v>122162.05362460349</v>
      </c>
    </row>
    <row r="82" spans="1:4" ht="54" thickTop="1" thickBot="1">
      <c r="A82" s="139" t="s">
        <v>1489</v>
      </c>
      <c r="B82" s="140" t="s">
        <v>1490</v>
      </c>
      <c r="C82" s="133" t="s">
        <v>387</v>
      </c>
      <c r="D82" s="179">
        <f>VLOOKUP('330.6'!A88,'330.6'!A88:N187,14,FALSE)</f>
        <v>146385.22457632158</v>
      </c>
    </row>
    <row r="83" spans="1:4" ht="54" thickTop="1" thickBot="1">
      <c r="A83" s="137" t="s">
        <v>1033</v>
      </c>
      <c r="B83" s="138" t="s">
        <v>1491</v>
      </c>
      <c r="C83" s="133" t="s">
        <v>387</v>
      </c>
      <c r="D83" s="179">
        <f>VLOOKUP('340.1'!A88,'340.1'!A88:N188,14,FALSE)</f>
        <v>96731.784601724154</v>
      </c>
    </row>
    <row r="84" spans="1:4" ht="54" thickTop="1" thickBot="1">
      <c r="A84" s="137" t="s">
        <v>1034</v>
      </c>
      <c r="B84" s="138" t="s">
        <v>1492</v>
      </c>
      <c r="C84" s="133" t="s">
        <v>387</v>
      </c>
      <c r="D84" s="179">
        <f>VLOOKUP('340.2'!A88,'340.2'!A88:N190,14,FALSE)</f>
        <v>120149.83412050607</v>
      </c>
    </row>
    <row r="85" spans="1:4" ht="54" thickTop="1" thickBot="1">
      <c r="A85" s="137" t="s">
        <v>1035</v>
      </c>
      <c r="B85" s="138" t="s">
        <v>1493</v>
      </c>
      <c r="C85" s="133" t="s">
        <v>387</v>
      </c>
      <c r="D85" s="179">
        <f>VLOOKUP('340.3'!A88,'340.3'!A88:N191,14,FALSE)</f>
        <v>120149.83412050607</v>
      </c>
    </row>
    <row r="86" spans="1:4" ht="54" thickTop="1" thickBot="1">
      <c r="A86" s="137" t="s">
        <v>1494</v>
      </c>
      <c r="B86" s="138" t="s">
        <v>2021</v>
      </c>
      <c r="C86" s="133" t="s">
        <v>387</v>
      </c>
      <c r="D86" s="179">
        <f>VLOOKUP('350.1'!A88,'350.1'!A88:N192,14,FALSE)</f>
        <v>152409.97074733183</v>
      </c>
    </row>
    <row r="87" spans="1:4" ht="54" thickTop="1" thickBot="1">
      <c r="A87" s="195" t="s">
        <v>1495</v>
      </c>
      <c r="B87" s="138" t="s">
        <v>2022</v>
      </c>
      <c r="C87" s="133" t="s">
        <v>387</v>
      </c>
      <c r="D87" s="179">
        <f>VLOOKUP('350.2'!A88,'350.2'!A88:N193,14,FALSE)</f>
        <v>152541.57129514695</v>
      </c>
    </row>
    <row r="88" spans="1:4" ht="54" thickTop="1" thickBot="1">
      <c r="A88" s="139" t="s">
        <v>1496</v>
      </c>
      <c r="B88" s="140" t="s">
        <v>1497</v>
      </c>
      <c r="C88" s="133" t="s">
        <v>387</v>
      </c>
      <c r="D88" s="179">
        <f>VLOOKUP('350.3'!A88,'350.3'!A88:N194,14,FALSE)</f>
        <v>152409.97074733183</v>
      </c>
    </row>
    <row r="89" spans="1:4" ht="54" thickTop="1" thickBot="1">
      <c r="A89" s="137" t="s">
        <v>1498</v>
      </c>
      <c r="B89" s="138" t="s">
        <v>1499</v>
      </c>
      <c r="C89" s="133" t="s">
        <v>387</v>
      </c>
      <c r="D89" s="179">
        <f>VLOOKUP('350.4'!A88,'350.4'!A88:N195,14,FALSE)</f>
        <v>152541.57129514695</v>
      </c>
    </row>
    <row r="90" spans="1:4" ht="54" thickTop="1" thickBot="1">
      <c r="A90" s="139" t="s">
        <v>1500</v>
      </c>
      <c r="B90" s="140" t="s">
        <v>1501</v>
      </c>
      <c r="C90" s="133" t="s">
        <v>387</v>
      </c>
      <c r="D90" s="179">
        <f>VLOOKUP('350.10'!A88,'350.10'!A88:N196,14,FALSE)</f>
        <v>93404.096163626251</v>
      </c>
    </row>
    <row r="91" spans="1:4" ht="54" thickTop="1" thickBot="1">
      <c r="A91" s="139" t="s">
        <v>1502</v>
      </c>
      <c r="B91" s="140" t="s">
        <v>1503</v>
      </c>
      <c r="C91" s="133" t="s">
        <v>387</v>
      </c>
      <c r="D91" s="179">
        <f>VLOOKUP('350.11'!A88,'350.11'!A88:N197,14,FALSE)</f>
        <v>93535.696711441342</v>
      </c>
    </row>
    <row r="92" spans="1:4" ht="54" thickTop="1" thickBot="1">
      <c r="A92" s="139" t="s">
        <v>1504</v>
      </c>
      <c r="B92" s="140" t="s">
        <v>1505</v>
      </c>
      <c r="C92" s="133" t="s">
        <v>387</v>
      </c>
      <c r="D92" s="179">
        <f>VLOOKUP('350.12'!A88,'350.12'!A88:N198,14,FALSE)</f>
        <v>93404.096163626251</v>
      </c>
    </row>
    <row r="93" spans="1:4" ht="54" thickTop="1" thickBot="1">
      <c r="A93" s="139" t="s">
        <v>1506</v>
      </c>
      <c r="B93" s="140" t="s">
        <v>1507</v>
      </c>
      <c r="C93" s="133" t="s">
        <v>387</v>
      </c>
      <c r="D93" s="179">
        <f>VLOOKUP('350.13'!A88,'350.13'!A88:N199,14,FALSE)</f>
        <v>93535.696711441342</v>
      </c>
    </row>
    <row r="94" spans="1:4" ht="54" thickTop="1" thickBot="1">
      <c r="A94" s="137" t="s">
        <v>1508</v>
      </c>
      <c r="B94" s="138" t="s">
        <v>1509</v>
      </c>
      <c r="C94" s="133" t="s">
        <v>998</v>
      </c>
      <c r="D94" s="179">
        <f>VLOOKUP('350.14'!A88,'350.14'!A88:N200,14,FALSE)</f>
        <v>655.62082870783991</v>
      </c>
    </row>
    <row r="95" spans="1:4" ht="54" thickTop="1" thickBot="1">
      <c r="A95" s="139" t="s">
        <v>1510</v>
      </c>
      <c r="B95" s="140" t="s">
        <v>1511</v>
      </c>
      <c r="C95" s="133" t="s">
        <v>387</v>
      </c>
      <c r="D95" s="179">
        <f>VLOOKUP('351.1'!A88,'351.1'!A88:N201,14,FALSE)</f>
        <v>152541.57129514695</v>
      </c>
    </row>
    <row r="96" spans="1:4" ht="54" thickTop="1" thickBot="1">
      <c r="A96" s="139" t="s">
        <v>1512</v>
      </c>
      <c r="B96" s="140" t="s">
        <v>1513</v>
      </c>
      <c r="C96" s="133" t="s">
        <v>387</v>
      </c>
      <c r="D96" s="179">
        <f>VLOOKUP('351.2'!A88,'351.2'!A88:N202,14,FALSE)</f>
        <v>152541.57129514695</v>
      </c>
    </row>
    <row r="97" spans="1:4" ht="54" thickTop="1" thickBot="1">
      <c r="A97" s="139" t="s">
        <v>1514</v>
      </c>
      <c r="B97" s="140" t="s">
        <v>1515</v>
      </c>
      <c r="C97" s="133" t="s">
        <v>387</v>
      </c>
      <c r="D97" s="179">
        <f>VLOOKUP('351.10'!A88,'351.10'!A88:N203,14,FALSE)</f>
        <v>93535.696711441342</v>
      </c>
    </row>
    <row r="98" spans="1:4" ht="54" thickTop="1" thickBot="1">
      <c r="A98" s="139" t="s">
        <v>1516</v>
      </c>
      <c r="B98" s="140" t="s">
        <v>1517</v>
      </c>
      <c r="C98" s="133" t="s">
        <v>387</v>
      </c>
      <c r="D98" s="179">
        <f>VLOOKUP('351.11'!A88,'351.11'!A88:N204,14,FALSE)</f>
        <v>93535.696711441342</v>
      </c>
    </row>
    <row r="99" spans="1:4" ht="54" thickTop="1" thickBot="1">
      <c r="A99" s="139" t="s">
        <v>1518</v>
      </c>
      <c r="B99" s="140" t="s">
        <v>1519</v>
      </c>
      <c r="C99" s="133" t="s">
        <v>998</v>
      </c>
      <c r="D99" s="179">
        <f>VLOOKUP('351.12'!A88,'351.12'!A88:N205,14,FALSE)</f>
        <v>655.62082870783991</v>
      </c>
    </row>
    <row r="100" spans="1:4" ht="54" thickTop="1" thickBot="1">
      <c r="A100" s="139" t="s">
        <v>1522</v>
      </c>
      <c r="B100" s="140" t="s">
        <v>1520</v>
      </c>
      <c r="C100" s="133" t="s">
        <v>998</v>
      </c>
      <c r="D100" s="179">
        <f>VLOOKUP('410.1'!A88,'410.1'!A88:N206,14,FALSE)</f>
        <v>2641.062215699375</v>
      </c>
    </row>
    <row r="101" spans="1:4" ht="54" thickTop="1" thickBot="1">
      <c r="A101" s="139" t="s">
        <v>1523</v>
      </c>
      <c r="B101" s="140" t="s">
        <v>1521</v>
      </c>
      <c r="C101" s="133" t="s">
        <v>998</v>
      </c>
      <c r="D101" s="179">
        <f>VLOOKUP('410.2'!A88,'410.2'!A88:N207,14,FALSE)</f>
        <v>2661.0702627880064</v>
      </c>
    </row>
    <row r="102" spans="1:4" ht="54" thickTop="1" thickBot="1">
      <c r="A102" s="139" t="s">
        <v>1525</v>
      </c>
      <c r="B102" s="140" t="s">
        <v>1524</v>
      </c>
      <c r="C102" s="133" t="s">
        <v>377</v>
      </c>
      <c r="D102" s="179">
        <f>VLOOKUP('410.3'!A88,'410.3'!A88:N208,14,FALSE)</f>
        <v>2685.3657485384879</v>
      </c>
    </row>
    <row r="103" spans="1:4" ht="54" thickTop="1" thickBot="1">
      <c r="A103" s="139" t="s">
        <v>1527</v>
      </c>
      <c r="B103" s="140" t="s">
        <v>1526</v>
      </c>
      <c r="C103" s="133" t="s">
        <v>1464</v>
      </c>
      <c r="D103" s="179">
        <f>VLOOKUP('411.1'!A88,'411.1'!A88:N209,14,FALSE)</f>
        <v>2548.6440934328384</v>
      </c>
    </row>
    <row r="104" spans="1:4" ht="54" thickTop="1" thickBot="1">
      <c r="A104" s="137" t="s">
        <v>1036</v>
      </c>
      <c r="B104" s="138" t="s">
        <v>1958</v>
      </c>
      <c r="C104" s="133" t="s">
        <v>1464</v>
      </c>
      <c r="D104" s="179">
        <f>VLOOKUP('411.2'!A88,'411.2'!A88:N210,14,FALSE)</f>
        <v>2223.2751372058046</v>
      </c>
    </row>
    <row r="105" spans="1:4" ht="54" thickTop="1" thickBot="1">
      <c r="A105" s="137" t="s">
        <v>1037</v>
      </c>
      <c r="B105" s="138" t="s">
        <v>2054</v>
      </c>
      <c r="C105" s="133" t="s">
        <v>1464</v>
      </c>
      <c r="D105" s="179">
        <f>VLOOKUP('411.3'!A88,'411.3'!A88:N211,14,FALSE)</f>
        <v>4772.1574216754134</v>
      </c>
    </row>
    <row r="106" spans="1:4" ht="54" thickTop="1" thickBot="1">
      <c r="A106" s="137" t="s">
        <v>1528</v>
      </c>
      <c r="B106" s="138" t="s">
        <v>2055</v>
      </c>
      <c r="C106" s="133" t="s">
        <v>1464</v>
      </c>
      <c r="D106" s="179">
        <f>VLOOKUP('411.4'!A88,'411.4'!A88:N212,14,FALSE)</f>
        <v>2283.0610874349304</v>
      </c>
    </row>
    <row r="107" spans="1:4" ht="54" thickTop="1" thickBot="1">
      <c r="A107" s="137" t="s">
        <v>1535</v>
      </c>
      <c r="B107" s="191" t="s">
        <v>1606</v>
      </c>
      <c r="C107" s="133" t="s">
        <v>998</v>
      </c>
      <c r="D107" s="179">
        <f>VLOOKUP('413.1'!A88,'413.1'!A88:N213,14,FALSE)</f>
        <v>3456.8665166346536</v>
      </c>
    </row>
    <row r="108" spans="1:4" ht="54" thickTop="1" thickBot="1">
      <c r="A108" s="137" t="s">
        <v>1537</v>
      </c>
      <c r="B108" s="138" t="s">
        <v>1607</v>
      </c>
      <c r="C108" s="133" t="s">
        <v>998</v>
      </c>
      <c r="D108" s="179">
        <f>VLOOKUP('413.2'!A88,'413.2'!A88:N214,14,FALSE)</f>
        <v>3783.3073325271489</v>
      </c>
    </row>
    <row r="109" spans="1:4" ht="54" thickTop="1" thickBot="1">
      <c r="A109" s="137" t="s">
        <v>1539</v>
      </c>
      <c r="B109" s="138" t="s">
        <v>1608</v>
      </c>
      <c r="C109" s="133" t="s">
        <v>998</v>
      </c>
      <c r="D109" s="179">
        <f>VLOOKUP('413.3'!A88,'413.3'!A88:N215,14,FALSE)</f>
        <v>3902.7601374670144</v>
      </c>
    </row>
    <row r="110" spans="1:4" ht="54" thickTop="1" thickBot="1">
      <c r="A110" s="137" t="s">
        <v>1038</v>
      </c>
      <c r="B110" s="138" t="s">
        <v>1205</v>
      </c>
      <c r="C110" s="133" t="s">
        <v>998</v>
      </c>
      <c r="D110" s="179">
        <f>VLOOKUP('414.1'!A88,'414.1'!A88:N216,14,FALSE)</f>
        <v>4295.2989660630255</v>
      </c>
    </row>
    <row r="111" spans="1:4" ht="54" thickTop="1" thickBot="1">
      <c r="A111" s="137" t="s">
        <v>1039</v>
      </c>
      <c r="B111" s="138" t="s">
        <v>1959</v>
      </c>
      <c r="C111" s="133" t="s">
        <v>998</v>
      </c>
      <c r="D111" s="179">
        <f>VLOOKUP('414.2'!A88,'414.2'!A88:N217,14,FALSE)</f>
        <v>4296.7281122836421</v>
      </c>
    </row>
    <row r="112" spans="1:4" ht="54" thickTop="1" thickBot="1">
      <c r="A112" s="137" t="s">
        <v>1040</v>
      </c>
      <c r="B112" s="138" t="s">
        <v>1960</v>
      </c>
      <c r="C112" s="133" t="s">
        <v>998</v>
      </c>
      <c r="D112" s="179">
        <f>VLOOKUP('414.3'!A88,'414.3'!A88:N218,14,FALSE)</f>
        <v>4296.7281122836421</v>
      </c>
    </row>
    <row r="113" spans="1:4" ht="54" thickTop="1" thickBot="1">
      <c r="A113" s="137" t="s">
        <v>1041</v>
      </c>
      <c r="B113" s="138" t="s">
        <v>1206</v>
      </c>
      <c r="C113" s="133" t="s">
        <v>998</v>
      </c>
      <c r="D113" s="179">
        <f>VLOOKUP('414.4'!A88,'414.4'!A88:N219,14,FALSE)</f>
        <v>3689.1027774848412</v>
      </c>
    </row>
    <row r="114" spans="1:4" ht="54" thickTop="1" thickBot="1">
      <c r="A114" s="137" t="s">
        <v>1042</v>
      </c>
      <c r="B114" s="138" t="s">
        <v>1207</v>
      </c>
      <c r="C114" s="133" t="s">
        <v>998</v>
      </c>
      <c r="D114" s="179">
        <f>VLOOKUP('414.5'!A88,'414.5'!A88:N220,14,FALSE)</f>
        <v>3647.419346050192</v>
      </c>
    </row>
    <row r="115" spans="1:4" ht="54" thickTop="1" thickBot="1">
      <c r="A115" s="137" t="s">
        <v>1546</v>
      </c>
      <c r="B115" s="138" t="s">
        <v>2056</v>
      </c>
      <c r="C115" s="133" t="s">
        <v>998</v>
      </c>
      <c r="D115" s="179">
        <f>VLOOKUP('414.6'!A88,'414.6'!A88:N221,14,FALSE)</f>
        <v>3441.14590820787</v>
      </c>
    </row>
    <row r="116" spans="1:4" ht="54" thickTop="1" thickBot="1">
      <c r="A116" s="137" t="s">
        <v>1043</v>
      </c>
      <c r="B116" s="138" t="s">
        <v>1961</v>
      </c>
      <c r="C116" s="133" t="s">
        <v>1464</v>
      </c>
      <c r="D116" s="179">
        <f>VLOOKUP('415.1'!A88,'415.1'!A88:N222,14,FALSE)</f>
        <v>4264.215035764616</v>
      </c>
    </row>
    <row r="117" spans="1:4" ht="54" thickTop="1" thickBot="1">
      <c r="A117" s="137" t="s">
        <v>1044</v>
      </c>
      <c r="B117" s="138" t="s">
        <v>2058</v>
      </c>
      <c r="C117" s="133" t="s">
        <v>233</v>
      </c>
      <c r="D117" s="179">
        <f>VLOOKUP('420.1'!A87,'420.1'!A87:N223,14,FALSE)</f>
        <v>2743.824305623516</v>
      </c>
    </row>
    <row r="118" spans="1:4" ht="54" thickTop="1" thickBot="1">
      <c r="A118" s="137" t="s">
        <v>1045</v>
      </c>
      <c r="B118" s="138" t="s">
        <v>2057</v>
      </c>
      <c r="C118" s="142" t="s">
        <v>233</v>
      </c>
      <c r="D118" s="179">
        <f>VLOOKUP('420.2 '!A88,'420.2 '!A59:N107,14,FALSE)</f>
        <v>2780.2675342492375</v>
      </c>
    </row>
    <row r="119" spans="1:4" ht="54" thickTop="1" thickBot="1">
      <c r="A119" s="137" t="s">
        <v>1551</v>
      </c>
      <c r="B119" s="138" t="s">
        <v>1552</v>
      </c>
      <c r="C119" s="133" t="s">
        <v>233</v>
      </c>
      <c r="D119" s="179">
        <f>VLOOKUP('420.3'!A88,'420.3'!A88:N225,14,FALSE)</f>
        <v>5193.3094704492432</v>
      </c>
    </row>
    <row r="120" spans="1:4" ht="54" thickTop="1" thickBot="1">
      <c r="A120" s="137" t="s">
        <v>1046</v>
      </c>
      <c r="B120" s="138" t="s">
        <v>1208</v>
      </c>
      <c r="C120" s="133" t="s">
        <v>233</v>
      </c>
      <c r="D120" s="179">
        <f>VLOOKUP('421.1'!A88,'421.1'!A88:N226,14,FALSE)</f>
        <v>1601.1504449295571</v>
      </c>
    </row>
    <row r="121" spans="1:4" ht="54" thickTop="1" thickBot="1">
      <c r="A121" s="137" t="s">
        <v>1047</v>
      </c>
      <c r="B121" s="138" t="s">
        <v>1209</v>
      </c>
      <c r="C121" s="133" t="s">
        <v>233</v>
      </c>
      <c r="D121" s="179">
        <f>VLOOKUP('421.2'!A88,'421.2'!A88:N227,14,FALSE)</f>
        <v>1577.5695322893848</v>
      </c>
    </row>
    <row r="122" spans="1:4" ht="54" thickTop="1" thickBot="1">
      <c r="A122" s="137" t="s">
        <v>1048</v>
      </c>
      <c r="B122" s="138" t="s">
        <v>1962</v>
      </c>
      <c r="C122" s="133" t="s">
        <v>233</v>
      </c>
      <c r="D122" s="179">
        <f>VLOOKUP('421.3'!A88,'421.3'!A88:N228,14,FALSE)</f>
        <v>1941.1443308142334</v>
      </c>
    </row>
    <row r="123" spans="1:4" ht="54" thickTop="1" thickBot="1">
      <c r="A123" s="137" t="s">
        <v>1049</v>
      </c>
      <c r="B123" s="138" t="s">
        <v>1963</v>
      </c>
      <c r="C123" s="133" t="s">
        <v>233</v>
      </c>
      <c r="D123" s="179">
        <f>VLOOKUP('421.4'!A88,'421.4'!A88:N229,14,FALSE)</f>
        <v>2093.8843331426265</v>
      </c>
    </row>
    <row r="124" spans="1:4" ht="54" thickTop="1" thickBot="1">
      <c r="A124" s="137" t="s">
        <v>1556</v>
      </c>
      <c r="B124" s="140" t="s">
        <v>1557</v>
      </c>
      <c r="C124" s="133" t="s">
        <v>233</v>
      </c>
      <c r="D124" s="179">
        <f>VLOOKUP('430.1.1'!A87,'430.1.1'!A87:N230,14,FALSE)</f>
        <v>7670.306907199415</v>
      </c>
    </row>
    <row r="125" spans="1:4" ht="54" thickTop="1" thickBot="1">
      <c r="A125" s="137" t="s">
        <v>1558</v>
      </c>
      <c r="B125" s="138" t="s">
        <v>1559</v>
      </c>
      <c r="C125" s="133" t="s">
        <v>233</v>
      </c>
      <c r="D125" s="179">
        <f>VLOOKUP('430.1.2'!A88,'430.1.2'!A88:N231,14,FALSE)</f>
        <v>6317.812208012494</v>
      </c>
    </row>
    <row r="126" spans="1:4" ht="54" thickTop="1" thickBot="1">
      <c r="A126" s="137" t="s">
        <v>1560</v>
      </c>
      <c r="B126" s="138" t="s">
        <v>1609</v>
      </c>
      <c r="C126" s="133" t="s">
        <v>233</v>
      </c>
      <c r="D126" s="179">
        <f>VLOOKUP('430.2.1'!A88,'430.2.1'!A88:N232,14,FALSE)</f>
        <v>7670.306907199415</v>
      </c>
    </row>
    <row r="127" spans="1:4" ht="54" thickTop="1" thickBot="1">
      <c r="A127" s="137" t="s">
        <v>1562</v>
      </c>
      <c r="B127" s="138" t="s">
        <v>1610</v>
      </c>
      <c r="C127" s="133" t="s">
        <v>233</v>
      </c>
      <c r="D127" s="179">
        <f>VLOOKUP('430.2.2'!A88,'430.2.2'!A88:N233,14,FALSE)</f>
        <v>6317.812208012494</v>
      </c>
    </row>
    <row r="128" spans="1:4" ht="54" thickTop="1" thickBot="1">
      <c r="A128" s="137" t="s">
        <v>1563</v>
      </c>
      <c r="B128" s="138" t="s">
        <v>1611</v>
      </c>
      <c r="C128" s="133" t="s">
        <v>233</v>
      </c>
      <c r="D128" s="179">
        <f>VLOOKUP('431.1.1'!A88,'431.1.1'!A88:N234,14,FALSE)</f>
        <v>14913.133858352832</v>
      </c>
    </row>
    <row r="129" spans="1:4" ht="54" thickTop="1" thickBot="1">
      <c r="A129" s="137" t="s">
        <v>1565</v>
      </c>
      <c r="B129" s="138" t="s">
        <v>1612</v>
      </c>
      <c r="C129" s="133" t="s">
        <v>233</v>
      </c>
      <c r="D129" s="179">
        <f>VLOOKUP('431.1.2'!A88,'431.1.2'!A88:N235,14,FALSE)</f>
        <v>11918.751531429069</v>
      </c>
    </row>
    <row r="130" spans="1:4" ht="54" thickTop="1" thickBot="1">
      <c r="A130" s="137" t="s">
        <v>1568</v>
      </c>
      <c r="B130" s="138" t="s">
        <v>1613</v>
      </c>
      <c r="C130" s="133" t="s">
        <v>233</v>
      </c>
      <c r="D130" s="179">
        <f>VLOOKUP('431.2.1'!A88,'431.2.1'!A88:N236,14,FALSE)</f>
        <v>19777.966648614489</v>
      </c>
    </row>
    <row r="131" spans="1:4" ht="54" thickTop="1" thickBot="1">
      <c r="A131" s="137" t="s">
        <v>1569</v>
      </c>
      <c r="B131" s="138" t="s">
        <v>1614</v>
      </c>
      <c r="C131" s="133" t="s">
        <v>233</v>
      </c>
      <c r="D131" s="179">
        <f>VLOOKUP('431.2.2'!A88,'431.2.2'!A88:N237,14,FALSE)</f>
        <v>15636.218097572413</v>
      </c>
    </row>
    <row r="132" spans="1:4" ht="54" thickTop="1" thickBot="1">
      <c r="A132" s="137" t="s">
        <v>1050</v>
      </c>
      <c r="B132" s="138" t="s">
        <v>1210</v>
      </c>
      <c r="C132" s="133" t="s">
        <v>233</v>
      </c>
      <c r="D132" s="179">
        <f>VLOOKUP('432.1'!A88,'432.1'!A88:N238,14,FALSE)</f>
        <v>5060.7296325408588</v>
      </c>
    </row>
    <row r="133" spans="1:4" ht="54" thickTop="1" thickBot="1">
      <c r="A133" s="137" t="s">
        <v>1051</v>
      </c>
      <c r="B133" s="138" t="s">
        <v>1964</v>
      </c>
      <c r="C133" s="133" t="s">
        <v>233</v>
      </c>
      <c r="D133" s="179">
        <f>VLOOKUP('432.2'!A88,'432.2'!A88:N239,14,FALSE)</f>
        <v>5126.2321676524489</v>
      </c>
    </row>
    <row r="134" spans="1:4" ht="54" thickTop="1" thickBot="1">
      <c r="A134" s="137" t="s">
        <v>1052</v>
      </c>
      <c r="B134" s="138" t="s">
        <v>1965</v>
      </c>
      <c r="C134" s="133" t="s">
        <v>233</v>
      </c>
      <c r="D134" s="179">
        <f>VLOOKUP('433.1'!A88,'433.1'!A88:N240,14,FALSE)</f>
        <v>5096.7326294245686</v>
      </c>
    </row>
    <row r="135" spans="1:4" ht="54" thickTop="1" thickBot="1">
      <c r="A135" s="137" t="s">
        <v>1053</v>
      </c>
      <c r="B135" s="138" t="s">
        <v>1966</v>
      </c>
      <c r="C135" s="133" t="s">
        <v>233</v>
      </c>
      <c r="D135" s="179">
        <f>VLOOKUP('433.2'!A88,'433.2'!A88:N241,14,FALSE)</f>
        <v>4623.9626526405518</v>
      </c>
    </row>
    <row r="136" spans="1:4" ht="54" thickTop="1" thickBot="1">
      <c r="A136" s="137" t="s">
        <v>1054</v>
      </c>
      <c r="B136" s="138" t="s">
        <v>1967</v>
      </c>
      <c r="C136" s="133" t="s">
        <v>233</v>
      </c>
      <c r="D136" s="179">
        <f>VLOOKUP('433.3'!A88,'433.3'!A88:N242,14,FALSE)</f>
        <v>5388.8879785234194</v>
      </c>
    </row>
    <row r="137" spans="1:4" ht="54" thickTop="1" thickBot="1">
      <c r="A137" s="137" t="s">
        <v>1055</v>
      </c>
      <c r="B137" s="138" t="s">
        <v>1211</v>
      </c>
      <c r="C137" s="133" t="s">
        <v>233</v>
      </c>
      <c r="D137" s="179">
        <f>VLOOKUP('433.4'!A88,'433.4'!A88:N243,14,FALSE)</f>
        <v>3521.7698477489816</v>
      </c>
    </row>
    <row r="138" spans="1:4" ht="54" thickTop="1" thickBot="1">
      <c r="A138" s="137" t="s">
        <v>1056</v>
      </c>
      <c r="B138" s="138" t="s">
        <v>1968</v>
      </c>
      <c r="C138" s="133" t="s">
        <v>233</v>
      </c>
      <c r="D138" s="179">
        <f>VLOOKUP('433.5'!A88,'433.5'!A88:N244,14,FALSE)</f>
        <v>8737.0360182512759</v>
      </c>
    </row>
    <row r="139" spans="1:4" ht="54" thickTop="1" thickBot="1">
      <c r="A139" s="137" t="s">
        <v>1057</v>
      </c>
      <c r="B139" s="138" t="s">
        <v>1969</v>
      </c>
      <c r="C139" s="133" t="s">
        <v>233</v>
      </c>
      <c r="D139" s="179">
        <f>VLOOKUP('433.6'!A88,'433.6'!A88:N245,14,FALSE)</f>
        <v>8135.4553061703136</v>
      </c>
    </row>
    <row r="140" spans="1:4" ht="54" thickTop="1" thickBot="1">
      <c r="A140" s="137" t="s">
        <v>1058</v>
      </c>
      <c r="B140" s="138" t="s">
        <v>1970</v>
      </c>
      <c r="C140" s="133" t="s">
        <v>233</v>
      </c>
      <c r="D140" s="179">
        <f>VLOOKUP('433.7'!A88,'433.7'!A88:N246,14,FALSE)</f>
        <v>9645.2427100746463</v>
      </c>
    </row>
    <row r="141" spans="1:4" ht="54" thickTop="1" thickBot="1">
      <c r="A141" s="137" t="s">
        <v>1059</v>
      </c>
      <c r="B141" s="138" t="s">
        <v>1212</v>
      </c>
      <c r="C141" s="133" t="s">
        <v>233</v>
      </c>
      <c r="D141" s="179">
        <f>VLOOKUP('433.8'!A88,'433.8'!A88:N247,14,FALSE)</f>
        <v>6181.9915549684983</v>
      </c>
    </row>
    <row r="142" spans="1:4" ht="54" thickTop="1" thickBot="1">
      <c r="A142" s="137" t="s">
        <v>1060</v>
      </c>
      <c r="B142" s="138" t="s">
        <v>1971</v>
      </c>
      <c r="C142" s="133" t="s">
        <v>387</v>
      </c>
      <c r="D142" s="179">
        <f>VLOOKUP('440.1'!A89,'440.1'!A89:N248,14,FALSE)</f>
        <v>246033.39070492148</v>
      </c>
    </row>
    <row r="143" spans="1:4" ht="54" thickTop="1" thickBot="1">
      <c r="A143" s="137" t="s">
        <v>1061</v>
      </c>
      <c r="B143" s="138" t="s">
        <v>1972</v>
      </c>
      <c r="C143" s="133" t="s">
        <v>387</v>
      </c>
      <c r="D143" s="179">
        <f>VLOOKUP('440.2'!A93,'440.2'!A93:N250,14,FALSE)</f>
        <v>246033.39070492148</v>
      </c>
    </row>
    <row r="144" spans="1:4" ht="54" thickTop="1" thickBot="1">
      <c r="A144" s="137" t="s">
        <v>1062</v>
      </c>
      <c r="B144" s="138" t="s">
        <v>1973</v>
      </c>
      <c r="C144" s="133" t="s">
        <v>387</v>
      </c>
      <c r="D144" s="179">
        <f>VLOOKUP('440.3'!A93,'440.3'!A93:N252,14,FALSE)</f>
        <v>246033.39070492148</v>
      </c>
    </row>
    <row r="145" spans="1:4" ht="54" thickTop="1" thickBot="1">
      <c r="A145" s="137" t="s">
        <v>1063</v>
      </c>
      <c r="B145" s="138" t="s">
        <v>1213</v>
      </c>
      <c r="C145" s="133" t="s">
        <v>387</v>
      </c>
      <c r="D145" s="179">
        <f>VLOOKUP('440.4'!A93,'440.4'!A93:N254,14,FALSE)</f>
        <v>268464.06350526866</v>
      </c>
    </row>
    <row r="146" spans="1:4" ht="54" thickTop="1" thickBot="1">
      <c r="A146" s="137" t="s">
        <v>1064</v>
      </c>
      <c r="B146" s="138" t="s">
        <v>1974</v>
      </c>
      <c r="C146" s="133" t="s">
        <v>387</v>
      </c>
      <c r="D146" s="179">
        <f>VLOOKUP('441.1'!A93,'441.1'!A93:N256,14,FALSE)</f>
        <v>246033.39070492148</v>
      </c>
    </row>
    <row r="147" spans="1:4" ht="54" thickTop="1" thickBot="1">
      <c r="A147" s="137" t="s">
        <v>1065</v>
      </c>
      <c r="B147" s="138" t="s">
        <v>1975</v>
      </c>
      <c r="C147" s="133" t="s">
        <v>387</v>
      </c>
      <c r="D147" s="179">
        <f>VLOOKUP('441.2'!A92,'441.2'!A92:N258,14,FALSE)</f>
        <v>246033.39070492148</v>
      </c>
    </row>
    <row r="148" spans="1:4" ht="54" thickTop="1" thickBot="1">
      <c r="A148" s="137" t="s">
        <v>1066</v>
      </c>
      <c r="B148" s="138" t="s">
        <v>1976</v>
      </c>
      <c r="C148" s="133" t="s">
        <v>387</v>
      </c>
      <c r="D148" s="179">
        <f>VLOOKUP('441.3'!A93,'441.3'!A93:N260,14,FALSE)</f>
        <v>246033.39070492148</v>
      </c>
    </row>
    <row r="149" spans="1:4" ht="54" thickTop="1" thickBot="1">
      <c r="A149" s="137" t="s">
        <v>1067</v>
      </c>
      <c r="B149" s="138" t="s">
        <v>1977</v>
      </c>
      <c r="C149" s="133" t="s">
        <v>387</v>
      </c>
      <c r="D149" s="179">
        <f>VLOOKUP('441.4'!A92,'441.4'!A92:N262,14,FALSE)</f>
        <v>268464.06350526866</v>
      </c>
    </row>
    <row r="150" spans="1:4" ht="54" thickTop="1" thickBot="1">
      <c r="A150" s="137" t="s">
        <v>1068</v>
      </c>
      <c r="B150" s="138" t="s">
        <v>1957</v>
      </c>
      <c r="C150" s="133" t="s">
        <v>387</v>
      </c>
      <c r="D150" s="179">
        <f>VLOOKUP('450.1'!A95,'450.1'!A95:N264,14,FALSE)</f>
        <v>258450.93902275991</v>
      </c>
    </row>
    <row r="151" spans="1:4" ht="54" thickTop="1" thickBot="1">
      <c r="A151" s="137" t="s">
        <v>1069</v>
      </c>
      <c r="B151" s="138" t="s">
        <v>1978</v>
      </c>
      <c r="C151" s="133" t="s">
        <v>387</v>
      </c>
      <c r="D151" s="179">
        <f>VLOOKUP('450.2'!A93,'450.2'!A93:N266,14,FALSE)</f>
        <v>258450.93902275991</v>
      </c>
    </row>
    <row r="152" spans="1:4" ht="54" thickTop="1" thickBot="1">
      <c r="A152" s="137" t="s">
        <v>1070</v>
      </c>
      <c r="B152" s="138" t="s">
        <v>1979</v>
      </c>
      <c r="C152" s="133" t="s">
        <v>387</v>
      </c>
      <c r="D152" s="179">
        <f>VLOOKUP('450.3'!A93,'450.3'!A93:N268,14,FALSE)</f>
        <v>258450.93902275991</v>
      </c>
    </row>
    <row r="153" spans="1:4" ht="54" thickTop="1" thickBot="1">
      <c r="A153" s="137" t="s">
        <v>1071</v>
      </c>
      <c r="B153" s="138" t="s">
        <v>1980</v>
      </c>
      <c r="C153" s="133" t="s">
        <v>387</v>
      </c>
      <c r="D153" s="179">
        <f>VLOOKUP('450.4'!A92,'450.4'!A92:N270,14,FALSE)</f>
        <v>258450.93902275991</v>
      </c>
    </row>
    <row r="154" spans="1:4" ht="63.75" customHeight="1" thickTop="1" thickBot="1">
      <c r="A154" s="137" t="s">
        <v>1072</v>
      </c>
      <c r="B154" s="138" t="s">
        <v>1981</v>
      </c>
      <c r="C154" s="133" t="s">
        <v>387</v>
      </c>
      <c r="D154" s="179">
        <f>VLOOKUP('450.5'!A92,'450.5'!A92:N272,14,FALSE)</f>
        <v>258450.93902275991</v>
      </c>
    </row>
    <row r="155" spans="1:4" ht="54" thickTop="1" thickBot="1">
      <c r="A155" s="137" t="s">
        <v>1073</v>
      </c>
      <c r="B155" s="138" t="s">
        <v>1982</v>
      </c>
      <c r="C155" s="133" t="s">
        <v>387</v>
      </c>
      <c r="D155" s="179">
        <f>VLOOKUP('450.6'!A93,'450.6'!A93:N274,14,FALSE)</f>
        <v>258450.93902275991</v>
      </c>
    </row>
    <row r="156" spans="1:4" ht="54" thickTop="1" thickBot="1">
      <c r="A156" s="137" t="s">
        <v>1074</v>
      </c>
      <c r="B156" s="138" t="s">
        <v>1983</v>
      </c>
      <c r="C156" s="133" t="s">
        <v>387</v>
      </c>
      <c r="D156" s="179">
        <f>VLOOKUP('450.7'!A93,'450.7'!A93:N275,14,FALSE)</f>
        <v>258450.93902275991</v>
      </c>
    </row>
    <row r="157" spans="1:4" ht="54" thickTop="1" thickBot="1">
      <c r="A157" s="137" t="s">
        <v>1075</v>
      </c>
      <c r="B157" s="138" t="s">
        <v>1984</v>
      </c>
      <c r="C157" s="133" t="s">
        <v>387</v>
      </c>
      <c r="D157" s="179">
        <f>VLOOKUP('450.8'!A93,'450.8'!A93:N276,14,FALSE)</f>
        <v>258450.93902275991</v>
      </c>
    </row>
    <row r="158" spans="1:4" ht="54" thickTop="1" thickBot="1">
      <c r="A158" s="137" t="s">
        <v>1584</v>
      </c>
      <c r="B158" s="138" t="s">
        <v>1615</v>
      </c>
      <c r="C158" s="133" t="s">
        <v>387</v>
      </c>
      <c r="D158" s="179">
        <f>VLOOKUP('450.10'!A92,'450.10'!A92:N277,14,FALSE)</f>
        <v>298985.15640325134</v>
      </c>
    </row>
    <row r="159" spans="1:4" ht="54" thickTop="1" thickBot="1">
      <c r="A159" s="137" t="s">
        <v>1586</v>
      </c>
      <c r="B159" s="138" t="s">
        <v>1616</v>
      </c>
      <c r="C159" s="133" t="s">
        <v>387</v>
      </c>
      <c r="D159" s="179">
        <f>VLOOKUP('450.11'!A92,'450.11'!A92:N278,14,FALSE)</f>
        <v>298985.15640325134</v>
      </c>
    </row>
    <row r="160" spans="1:4" ht="54" thickTop="1" thickBot="1">
      <c r="A160" s="137" t="s">
        <v>1588</v>
      </c>
      <c r="B160" s="138" t="s">
        <v>1617</v>
      </c>
      <c r="C160" s="133" t="s">
        <v>387</v>
      </c>
      <c r="D160" s="179">
        <f>VLOOKUP('450.12'!A92,'450.11'!A92:N279,14,FALSE)</f>
        <v>298985.15640325134</v>
      </c>
    </row>
    <row r="161" spans="1:4" ht="54" thickTop="1" thickBot="1">
      <c r="A161" s="137" t="s">
        <v>1076</v>
      </c>
      <c r="B161" s="138" t="s">
        <v>1985</v>
      </c>
      <c r="C161" s="133" t="s">
        <v>387</v>
      </c>
      <c r="D161" s="179">
        <f>VLOOKUP('451.1'!A92,'451.1'!A92:N280,14,FALSE)</f>
        <v>258450.93902275991</v>
      </c>
    </row>
    <row r="162" spans="1:4" ht="54" thickTop="1" thickBot="1">
      <c r="A162" s="137" t="s">
        <v>1077</v>
      </c>
      <c r="B162" s="138" t="s">
        <v>1986</v>
      </c>
      <c r="C162" s="133" t="s">
        <v>387</v>
      </c>
      <c r="D162" s="179">
        <f>VLOOKUP('451.2'!A93,'451.2'!A93:N281,14,FALSE)</f>
        <v>258450.93902275991</v>
      </c>
    </row>
    <row r="163" spans="1:4" ht="54" thickTop="1" thickBot="1">
      <c r="A163" s="137" t="s">
        <v>1078</v>
      </c>
      <c r="B163" s="138" t="s">
        <v>1987</v>
      </c>
      <c r="C163" s="133" t="s">
        <v>387</v>
      </c>
      <c r="D163" s="179">
        <f>VLOOKUP('451.3'!A92,'451.3'!A92:N282,14,FALSE)</f>
        <v>258450.93902275991</v>
      </c>
    </row>
    <row r="164" spans="1:4" ht="54" thickTop="1" thickBot="1">
      <c r="A164" s="137" t="s">
        <v>1079</v>
      </c>
      <c r="B164" s="138" t="s">
        <v>1988</v>
      </c>
      <c r="C164" s="133" t="s">
        <v>387</v>
      </c>
      <c r="D164" s="179">
        <f>VLOOKUP('451.4'!A92,'451.4'!A92:N283,14,FALSE)</f>
        <v>298985.15640325134</v>
      </c>
    </row>
    <row r="165" spans="1:4" ht="54" thickTop="1" thickBot="1">
      <c r="A165" s="137" t="s">
        <v>1080</v>
      </c>
      <c r="B165" s="138" t="s">
        <v>1989</v>
      </c>
      <c r="C165" s="133" t="s">
        <v>387</v>
      </c>
      <c r="D165" s="179">
        <f>VLOOKUP('452.1'!A93,'452.1'!A93:N284,14,FALSE)</f>
        <v>258450.93902275991</v>
      </c>
    </row>
    <row r="166" spans="1:4" ht="54" thickTop="1" thickBot="1">
      <c r="A166" s="137" t="s">
        <v>1081</v>
      </c>
      <c r="B166" s="138" t="s">
        <v>1990</v>
      </c>
      <c r="C166" s="133" t="s">
        <v>387</v>
      </c>
      <c r="D166" s="179">
        <f>VLOOKUP('452.2'!A93,'452.2'!A93:N285,14,FALSE)</f>
        <v>258450.93902275991</v>
      </c>
    </row>
    <row r="167" spans="1:4" ht="54" thickTop="1" thickBot="1">
      <c r="A167" s="137" t="s">
        <v>1082</v>
      </c>
      <c r="B167" s="138" t="s">
        <v>1991</v>
      </c>
      <c r="C167" s="133" t="s">
        <v>387</v>
      </c>
      <c r="D167" s="179">
        <f>VLOOKUP('452.3'!A92,'452.3'!A92:N286,14,FALSE)</f>
        <v>258450.93902275991</v>
      </c>
    </row>
    <row r="168" spans="1:4" ht="54" thickTop="1" thickBot="1">
      <c r="A168" s="137" t="s">
        <v>1083</v>
      </c>
      <c r="B168" s="138" t="s">
        <v>1992</v>
      </c>
      <c r="C168" s="133" t="s">
        <v>387</v>
      </c>
      <c r="D168" s="179">
        <f>VLOOKUP('452.4'!A93,'452.4'!A93:N287,14,FALSE)</f>
        <v>258450.93902275991</v>
      </c>
    </row>
    <row r="169" spans="1:4" ht="54" thickTop="1" thickBot="1">
      <c r="A169" s="137" t="s">
        <v>1084</v>
      </c>
      <c r="B169" s="138" t="s">
        <v>1214</v>
      </c>
      <c r="C169" s="133" t="s">
        <v>387</v>
      </c>
      <c r="D169" s="179">
        <f>VLOOKUP('453.1'!A92,'453.1'!A92:N288,14,FALSE)</f>
        <v>257561.19424113602</v>
      </c>
    </row>
    <row r="170" spans="1:4" ht="54" thickTop="1" thickBot="1">
      <c r="A170" s="137" t="s">
        <v>1085</v>
      </c>
      <c r="B170" s="138" t="s">
        <v>1993</v>
      </c>
      <c r="C170" s="133" t="s">
        <v>233</v>
      </c>
      <c r="D170" s="179">
        <f>VLOOKUP('460.1'!A87,'460.1'!A87:N289,14,FALSE)</f>
        <v>6476.7285826126263</v>
      </c>
    </row>
    <row r="171" spans="1:4" ht="54" thickTop="1" thickBot="1">
      <c r="A171" s="196" t="s">
        <v>2017</v>
      </c>
      <c r="B171" s="138" t="s">
        <v>2073</v>
      </c>
      <c r="C171" s="133" t="s">
        <v>233</v>
      </c>
      <c r="D171" s="179">
        <f>VLOOKUP('460.2'!A87,'460.2'!A87:N290,14,FALSE)</f>
        <v>3238.3642913063131</v>
      </c>
    </row>
    <row r="172" spans="1:4" ht="51.75" customHeight="1" thickTop="1" thickBot="1">
      <c r="A172" s="137" t="s">
        <v>1086</v>
      </c>
      <c r="B172" s="138" t="s">
        <v>1215</v>
      </c>
      <c r="C172" s="133" t="s">
        <v>387</v>
      </c>
      <c r="D172" s="179">
        <f>VLOOKUP('461.1'!A87,'461.1'!A87:N291,14,FALSE)</f>
        <v>116588.79517731699</v>
      </c>
    </row>
    <row r="173" spans="1:4" ht="54" thickTop="1" thickBot="1">
      <c r="A173" s="137" t="s">
        <v>1087</v>
      </c>
      <c r="B173" s="138" t="s">
        <v>1216</v>
      </c>
      <c r="C173" s="133" t="s">
        <v>387</v>
      </c>
      <c r="D173" s="179">
        <f>VLOOKUP('461.2'!A89,'461.2'!A89:N294,14,FALSE)</f>
        <v>140732.3766833831</v>
      </c>
    </row>
    <row r="174" spans="1:4" ht="54" thickTop="1" thickBot="1">
      <c r="A174" s="137" t="s">
        <v>1598</v>
      </c>
      <c r="B174" s="138" t="s">
        <v>2078</v>
      </c>
      <c r="C174" s="133" t="s">
        <v>387</v>
      </c>
      <c r="D174" s="179">
        <f>VLOOKUP('462.1.1'!A88,'462.1.1'!A88:N293,14,FALSE)</f>
        <v>180265.0257652303</v>
      </c>
    </row>
    <row r="175" spans="1:4" ht="54" thickTop="1" thickBot="1">
      <c r="A175" s="137" t="s">
        <v>1599</v>
      </c>
      <c r="B175" s="138" t="s">
        <v>2079</v>
      </c>
      <c r="C175" s="133" t="s">
        <v>387</v>
      </c>
      <c r="D175" s="179">
        <f>VLOOKUP('462.1.2'!A88,'462.1.2'!A88:N294,14,FALSE)</f>
        <v>177957.22186927783</v>
      </c>
    </row>
    <row r="176" spans="1:4" ht="54" thickTop="1" thickBot="1">
      <c r="A176" s="137" t="s">
        <v>1600</v>
      </c>
      <c r="B176" s="138" t="s">
        <v>2082</v>
      </c>
      <c r="C176" s="133" t="s">
        <v>387</v>
      </c>
      <c r="D176" s="179">
        <f>VLOOKUP('462.2.1'!A88,'462.2.1'!A88:N295,14,FALSE)</f>
        <v>197760.53019028652</v>
      </c>
    </row>
    <row r="177" spans="1:4" ht="54" thickTop="1" thickBot="1">
      <c r="A177" s="137" t="s">
        <v>1601</v>
      </c>
      <c r="B177" s="138" t="s">
        <v>2083</v>
      </c>
      <c r="C177" s="133" t="s">
        <v>387</v>
      </c>
      <c r="D177" s="179">
        <f>VLOOKUP('462.2.2'!A88,'462.2.2'!A88:N296,14,FALSE)</f>
        <v>195452.72629433408</v>
      </c>
    </row>
    <row r="178" spans="1:4" ht="54" thickTop="1" thickBot="1">
      <c r="A178" s="137" t="s">
        <v>1088</v>
      </c>
      <c r="B178" s="138" t="s">
        <v>1618</v>
      </c>
      <c r="C178" s="133" t="s">
        <v>233</v>
      </c>
      <c r="D178" s="179">
        <f>VLOOKUP('464.1'!A88,'464.1'!A88:N297,14,FALSE)</f>
        <v>10375.740110281571</v>
      </c>
    </row>
    <row r="179" spans="1:4" ht="54" thickTop="1" thickBot="1">
      <c r="A179" s="137" t="s">
        <v>1089</v>
      </c>
      <c r="B179" s="138" t="s">
        <v>1619</v>
      </c>
      <c r="C179" s="133" t="s">
        <v>387</v>
      </c>
      <c r="D179" s="179">
        <f>VLOOKUP('465.1'!A92,'465.1'!A92:N298,14,FALSE)</f>
        <v>98427.697862097499</v>
      </c>
    </row>
    <row r="180" spans="1:4" ht="54" thickTop="1" thickBot="1">
      <c r="A180" s="137" t="s">
        <v>1602</v>
      </c>
      <c r="B180" s="138" t="s">
        <v>1620</v>
      </c>
      <c r="C180" s="133" t="s">
        <v>387</v>
      </c>
      <c r="D180" s="179">
        <f>VLOOKUP('465.2'!A92,'465.2'!A92:N299,14,FALSE)</f>
        <v>34018.92766743392</v>
      </c>
    </row>
    <row r="181" spans="1:4" ht="54" thickTop="1" thickBot="1">
      <c r="A181" s="137" t="s">
        <v>1090</v>
      </c>
      <c r="B181" s="138" t="s">
        <v>1621</v>
      </c>
      <c r="C181" s="133" t="s">
        <v>144</v>
      </c>
      <c r="D181" s="179">
        <f>VLOOKUP('466.1'!A92,'466.1'!A92:N300,14,FALSE)</f>
        <v>3552.2321663901985</v>
      </c>
    </row>
    <row r="182" spans="1:4" ht="54" thickTop="1" thickBot="1">
      <c r="A182" s="137" t="s">
        <v>1091</v>
      </c>
      <c r="B182" s="138" t="s">
        <v>1622</v>
      </c>
      <c r="C182" s="133" t="s">
        <v>144</v>
      </c>
      <c r="D182" s="179">
        <f>VLOOKUP('466.2'!A96,'466.2'!A96:N301,14,FALSE)</f>
        <v>4304.1574056382333</v>
      </c>
    </row>
    <row r="183" spans="1:4" ht="54" thickTop="1" thickBot="1">
      <c r="A183" s="139" t="s">
        <v>1092</v>
      </c>
      <c r="B183" s="140" t="s">
        <v>1735</v>
      </c>
      <c r="C183" s="133" t="s">
        <v>387</v>
      </c>
      <c r="D183" s="179">
        <f>VLOOKUP('500.1'!A95,'500.1'!A95:N302,14,FALSE)</f>
        <v>857430.98106061853</v>
      </c>
    </row>
    <row r="184" spans="1:4" ht="54" thickTop="1" thickBot="1">
      <c r="A184" s="137" t="s">
        <v>1624</v>
      </c>
      <c r="B184" s="138" t="s">
        <v>1736</v>
      </c>
      <c r="C184" s="133" t="s">
        <v>387</v>
      </c>
      <c r="D184" s="179">
        <f>VLOOKUP('500.2'!A95,'500.2'!A95:N303,14,FALSE)</f>
        <v>874269.75349041086</v>
      </c>
    </row>
    <row r="185" spans="1:4" ht="57.75" thickTop="1" thickBot="1">
      <c r="A185" s="137" t="s">
        <v>1093</v>
      </c>
      <c r="B185" s="138" t="s">
        <v>1875</v>
      </c>
      <c r="C185" s="133" t="s">
        <v>377</v>
      </c>
      <c r="D185" s="179">
        <f>VLOOKUP('501.1'!A88,'501.1'!A88:N304,14,FALSE)</f>
        <v>2150.8650620279004</v>
      </c>
    </row>
    <row r="186" spans="1:4" ht="57.75" thickTop="1" thickBot="1">
      <c r="A186" s="137" t="s">
        <v>1626</v>
      </c>
      <c r="B186" s="138" t="s">
        <v>1876</v>
      </c>
      <c r="C186" s="133" t="s">
        <v>377</v>
      </c>
      <c r="D186" s="179">
        <f>VLOOKUP('501.10'!A88,'501.10'!A88:N305,14,FALSE)</f>
        <v>1062.3320239916318</v>
      </c>
    </row>
    <row r="187" spans="1:4" ht="57.75" thickTop="1" thickBot="1">
      <c r="A187" s="137" t="s">
        <v>1627</v>
      </c>
      <c r="B187" s="138" t="s">
        <v>1877</v>
      </c>
      <c r="C187" s="133" t="s">
        <v>377</v>
      </c>
      <c r="D187" s="179">
        <f>VLOOKUP('501.20'!A88,'501.20'!A88:N306,14,FALSE)</f>
        <v>655.62082870783991</v>
      </c>
    </row>
    <row r="188" spans="1:4" ht="54" thickTop="1" thickBot="1">
      <c r="A188" s="137" t="s">
        <v>1628</v>
      </c>
      <c r="B188" s="138" t="s">
        <v>1737</v>
      </c>
      <c r="C188" s="133" t="s">
        <v>387</v>
      </c>
      <c r="D188" s="179">
        <f>VLOOKUP('505.1'!A84,'505.1'!A84:N307,14,FALSE)</f>
        <v>775145.51057999022</v>
      </c>
    </row>
    <row r="189" spans="1:4" ht="54" thickTop="1" thickBot="1">
      <c r="A189" s="137" t="s">
        <v>1094</v>
      </c>
      <c r="B189" s="138" t="s">
        <v>1738</v>
      </c>
      <c r="C189" s="133" t="s">
        <v>233</v>
      </c>
      <c r="D189" s="179">
        <f>VLOOKUP('510.1'!A84,'510.1'!A84:N308,14,FALSE)</f>
        <v>87284.402740658363</v>
      </c>
    </row>
    <row r="190" spans="1:4" ht="54" thickTop="1" thickBot="1">
      <c r="A190" s="137" t="s">
        <v>1632</v>
      </c>
      <c r="B190" s="138" t="s">
        <v>1217</v>
      </c>
      <c r="C190" s="133" t="s">
        <v>387</v>
      </c>
      <c r="D190" s="179">
        <f>VLOOKUP('600.1.1'!A85,'600.1.1'!A85:N311,14,FALSE)</f>
        <v>25243.870373231235</v>
      </c>
    </row>
    <row r="191" spans="1:4" ht="54" thickTop="1" thickBot="1">
      <c r="A191" s="137" t="s">
        <v>1633</v>
      </c>
      <c r="B191" s="138" t="s">
        <v>1739</v>
      </c>
      <c r="C191" s="133" t="s">
        <v>387</v>
      </c>
      <c r="D191" s="179">
        <f>VLOOKUP('600.2.1'!A88,'600.2.1'!A88:N310,14,FALSE)</f>
        <v>105974.18011050792</v>
      </c>
    </row>
    <row r="192" spans="1:4" ht="54" thickTop="1" thickBot="1">
      <c r="A192" s="137" t="s">
        <v>1634</v>
      </c>
      <c r="B192" s="138" t="s">
        <v>1740</v>
      </c>
      <c r="C192" s="133" t="s">
        <v>387</v>
      </c>
      <c r="D192" s="179">
        <f>VLOOKUP('600.2.2'!A90,'600.2.2'!A90:N312,14,FALSE)</f>
        <v>154746.91306195909</v>
      </c>
    </row>
    <row r="193" spans="1:4" ht="54" thickTop="1" thickBot="1">
      <c r="A193" s="137" t="s">
        <v>1635</v>
      </c>
      <c r="B193" s="138" t="s">
        <v>1741</v>
      </c>
      <c r="C193" s="133" t="s">
        <v>387</v>
      </c>
      <c r="D193" s="179">
        <f>VLOOKUP('600.2.3'!A89,'600.2.3'!A89:N312,14,FALSE)</f>
        <v>23902.341297524712</v>
      </c>
    </row>
    <row r="194" spans="1:4" ht="54" thickTop="1" thickBot="1">
      <c r="A194" s="137" t="s">
        <v>1636</v>
      </c>
      <c r="B194" s="138" t="s">
        <v>1742</v>
      </c>
      <c r="C194" s="133" t="s">
        <v>387</v>
      </c>
      <c r="D194" s="179">
        <f>VLOOKUP('600.2.4'!A88,'600.2.4'!A88:N312,14,FALSE)</f>
        <v>31284.176147553189</v>
      </c>
    </row>
    <row r="195" spans="1:4" ht="54" thickTop="1" thickBot="1">
      <c r="A195" s="137" t="s">
        <v>1095</v>
      </c>
      <c r="B195" s="138" t="s">
        <v>2094</v>
      </c>
      <c r="C195" s="133" t="s">
        <v>387</v>
      </c>
      <c r="D195" s="179">
        <f>VLOOKUP('610.1'!A89,'610.1'!A89:N314,14,FALSE)</f>
        <v>70597.133294672429</v>
      </c>
    </row>
    <row r="196" spans="1:4" ht="54" thickTop="1" thickBot="1">
      <c r="A196" s="137" t="s">
        <v>1096</v>
      </c>
      <c r="B196" s="138" t="s">
        <v>1743</v>
      </c>
      <c r="C196" s="133" t="s">
        <v>387</v>
      </c>
      <c r="D196" s="179">
        <f>VLOOKUP('610.2'!A89,'610.2'!A89:N315,14,FALSE)</f>
        <v>71478.237668338057</v>
      </c>
    </row>
    <row r="197" spans="1:4" ht="54" thickTop="1" thickBot="1">
      <c r="A197" s="137" t="s">
        <v>1638</v>
      </c>
      <c r="B197" s="138" t="s">
        <v>1744</v>
      </c>
      <c r="C197" s="133" t="s">
        <v>387</v>
      </c>
      <c r="D197" s="179">
        <f>VLOOKUP('610.3'!A89,'610.3'!A89:N316,14,FALSE)</f>
        <v>115958.13906062687</v>
      </c>
    </row>
    <row r="198" spans="1:4" ht="54" thickTop="1" thickBot="1">
      <c r="A198" s="137" t="s">
        <v>1640</v>
      </c>
      <c r="B198" s="138" t="s">
        <v>1745</v>
      </c>
      <c r="C198" s="133" t="s">
        <v>387</v>
      </c>
      <c r="D198" s="179">
        <f>VLOOKUP('610.4'!A89,'610.4'!A89:N317,14,FALSE)</f>
        <v>126559.56954426406</v>
      </c>
    </row>
    <row r="199" spans="1:4" ht="54" thickTop="1" thickBot="1">
      <c r="A199" s="137" t="s">
        <v>1642</v>
      </c>
      <c r="B199" s="138" t="s">
        <v>1218</v>
      </c>
      <c r="C199" s="133" t="s">
        <v>387</v>
      </c>
      <c r="D199" s="179">
        <f>VLOOKUP('610.5'!A89,'610.5'!A89:N318,14,FALSE)</f>
        <v>117515.72059073934</v>
      </c>
    </row>
    <row r="200" spans="1:4" ht="54" thickTop="1" thickBot="1">
      <c r="A200" s="137" t="s">
        <v>1644</v>
      </c>
      <c r="B200" s="138" t="s">
        <v>1746</v>
      </c>
      <c r="C200" s="133" t="s">
        <v>387</v>
      </c>
      <c r="D200" s="179">
        <f>VLOOKUP('610.6'!A89,'610.6'!A89:N319,14,FALSE)</f>
        <v>158088.63395465852</v>
      </c>
    </row>
    <row r="201" spans="1:4" ht="54" thickTop="1" thickBot="1">
      <c r="A201" s="137" t="s">
        <v>1646</v>
      </c>
      <c r="B201" s="138" t="s">
        <v>1747</v>
      </c>
      <c r="C201" s="133" t="s">
        <v>387</v>
      </c>
      <c r="D201" s="179">
        <f>VLOOKUP('610.7'!A89,'610.7'!A89:N320,14,FALSE)</f>
        <v>109307.97915810032</v>
      </c>
    </row>
    <row r="202" spans="1:4" ht="54" thickTop="1" thickBot="1">
      <c r="A202" s="137" t="s">
        <v>1097</v>
      </c>
      <c r="B202" s="138" t="s">
        <v>1748</v>
      </c>
      <c r="C202" s="133" t="s">
        <v>144</v>
      </c>
      <c r="D202" s="179">
        <f>VLOOKUP('620.1'!A88,'620.1'!A88:N321,14,FALSE)</f>
        <v>342766.91414469853</v>
      </c>
    </row>
    <row r="203" spans="1:4" ht="54" thickTop="1" thickBot="1">
      <c r="A203" s="137" t="s">
        <v>1098</v>
      </c>
      <c r="B203" s="138" t="s">
        <v>1878</v>
      </c>
      <c r="C203" s="133" t="s">
        <v>144</v>
      </c>
      <c r="D203" s="179">
        <f>VLOOKUP('620.2'!A88,'620.2'!A88:N322,14,FALSE)</f>
        <v>342766.91414469853</v>
      </c>
    </row>
    <row r="204" spans="1:4" ht="54" thickTop="1" thickBot="1">
      <c r="A204" s="137" t="s">
        <v>1099</v>
      </c>
      <c r="B204" s="138" t="s">
        <v>1749</v>
      </c>
      <c r="C204" s="133" t="s">
        <v>1845</v>
      </c>
      <c r="D204" s="179">
        <f>VLOOKUP('620.3'!A91,'620.3'!A91:N321,14,FALSE)</f>
        <v>84523382.05160214</v>
      </c>
    </row>
    <row r="205" spans="1:4" ht="54" thickTop="1" thickBot="1">
      <c r="A205" s="137" t="s">
        <v>1650</v>
      </c>
      <c r="B205" s="138" t="s">
        <v>1750</v>
      </c>
      <c r="C205" s="133" t="s">
        <v>144</v>
      </c>
      <c r="D205" s="179">
        <f>VLOOKUP('621.1.1'!A95,'621.1.1'!A95:N325,14,FALSE)</f>
        <v>2501757.6620876021</v>
      </c>
    </row>
    <row r="206" spans="1:4" ht="54" thickTop="1" thickBot="1">
      <c r="A206" s="137" t="s">
        <v>1652</v>
      </c>
      <c r="B206" s="138" t="s">
        <v>1751</v>
      </c>
      <c r="C206" s="133" t="s">
        <v>144</v>
      </c>
      <c r="D206" s="179">
        <f>VLOOKUP('621.1.2'!A99,'621.1.2'!A99:N326,14,FALSE)</f>
        <v>4076107.4145866735</v>
      </c>
    </row>
    <row r="207" spans="1:4" ht="54" thickTop="1" thickBot="1">
      <c r="A207" s="137" t="s">
        <v>1100</v>
      </c>
      <c r="B207" s="138" t="s">
        <v>1752</v>
      </c>
      <c r="C207" s="133" t="s">
        <v>387</v>
      </c>
      <c r="D207" s="179">
        <f>VLOOKUP('621.2'!A89,'621.2'!A89:N326,14,FALSE)</f>
        <v>2702995.4778447226</v>
      </c>
    </row>
    <row r="208" spans="1:4" ht="54" thickTop="1" thickBot="1">
      <c r="A208" s="137" t="s">
        <v>1101</v>
      </c>
      <c r="B208" s="138" t="s">
        <v>1753</v>
      </c>
      <c r="C208" s="133" t="s">
        <v>144</v>
      </c>
      <c r="D208" s="179">
        <f>VLOOKUP('621.3'!A93,'621.3'!A93:N327,14,FALSE)</f>
        <v>78307806.629622638</v>
      </c>
    </row>
    <row r="209" spans="1:4" ht="54" thickTop="1" thickBot="1">
      <c r="A209" s="137" t="s">
        <v>1102</v>
      </c>
      <c r="B209" s="138" t="s">
        <v>1754</v>
      </c>
      <c r="C209" s="133" t="s">
        <v>387</v>
      </c>
      <c r="D209" s="179">
        <f>VLOOKUP('621.4'!A93,'621.4'!A93:N328,14,FALSE)</f>
        <v>71485692.172718465</v>
      </c>
    </row>
    <row r="210" spans="1:4" ht="54" thickTop="1" thickBot="1">
      <c r="A210" s="137" t="s">
        <v>1103</v>
      </c>
      <c r="B210" s="138" t="s">
        <v>1755</v>
      </c>
      <c r="C210" s="133" t="s">
        <v>144</v>
      </c>
      <c r="D210" s="179">
        <f>VLOOKUP('621.5'!A89,'621.5'!A89:N329,14,FALSE)</f>
        <v>4943314.7944213971</v>
      </c>
    </row>
    <row r="211" spans="1:4" ht="54" thickTop="1" thickBot="1">
      <c r="A211" s="137" t="s">
        <v>1656</v>
      </c>
      <c r="B211" s="138" t="s">
        <v>1756</v>
      </c>
      <c r="C211" s="133" t="s">
        <v>144</v>
      </c>
      <c r="D211" s="179">
        <f>VLOOKUP('621.5.1'!A89,'621.5.1'!A89:N330,14,FALSE)</f>
        <v>739068.184798626</v>
      </c>
    </row>
    <row r="212" spans="1:4" ht="54" thickTop="1" thickBot="1">
      <c r="A212" s="137" t="s">
        <v>1104</v>
      </c>
      <c r="B212" s="138" t="s">
        <v>1757</v>
      </c>
      <c r="C212" s="133" t="s">
        <v>1845</v>
      </c>
      <c r="D212" s="179">
        <f>VLOOKUP('621.6'!A98,'621.6'!A98:N331,14,FALSE)</f>
        <v>78858381.466630667</v>
      </c>
    </row>
    <row r="213" spans="1:4" ht="54" thickTop="1" thickBot="1">
      <c r="A213" s="137" t="s">
        <v>1731</v>
      </c>
      <c r="B213" s="138" t="s">
        <v>1758</v>
      </c>
      <c r="C213" s="133" t="s">
        <v>1845</v>
      </c>
      <c r="D213" s="179">
        <f>VLOOKUP('621.7'!A89,'621.7'!A89:N332,14,FALSE)</f>
        <v>668457.41432203061</v>
      </c>
    </row>
    <row r="214" spans="1:4" ht="54" thickTop="1" thickBot="1">
      <c r="A214" s="137" t="s">
        <v>1105</v>
      </c>
      <c r="B214" s="138" t="s">
        <v>1994</v>
      </c>
      <c r="C214" s="133" t="s">
        <v>233</v>
      </c>
      <c r="D214" s="179">
        <f>VLOOKUP('622.1'!A89,'622.1'!A89:N333,14,FALSE)</f>
        <v>98494.72626621832</v>
      </c>
    </row>
    <row r="215" spans="1:4" ht="54" thickTop="1" thickBot="1">
      <c r="A215" s="137" t="s">
        <v>1106</v>
      </c>
      <c r="B215" s="138" t="s">
        <v>1759</v>
      </c>
      <c r="C215" s="133" t="s">
        <v>233</v>
      </c>
      <c r="D215" s="179">
        <f>VLOOKUP('622.2'!A89,'622.2'!A89:N335,14,FALSE)</f>
        <v>320735.35879647417</v>
      </c>
    </row>
    <row r="216" spans="1:4" ht="54" thickTop="1" thickBot="1">
      <c r="A216" s="137" t="s">
        <v>1107</v>
      </c>
      <c r="B216" s="138" t="s">
        <v>1760</v>
      </c>
      <c r="C216" s="133" t="s">
        <v>233</v>
      </c>
      <c r="D216" s="179">
        <f>VLOOKUP('622.3'!A89,'622.3'!A89:N336,14,FALSE)</f>
        <v>870031.522957284</v>
      </c>
    </row>
    <row r="217" spans="1:4" ht="54" thickTop="1" thickBot="1">
      <c r="A217" s="137" t="s">
        <v>1108</v>
      </c>
      <c r="B217" s="138" t="s">
        <v>1761</v>
      </c>
      <c r="C217" s="133" t="s">
        <v>233</v>
      </c>
      <c r="D217" s="179">
        <f>VLOOKUP('622.4'!A89,'622.4'!A89:N337,14,FALSE)</f>
        <v>875807.33404104284</v>
      </c>
    </row>
    <row r="218" spans="1:4" ht="54" thickTop="1" thickBot="1">
      <c r="A218" s="137" t="s">
        <v>1109</v>
      </c>
      <c r="B218" s="138" t="s">
        <v>1762</v>
      </c>
      <c r="C218" s="133" t="s">
        <v>144</v>
      </c>
      <c r="D218" s="179">
        <f>VLOOKUP('622.5'!A89,'622.5'!A89:N338,14,FALSE)</f>
        <v>90224.560001575097</v>
      </c>
    </row>
    <row r="219" spans="1:4" ht="54" thickTop="1" thickBot="1">
      <c r="A219" s="137" t="s">
        <v>1110</v>
      </c>
      <c r="B219" s="138" t="s">
        <v>1763</v>
      </c>
      <c r="C219" s="133" t="s">
        <v>144</v>
      </c>
      <c r="D219" s="179">
        <f>VLOOKUP('623.1'!A103,'623.1'!A103:N339,14,FALSE)</f>
        <v>479381.62672446575</v>
      </c>
    </row>
    <row r="220" spans="1:4" ht="54" thickTop="1" thickBot="1">
      <c r="A220" s="137" t="s">
        <v>1111</v>
      </c>
      <c r="B220" s="138" t="s">
        <v>1219</v>
      </c>
      <c r="C220" s="133" t="s">
        <v>1995</v>
      </c>
      <c r="D220" s="179">
        <f>VLOOKUP('623.2'!A89,'623.2'!A89:N340,14,FALSE)</f>
        <v>3258182.7665138962</v>
      </c>
    </row>
    <row r="221" spans="1:4" ht="54" thickTop="1" thickBot="1">
      <c r="A221" s="137" t="s">
        <v>1112</v>
      </c>
      <c r="B221" s="138" t="s">
        <v>2114</v>
      </c>
      <c r="C221" s="133" t="s">
        <v>387</v>
      </c>
      <c r="D221" s="179">
        <f>VLOOKUP('630.1'!A89,'630.1'!A89:N341,14,FALSE)</f>
        <v>1375449.9423979113</v>
      </c>
    </row>
    <row r="222" spans="1:4" ht="54" thickTop="1" thickBot="1">
      <c r="A222" s="137" t="s">
        <v>1113</v>
      </c>
      <c r="B222" s="138" t="s">
        <v>2115</v>
      </c>
      <c r="C222" s="133" t="s">
        <v>387</v>
      </c>
      <c r="D222" s="179">
        <f>VLOOKUP('630.2'!A89,'630.2'!A89:N342,14,FALSE)</f>
        <v>1282916.3832172207</v>
      </c>
    </row>
    <row r="223" spans="1:4" ht="54" thickTop="1" thickBot="1">
      <c r="A223" s="137" t="s">
        <v>1114</v>
      </c>
      <c r="B223" s="138" t="s">
        <v>2116</v>
      </c>
      <c r="C223" s="133" t="s">
        <v>387</v>
      </c>
      <c r="D223" s="179">
        <f>VLOOKUP('630.3'!A89,'630.3'!A89:N343,14,FALSE)</f>
        <v>862638.58869036031</v>
      </c>
    </row>
    <row r="224" spans="1:4" ht="54" thickTop="1" thickBot="1">
      <c r="A224" s="137" t="s">
        <v>1115</v>
      </c>
      <c r="B224" s="138" t="s">
        <v>2117</v>
      </c>
      <c r="C224" s="133" t="s">
        <v>387</v>
      </c>
      <c r="D224" s="179">
        <f>VLOOKUP('630.4'!A89,'630.4'!A89:N344,14,FALSE)</f>
        <v>737727.61232381919</v>
      </c>
    </row>
    <row r="225" spans="1:4" ht="54" thickTop="1" thickBot="1">
      <c r="A225" s="137" t="s">
        <v>1116</v>
      </c>
      <c r="B225" s="138" t="s">
        <v>2118</v>
      </c>
      <c r="C225" s="133" t="s">
        <v>387</v>
      </c>
      <c r="D225" s="179">
        <f>VLOOKUP('630.5'!A93,'630.5'!A93:N345,14,FALSE)</f>
        <v>496315.69692558818</v>
      </c>
    </row>
    <row r="226" spans="1:4" ht="54" thickTop="1" thickBot="1">
      <c r="A226" s="137" t="s">
        <v>1117</v>
      </c>
      <c r="B226" s="138" t="s">
        <v>2119</v>
      </c>
      <c r="C226" s="133" t="s">
        <v>387</v>
      </c>
      <c r="D226" s="179">
        <f>VLOOKUP('630.6'!A93,'630.6'!A89:N346,14,FALSE)</f>
        <v>424994.34291939042</v>
      </c>
    </row>
    <row r="227" spans="1:4" ht="54" thickTop="1" thickBot="1">
      <c r="A227" s="137" t="s">
        <v>1118</v>
      </c>
      <c r="B227" s="138" t="s">
        <v>2120</v>
      </c>
      <c r="C227" s="133" t="s">
        <v>387</v>
      </c>
      <c r="D227" s="179">
        <f>VLOOKUP('630.7'!A93,'630.7'!A90:N347,14,FALSE)</f>
        <v>306547.65821516863</v>
      </c>
    </row>
    <row r="228" spans="1:4" ht="54" thickTop="1" thickBot="1">
      <c r="A228" s="137" t="s">
        <v>1119</v>
      </c>
      <c r="B228" s="138" t="s">
        <v>1764</v>
      </c>
      <c r="C228" s="133" t="s">
        <v>144</v>
      </c>
      <c r="D228" s="179">
        <f>VLOOKUP('632.1'!A90,'632.1'!A90:N349,14,FALSE)</f>
        <v>448192.13452222967</v>
      </c>
    </row>
    <row r="229" spans="1:4" ht="54" thickTop="1" thickBot="1">
      <c r="A229" s="137" t="s">
        <v>1659</v>
      </c>
      <c r="B229" s="138" t="s">
        <v>1765</v>
      </c>
      <c r="C229" s="133" t="s">
        <v>144</v>
      </c>
      <c r="D229" s="179">
        <f>VLOOKUP('632.2'!A90,'632.2'!A90:N350,14,FALSE)</f>
        <v>453185.06264100922</v>
      </c>
    </row>
    <row r="230" spans="1:4" ht="54" thickTop="1" thickBot="1">
      <c r="A230" s="137" t="s">
        <v>1662</v>
      </c>
      <c r="B230" s="138" t="s">
        <v>1766</v>
      </c>
      <c r="C230" s="133" t="s">
        <v>377</v>
      </c>
      <c r="D230" s="179">
        <f>VLOOKUP('640.1'!A90,'640.1'!A90:N351,14,FALSE)</f>
        <v>7157.1712803513446</v>
      </c>
    </row>
    <row r="231" spans="1:4" ht="54" thickTop="1" thickBot="1">
      <c r="A231" s="137" t="s">
        <v>1663</v>
      </c>
      <c r="B231" s="138" t="s">
        <v>1767</v>
      </c>
      <c r="C231" s="133" t="s">
        <v>377</v>
      </c>
      <c r="D231" s="179">
        <f>VLOOKUP('640.2'!A90,'640.2'!A90:N352,14,FALSE)</f>
        <v>7011.1125366043352</v>
      </c>
    </row>
    <row r="232" spans="1:4" ht="54" thickTop="1" thickBot="1">
      <c r="A232" s="137" t="s">
        <v>1120</v>
      </c>
      <c r="B232" s="138" t="s">
        <v>1768</v>
      </c>
      <c r="C232" s="133" t="s">
        <v>1664</v>
      </c>
      <c r="D232" s="179">
        <f>VLOOKUP('641.1'!A90,'641.1'!A90:N353,14,FALSE)</f>
        <v>2104.8554661241928</v>
      </c>
    </row>
    <row r="233" spans="1:4" ht="54" thickTop="1" thickBot="1">
      <c r="A233" s="137" t="s">
        <v>1121</v>
      </c>
      <c r="B233" s="138" t="s">
        <v>1768</v>
      </c>
      <c r="C233" s="133" t="s">
        <v>377</v>
      </c>
      <c r="D233" s="179">
        <f>VLOOKUP('641.2'!A90,'641.2'!A90:N354,14,FALSE)</f>
        <v>47907.948560143384</v>
      </c>
    </row>
    <row r="234" spans="1:4" ht="54" thickTop="1" thickBot="1">
      <c r="A234" s="137" t="s">
        <v>1122</v>
      </c>
      <c r="B234" s="138" t="s">
        <v>1769</v>
      </c>
      <c r="C234" s="133" t="s">
        <v>1845</v>
      </c>
      <c r="D234" s="179">
        <f>VLOOKUP('642.1'!A90,'642.1'!A90:N355,14,FALSE)</f>
        <v>694959.61716157047</v>
      </c>
    </row>
    <row r="235" spans="1:4" ht="54" thickTop="1" thickBot="1">
      <c r="A235" s="137" t="s">
        <v>1123</v>
      </c>
      <c r="B235" s="138" t="s">
        <v>1770</v>
      </c>
      <c r="C235" s="133" t="s">
        <v>144</v>
      </c>
      <c r="D235" s="179">
        <f>VLOOKUP('642.2'!A90,'642.2'!A90:N356,14,FALSE)</f>
        <v>50272.752608203904</v>
      </c>
    </row>
    <row r="236" spans="1:4" ht="54" thickTop="1" thickBot="1">
      <c r="A236" s="137" t="s">
        <v>1124</v>
      </c>
      <c r="B236" s="138" t="s">
        <v>1771</v>
      </c>
      <c r="C236" s="133" t="s">
        <v>377</v>
      </c>
      <c r="D236" s="179">
        <f>VLOOKUP('650.1'!A95,'650.1'!A95:N358,14,FALSE)</f>
        <v>13228.340143253476</v>
      </c>
    </row>
    <row r="237" spans="1:4" ht="54" thickTop="1" thickBot="1">
      <c r="A237" s="137" t="s">
        <v>1125</v>
      </c>
      <c r="B237" s="138" t="s">
        <v>2127</v>
      </c>
      <c r="C237" s="133" t="s">
        <v>377</v>
      </c>
      <c r="D237" s="179">
        <f>VLOOKUP('650.2'!A93,'650.2'!A93:N359,14,FALSE)</f>
        <v>13039.289692059387</v>
      </c>
    </row>
    <row r="238" spans="1:4" ht="54" thickTop="1" thickBot="1">
      <c r="A238" s="137" t="s">
        <v>1126</v>
      </c>
      <c r="B238" s="138" t="s">
        <v>1772</v>
      </c>
      <c r="C238" s="133" t="s">
        <v>377</v>
      </c>
      <c r="D238" s="201">
        <f>VLOOKUP('650.3'!A90,'650.3'!A90:N360,14,FALSE)</f>
        <v>1.1405414148636752</v>
      </c>
    </row>
    <row r="239" spans="1:4" ht="54" thickTop="1" thickBot="1">
      <c r="A239" s="137" t="s">
        <v>1127</v>
      </c>
      <c r="B239" s="138" t="s">
        <v>2131</v>
      </c>
      <c r="C239" s="133" t="s">
        <v>377</v>
      </c>
      <c r="D239" s="179">
        <f>VLOOKUP('650.4'!A93,'650.4'!A93:N361,14,FALSE)</f>
        <v>4860.4800563872177</v>
      </c>
    </row>
    <row r="240" spans="1:4" ht="57.75" thickTop="1" thickBot="1">
      <c r="A240" s="137" t="s">
        <v>1128</v>
      </c>
      <c r="B240" s="138" t="s">
        <v>1773</v>
      </c>
      <c r="C240" s="133" t="s">
        <v>233</v>
      </c>
      <c r="D240" s="179">
        <f>VLOOKUP('660.1'!A87,'660.1'!A87:N362,14,FALSE)</f>
        <v>434239.17541542009</v>
      </c>
    </row>
    <row r="241" spans="1:4" ht="76.5" thickTop="1" thickBot="1">
      <c r="A241" s="137" t="s">
        <v>1129</v>
      </c>
      <c r="B241" s="138" t="s">
        <v>1880</v>
      </c>
      <c r="C241" s="133" t="s">
        <v>144</v>
      </c>
      <c r="D241" s="179">
        <f>VLOOKUP('660.2'!A87,'660.2'!A87:N363,14,FALSE)</f>
        <v>494675.81949165784</v>
      </c>
    </row>
    <row r="242" spans="1:4" ht="54" thickTop="1" thickBot="1">
      <c r="A242" s="137" t="s">
        <v>1677</v>
      </c>
      <c r="B242" s="138" t="s">
        <v>1774</v>
      </c>
      <c r="C242" s="133" t="s">
        <v>144</v>
      </c>
      <c r="D242" s="179">
        <f>VLOOKUP('661.1'!A87,'661.1'!A87:N364,14,FALSE)</f>
        <v>724573.27299926174</v>
      </c>
    </row>
    <row r="243" spans="1:4" ht="54" thickTop="1" thickBot="1">
      <c r="A243" s="137" t="s">
        <v>1130</v>
      </c>
      <c r="B243" s="138" t="s">
        <v>1775</v>
      </c>
      <c r="C243" s="133" t="s">
        <v>144</v>
      </c>
      <c r="D243" s="179">
        <f>VLOOKUP('662.1'!A87,'662.1'!A87:N365,14,FALSE)</f>
        <v>494128.77678849135</v>
      </c>
    </row>
    <row r="244" spans="1:4" ht="54" thickTop="1" thickBot="1">
      <c r="A244" s="137" t="s">
        <v>1131</v>
      </c>
      <c r="B244" s="138" t="s">
        <v>1776</v>
      </c>
      <c r="C244" s="133" t="s">
        <v>144</v>
      </c>
      <c r="D244" s="179">
        <f>VLOOKUP('662.2'!A87,'662.2'!A87:N366,14,FALSE)</f>
        <v>475319.41229957965</v>
      </c>
    </row>
    <row r="245" spans="1:4" ht="54" thickTop="1" thickBot="1">
      <c r="A245" s="137" t="s">
        <v>1678</v>
      </c>
      <c r="B245" s="138" t="s">
        <v>1777</v>
      </c>
      <c r="C245" s="133" t="s">
        <v>144</v>
      </c>
      <c r="D245" s="179">
        <f>VLOOKUP('663.1'!A87,'663.1'!A87:N367,14,FALSE)</f>
        <v>22746.403688472335</v>
      </c>
    </row>
    <row r="246" spans="1:4" ht="54" thickTop="1" thickBot="1">
      <c r="A246" s="137" t="s">
        <v>1132</v>
      </c>
      <c r="B246" s="138" t="s">
        <v>1778</v>
      </c>
      <c r="C246" s="133" t="s">
        <v>387</v>
      </c>
      <c r="D246" s="179">
        <f>VLOOKUP('670.1'!A87,'670.1'!A87:N368,14,FALSE)</f>
        <v>290831.37997673324</v>
      </c>
    </row>
    <row r="247" spans="1:4" ht="54" thickTop="1" thickBot="1">
      <c r="A247" s="137" t="s">
        <v>1133</v>
      </c>
      <c r="B247" s="138" t="s">
        <v>1779</v>
      </c>
      <c r="C247" s="133" t="s">
        <v>387</v>
      </c>
      <c r="D247" s="179">
        <f>VLOOKUP('670.2'!A87,'670.2'!A87:N369,14,FALSE)</f>
        <v>315068.68756648357</v>
      </c>
    </row>
    <row r="248" spans="1:4" ht="54" thickTop="1" thickBot="1">
      <c r="A248" s="137" t="s">
        <v>1680</v>
      </c>
      <c r="B248" s="138" t="s">
        <v>1780</v>
      </c>
      <c r="C248" s="133" t="s">
        <v>387</v>
      </c>
      <c r="D248" s="179">
        <f>VLOOKUP('670.3'!A87,'670.3'!A87:N370,14,FALSE)</f>
        <v>322531.57003502478</v>
      </c>
    </row>
    <row r="249" spans="1:4" ht="54" thickTop="1" thickBot="1">
      <c r="A249" s="137" t="s">
        <v>1681</v>
      </c>
      <c r="B249" s="138" t="s">
        <v>1781</v>
      </c>
      <c r="C249" s="133" t="s">
        <v>387</v>
      </c>
      <c r="D249" s="179">
        <f>VLOOKUP('670.4'!A87,'670.4'!A87:N371,14,FALSE)</f>
        <v>322807.87163767725</v>
      </c>
    </row>
    <row r="250" spans="1:4" ht="54" thickTop="1" thickBot="1">
      <c r="A250" s="137" t="s">
        <v>1682</v>
      </c>
      <c r="B250" s="138" t="s">
        <v>1782</v>
      </c>
      <c r="C250" s="133" t="s">
        <v>387</v>
      </c>
      <c r="D250" s="179">
        <f>VLOOKUP('670.5'!A89,'670.5'!A89:N372,14,FALSE)</f>
        <v>345772.97094695014</v>
      </c>
    </row>
    <row r="251" spans="1:4" ht="54" thickTop="1" thickBot="1">
      <c r="A251" s="137" t="s">
        <v>1134</v>
      </c>
      <c r="B251" s="138" t="s">
        <v>1783</v>
      </c>
      <c r="C251" s="133" t="s">
        <v>387</v>
      </c>
      <c r="D251" s="179">
        <f>VLOOKUP('671.1'!A89,'671.1'!A89:N373,14,FALSE)</f>
        <v>621947.35949963517</v>
      </c>
    </row>
    <row r="252" spans="1:4" ht="54" thickTop="1" thickBot="1">
      <c r="A252" s="137" t="s">
        <v>1135</v>
      </c>
      <c r="B252" s="138" t="s">
        <v>1784</v>
      </c>
      <c r="C252" s="133" t="s">
        <v>144</v>
      </c>
      <c r="D252" s="179">
        <f>VLOOKUP('671.2'!A89,'671.2'!A89:N374,14,FALSE)</f>
        <v>69781.637432927208</v>
      </c>
    </row>
    <row r="253" spans="1:4" ht="54" thickTop="1" thickBot="1">
      <c r="A253" s="137" t="s">
        <v>1683</v>
      </c>
      <c r="B253" s="138" t="s">
        <v>1785</v>
      </c>
      <c r="C253" s="133" t="s">
        <v>387</v>
      </c>
      <c r="D253" s="179">
        <f>VLOOKUP('671.3'!A87,'671.3'!A87:N375,14,FALSE)</f>
        <v>670291.70670388616</v>
      </c>
    </row>
    <row r="254" spans="1:4" ht="54" thickTop="1" thickBot="1">
      <c r="A254" s="137" t="s">
        <v>1684</v>
      </c>
      <c r="B254" s="138" t="s">
        <v>1786</v>
      </c>
      <c r="C254" s="133" t="s">
        <v>144</v>
      </c>
      <c r="D254" s="179">
        <f>VLOOKUP('671.4'!A87,'671.4'!A87:N376,14,FALSE)</f>
        <v>73546.897400934133</v>
      </c>
    </row>
    <row r="255" spans="1:4" ht="54" thickTop="1" thickBot="1">
      <c r="A255" s="137" t="s">
        <v>1136</v>
      </c>
      <c r="B255" s="138" t="s">
        <v>1787</v>
      </c>
      <c r="C255" s="133" t="s">
        <v>144</v>
      </c>
      <c r="D255" s="179">
        <f>VLOOKUP('672.1'!A87,'672.1'!A87:N377,14,FALSE)</f>
        <v>46829.024315469091</v>
      </c>
    </row>
    <row r="256" spans="1:4" ht="54" thickTop="1" thickBot="1">
      <c r="A256" s="137" t="s">
        <v>1685</v>
      </c>
      <c r="B256" s="138" t="s">
        <v>1788</v>
      </c>
      <c r="C256" s="133" t="s">
        <v>144</v>
      </c>
      <c r="D256" s="179">
        <f>VLOOKUP('672.2'!A87,'672.2'!A87:N378,14,FALSE)</f>
        <v>61745.286224259915</v>
      </c>
    </row>
    <row r="257" spans="1:4" ht="54" thickTop="1" thickBot="1">
      <c r="A257" s="137" t="s">
        <v>1686</v>
      </c>
      <c r="B257" s="138" t="s">
        <v>1789</v>
      </c>
      <c r="C257" s="133" t="s">
        <v>144</v>
      </c>
      <c r="D257" s="179">
        <f>VLOOKUP('672.3'!A87,'672.3'!A87:N379,14,FALSE)</f>
        <v>48938.080399258833</v>
      </c>
    </row>
    <row r="258" spans="1:4" ht="54" thickTop="1" thickBot="1">
      <c r="A258" s="137" t="s">
        <v>1687</v>
      </c>
      <c r="B258" s="138" t="s">
        <v>1790</v>
      </c>
      <c r="C258" s="133" t="s">
        <v>144</v>
      </c>
      <c r="D258" s="179">
        <f>VLOOKUP('672.4'!A87,'672.3'!A87:N380,14,FALSE)</f>
        <v>48938.080399258833</v>
      </c>
    </row>
    <row r="259" spans="1:4" ht="54" thickTop="1" thickBot="1">
      <c r="A259" s="137" t="s">
        <v>1732</v>
      </c>
      <c r="B259" s="138" t="s">
        <v>1791</v>
      </c>
      <c r="C259" s="133" t="s">
        <v>233</v>
      </c>
      <c r="D259" s="179">
        <f>VLOOKUP('673.1.1'!A87,'673.1.1'!A87:N381,14,FALSE)</f>
        <v>9777.5177400692828</v>
      </c>
    </row>
    <row r="260" spans="1:4" ht="54" thickTop="1" thickBot="1">
      <c r="A260" s="137" t="s">
        <v>1733</v>
      </c>
      <c r="B260" s="138" t="s">
        <v>2046</v>
      </c>
      <c r="C260" s="133" t="s">
        <v>233</v>
      </c>
      <c r="D260" s="179">
        <f>VLOOKUP('673.1.2'!A87,'673.1.2'!A87:N382,14,FALSE)</f>
        <v>11765.126665495422</v>
      </c>
    </row>
    <row r="261" spans="1:4" ht="54" thickTop="1" thickBot="1">
      <c r="A261" s="137" t="s">
        <v>1137</v>
      </c>
      <c r="B261" s="138" t="s">
        <v>1792</v>
      </c>
      <c r="C261" s="133" t="s">
        <v>387</v>
      </c>
      <c r="D261" s="179">
        <f>VLOOKUP('673.2'!A87,'673.2'!A87:N383,14,FALSE)</f>
        <v>87238.111572011228</v>
      </c>
    </row>
    <row r="262" spans="1:4" ht="54" thickTop="1" thickBot="1">
      <c r="A262" s="137" t="s">
        <v>1138</v>
      </c>
      <c r="B262" s="138" t="s">
        <v>1793</v>
      </c>
      <c r="C262" s="133" t="s">
        <v>387</v>
      </c>
      <c r="D262" s="179">
        <f>VLOOKUP('673.3'!A89,'673.3'!A89:N384,14,FALSE)</f>
        <v>92591.401163500646</v>
      </c>
    </row>
    <row r="263" spans="1:4" ht="54" thickTop="1" thickBot="1">
      <c r="A263" s="137" t="s">
        <v>1139</v>
      </c>
      <c r="B263" s="138" t="s">
        <v>1996</v>
      </c>
      <c r="C263" s="133" t="s">
        <v>144</v>
      </c>
      <c r="D263" s="179">
        <f>VLOOKUP('674.1'!A89,'674.1'!A89:N385,14,FALSE)</f>
        <v>114636.04733285305</v>
      </c>
    </row>
    <row r="264" spans="1:4" ht="54" thickTop="1" thickBot="1">
      <c r="A264" s="137" t="s">
        <v>1140</v>
      </c>
      <c r="B264" s="138" t="s">
        <v>1794</v>
      </c>
      <c r="C264" s="133" t="s">
        <v>144</v>
      </c>
      <c r="D264" s="179">
        <f>VLOOKUP('674.2'!A89,'674.2'!A89:N386,14,FALSE)</f>
        <v>208073.66377864417</v>
      </c>
    </row>
    <row r="265" spans="1:4" ht="54" thickTop="1" thickBot="1">
      <c r="A265" s="137" t="s">
        <v>1141</v>
      </c>
      <c r="B265" s="138" t="s">
        <v>1795</v>
      </c>
      <c r="C265" s="133" t="s">
        <v>233</v>
      </c>
      <c r="D265" s="179">
        <f>VLOOKUP('680.1'!A87,'680.1'!A87:N387,14,FALSE)</f>
        <v>216723.02208199265</v>
      </c>
    </row>
    <row r="266" spans="1:4" ht="54" thickTop="1" thickBot="1">
      <c r="A266" s="137" t="s">
        <v>1142</v>
      </c>
      <c r="B266" s="138" t="s">
        <v>1796</v>
      </c>
      <c r="C266" s="133" t="s">
        <v>144</v>
      </c>
      <c r="D266" s="179">
        <f>VLOOKUP('680.2'!A87,'680.2'!A87:N388,14,FALSE)</f>
        <v>10236.756739453456</v>
      </c>
    </row>
    <row r="267" spans="1:4" ht="54" thickTop="1" thickBot="1">
      <c r="A267" s="137" t="s">
        <v>1143</v>
      </c>
      <c r="B267" s="138" t="s">
        <v>1797</v>
      </c>
      <c r="C267" s="133" t="s">
        <v>387</v>
      </c>
      <c r="D267" s="179">
        <f>VLOOKUP('680.3'!A89,'680.3'!A89:N389,14,FALSE)</f>
        <v>69626.152917375453</v>
      </c>
    </row>
    <row r="268" spans="1:4" ht="54" thickTop="1" thickBot="1">
      <c r="A268" s="137" t="s">
        <v>1144</v>
      </c>
      <c r="B268" s="138" t="s">
        <v>1798</v>
      </c>
      <c r="C268" s="133" t="s">
        <v>387</v>
      </c>
      <c r="D268" s="179">
        <f>VLOOKUP('681.1'!A89,'681.1'!A89:N390,14,FALSE)</f>
        <v>192186.76664924971</v>
      </c>
    </row>
    <row r="269" spans="1:4" ht="54" thickTop="1" thickBot="1">
      <c r="A269" s="137" t="s">
        <v>1692</v>
      </c>
      <c r="B269" s="138" t="s">
        <v>1799</v>
      </c>
      <c r="C269" s="133" t="s">
        <v>387</v>
      </c>
      <c r="D269" s="179">
        <f>VLOOKUP('681.2'!A89,'681.2'!A89:N391,14,FALSE)</f>
        <v>216424.07423900004</v>
      </c>
    </row>
    <row r="270" spans="1:4" ht="54" thickTop="1" thickBot="1">
      <c r="A270" s="137" t="s">
        <v>1693</v>
      </c>
      <c r="B270" s="138" t="s">
        <v>1800</v>
      </c>
      <c r="C270" s="133" t="s">
        <v>387</v>
      </c>
      <c r="D270" s="179">
        <f>VLOOKUP('681.3'!A89,'681.3'!A89:N392,14,FALSE)</f>
        <v>223886.95670754125</v>
      </c>
    </row>
    <row r="271" spans="1:4" ht="54" thickTop="1" thickBot="1">
      <c r="A271" s="137" t="s">
        <v>1694</v>
      </c>
      <c r="B271" s="138" t="s">
        <v>1801</v>
      </c>
      <c r="C271" s="133" t="s">
        <v>387</v>
      </c>
      <c r="D271" s="179">
        <f>VLOOKUP('681.4'!A89,'681.4'!A89:N393,14,FALSE)</f>
        <v>224163.25831019378</v>
      </c>
    </row>
    <row r="272" spans="1:4" ht="54" thickTop="1" thickBot="1">
      <c r="A272" s="137" t="s">
        <v>1145</v>
      </c>
      <c r="B272" s="138" t="s">
        <v>1802</v>
      </c>
      <c r="C272" s="133" t="s">
        <v>387</v>
      </c>
      <c r="D272" s="179">
        <f>VLOOKUP('682.1'!A89,'682.1'!A89:N394,14,FALSE)</f>
        <v>260677.05103060626</v>
      </c>
    </row>
    <row r="273" spans="1:4" ht="54" thickTop="1" thickBot="1">
      <c r="A273" s="137" t="s">
        <v>1695</v>
      </c>
      <c r="B273" s="138" t="s">
        <v>1803</v>
      </c>
      <c r="C273" s="133" t="s">
        <v>387</v>
      </c>
      <c r="D273" s="179">
        <f>VLOOKUP('682.2'!A89,'682.2'!A89:N395,14,FALSE)</f>
        <v>260677.05103060626</v>
      </c>
    </row>
    <row r="274" spans="1:4" ht="54" thickTop="1" thickBot="1">
      <c r="A274" s="137" t="s">
        <v>1697</v>
      </c>
      <c r="B274" s="138" t="s">
        <v>1804</v>
      </c>
      <c r="C274" s="133" t="s">
        <v>387</v>
      </c>
      <c r="D274" s="179">
        <f>VLOOKUP('682.3'!A89,'682.3'!A89:N396,14,FALSE)</f>
        <v>260677.05103060626</v>
      </c>
    </row>
    <row r="275" spans="1:4" ht="54" thickTop="1" thickBot="1">
      <c r="A275" s="137" t="s">
        <v>1699</v>
      </c>
      <c r="B275" s="138" t="s">
        <v>1997</v>
      </c>
      <c r="C275" s="133" t="s">
        <v>387</v>
      </c>
      <c r="D275" s="179">
        <f>VLOOKUP('682.4'!A89,'682.4'!A89:N397,14,FALSE)</f>
        <v>260677.05103060626</v>
      </c>
    </row>
    <row r="276" spans="1:4" ht="54" thickTop="1" thickBot="1">
      <c r="A276" s="137" t="s">
        <v>1701</v>
      </c>
      <c r="B276" s="138" t="s">
        <v>1805</v>
      </c>
      <c r="C276" s="133" t="s">
        <v>233</v>
      </c>
      <c r="D276" s="179">
        <f>VLOOKUP('683.1'!A89,'683.1'!A89:N398,14,FALSE)</f>
        <v>12070.710980680169</v>
      </c>
    </row>
    <row r="277" spans="1:4" ht="54" thickTop="1" thickBot="1">
      <c r="A277" s="137" t="s">
        <v>1703</v>
      </c>
      <c r="B277" s="138" t="s">
        <v>1806</v>
      </c>
      <c r="C277" s="133" t="s">
        <v>233</v>
      </c>
      <c r="D277" s="179">
        <f>VLOOKUP('683.2'!A89,'683.2'!A89:N399,14,FALSE)</f>
        <v>30770.684352685152</v>
      </c>
    </row>
    <row r="278" spans="1:4" ht="54" thickTop="1" thickBot="1">
      <c r="A278" s="137" t="s">
        <v>1705</v>
      </c>
      <c r="B278" s="138" t="s">
        <v>1807</v>
      </c>
      <c r="C278" s="133" t="s">
        <v>233</v>
      </c>
      <c r="D278" s="179">
        <f>VLOOKUP('683.3'!A89,'683.3'!A89:N400,14,FALSE)</f>
        <v>12070.710980680169</v>
      </c>
    </row>
    <row r="279" spans="1:4" ht="54" thickTop="1" thickBot="1">
      <c r="A279" s="137" t="s">
        <v>1706</v>
      </c>
      <c r="B279" s="138" t="s">
        <v>1808</v>
      </c>
      <c r="C279" s="133" t="s">
        <v>233</v>
      </c>
      <c r="D279" s="179">
        <f>VLOOKUP('683.4'!A89,'683.4'!A89:N401,14,FALSE)</f>
        <v>30770.684352685152</v>
      </c>
    </row>
    <row r="280" spans="1:4" ht="54" thickTop="1" thickBot="1">
      <c r="A280" s="137" t="s">
        <v>1707</v>
      </c>
      <c r="B280" s="138" t="s">
        <v>1809</v>
      </c>
      <c r="C280" s="133" t="s">
        <v>233</v>
      </c>
      <c r="D280" s="179">
        <f>VLOOKUP('683.5'!A87,'683.5'!A87:N402,14,FALSE)</f>
        <v>78495.155379801465</v>
      </c>
    </row>
    <row r="281" spans="1:4" ht="54" thickTop="1" thickBot="1">
      <c r="A281" s="137" t="s">
        <v>2047</v>
      </c>
      <c r="B281" s="138" t="s">
        <v>1810</v>
      </c>
      <c r="C281" s="133" t="s">
        <v>233</v>
      </c>
      <c r="D281" s="179">
        <f>VLOOKUP('690.1.1'!A89,'690.1.1'!A89:N403,14,FALSE)</f>
        <v>14357.387485959232</v>
      </c>
    </row>
    <row r="282" spans="1:4" ht="54" thickTop="1" thickBot="1">
      <c r="A282" s="137" t="s">
        <v>1710</v>
      </c>
      <c r="B282" s="138" t="s">
        <v>1811</v>
      </c>
      <c r="C282" s="133" t="s">
        <v>233</v>
      </c>
      <c r="D282" s="179">
        <f>VLOOKUP('690.1.2'!A89,'690.1.2'!A89:N404,14,FALSE)</f>
        <v>36168.823235108022</v>
      </c>
    </row>
    <row r="283" spans="1:4" ht="54" thickTop="1" thickBot="1">
      <c r="A283" s="137" t="s">
        <v>1146</v>
      </c>
      <c r="B283" s="138" t="s">
        <v>1812</v>
      </c>
      <c r="C283" s="133" t="s">
        <v>144</v>
      </c>
      <c r="D283" s="179">
        <f>VLOOKUP('700.1'!A89,'700.1'!A89:N405,14,FALSE)</f>
        <v>2080.1579247214027</v>
      </c>
    </row>
    <row r="284" spans="1:4" ht="54" thickTop="1" thickBot="1">
      <c r="A284" s="137" t="s">
        <v>1147</v>
      </c>
      <c r="B284" s="138" t="s">
        <v>1813</v>
      </c>
      <c r="C284" s="133" t="s">
        <v>144</v>
      </c>
      <c r="D284" s="179">
        <f>VLOOKUP('700.2'!A89,'700.2'!A89:N406,14,FALSE)</f>
        <v>2005.386345666167</v>
      </c>
    </row>
    <row r="285" spans="1:4" ht="54" thickTop="1" thickBot="1">
      <c r="A285" s="137" t="s">
        <v>1148</v>
      </c>
      <c r="B285" s="138" t="s">
        <v>1814</v>
      </c>
      <c r="C285" s="133" t="s">
        <v>233</v>
      </c>
      <c r="D285" s="179">
        <f>VLOOKUP('700.3'!A89,'700.3'!A89:N407,14,FALSE)</f>
        <v>45702.766555340095</v>
      </c>
    </row>
    <row r="286" spans="1:4" ht="54" thickTop="1" thickBot="1">
      <c r="A286" s="137" t="s">
        <v>1149</v>
      </c>
      <c r="B286" s="138" t="s">
        <v>1815</v>
      </c>
      <c r="C286" s="133" t="s">
        <v>233</v>
      </c>
      <c r="D286" s="179">
        <f>VLOOKUP('700.4'!A89,'700.4'!A89:N408,14,FALSE)</f>
        <v>50681.410913963082</v>
      </c>
    </row>
    <row r="287" spans="1:4" ht="54" thickTop="1" thickBot="1">
      <c r="A287" s="137" t="s">
        <v>1150</v>
      </c>
      <c r="B287" s="138" t="s">
        <v>1816</v>
      </c>
      <c r="C287" s="133" t="s">
        <v>1845</v>
      </c>
      <c r="D287" s="179">
        <f>VLOOKUP('701.1'!A89,'701.1'!A89:N409,14,FALSE)</f>
        <v>10636.001946244876</v>
      </c>
    </row>
    <row r="288" spans="1:4" ht="54" thickTop="1" thickBot="1">
      <c r="A288" s="137" t="s">
        <v>1713</v>
      </c>
      <c r="B288" s="138" t="s">
        <v>1817</v>
      </c>
      <c r="C288" s="133" t="s">
        <v>1845</v>
      </c>
      <c r="D288" s="179">
        <f>VLOOKUP('710.1'!A89,'710.1'!A89:N410,14,FALSE)</f>
        <v>552510.51371251221</v>
      </c>
    </row>
    <row r="289" spans="1:4" ht="54" thickTop="1" thickBot="1">
      <c r="A289" s="137" t="s">
        <v>1151</v>
      </c>
      <c r="B289" s="138" t="s">
        <v>1818</v>
      </c>
      <c r="C289" s="133" t="s">
        <v>233</v>
      </c>
      <c r="D289" s="179">
        <f>VLOOKUP('710.2'!A89,'710.2'!A89:N411,14,FALSE)</f>
        <v>514560.72677922359</v>
      </c>
    </row>
    <row r="290" spans="1:4" ht="54" thickTop="1" thickBot="1">
      <c r="A290" s="137" t="s">
        <v>1152</v>
      </c>
      <c r="B290" s="138" t="s">
        <v>1819</v>
      </c>
      <c r="C290" s="133" t="s">
        <v>1845</v>
      </c>
      <c r="D290" s="179">
        <f>VLOOKUP('720.1'!A89,'720.1'!A89:N412,14,FALSE)</f>
        <v>189296.35579758236</v>
      </c>
    </row>
    <row r="291" spans="1:4" ht="54" thickTop="1" thickBot="1">
      <c r="A291" s="137" t="s">
        <v>1153</v>
      </c>
      <c r="B291" s="138" t="s">
        <v>1820</v>
      </c>
      <c r="C291" s="133" t="s">
        <v>144</v>
      </c>
      <c r="D291" s="179">
        <f>VLOOKUP('730.1'!A89,'730.1'!A89:N413,14,FALSE)</f>
        <v>193348.48240787163</v>
      </c>
    </row>
    <row r="292" spans="1:4" ht="54" thickTop="1" thickBot="1">
      <c r="A292" s="137" t="s">
        <v>1154</v>
      </c>
      <c r="B292" s="138" t="s">
        <v>1821</v>
      </c>
      <c r="C292" s="133" t="s">
        <v>1845</v>
      </c>
      <c r="D292" s="179">
        <f>VLOOKUP('730.2'!A89,'730.2'!A89:N414,14,FALSE)</f>
        <v>92006.888971635592</v>
      </c>
    </row>
    <row r="293" spans="1:4" ht="54" thickTop="1" thickBot="1">
      <c r="A293" s="137" t="s">
        <v>1155</v>
      </c>
      <c r="B293" s="138" t="s">
        <v>1822</v>
      </c>
      <c r="C293" s="133" t="s">
        <v>1845</v>
      </c>
      <c r="D293" s="179">
        <f>VLOOKUP('730.3'!A89,'730.3'!A89:N415,14,FALSE)</f>
        <v>88048.905596043129</v>
      </c>
    </row>
    <row r="294" spans="1:4" ht="54" thickTop="1" thickBot="1">
      <c r="A294" s="137" t="s">
        <v>1714</v>
      </c>
      <c r="B294" s="138" t="s">
        <v>1823</v>
      </c>
      <c r="C294" s="133" t="s">
        <v>1845</v>
      </c>
      <c r="D294" s="179">
        <f>VLOOKUP('730.4'!A89,'730.4'!A89:N416,14,FALSE)</f>
        <v>48356.274846712746</v>
      </c>
    </row>
    <row r="295" spans="1:4" ht="54" thickTop="1" thickBot="1">
      <c r="A295" s="137" t="s">
        <v>1156</v>
      </c>
      <c r="B295" s="138" t="s">
        <v>1824</v>
      </c>
      <c r="C295" s="133" t="s">
        <v>144</v>
      </c>
      <c r="D295" s="179">
        <f>VLOOKUP('731.1'!A89,'731.1'!A89:N417,14,FALSE)</f>
        <v>199119.04769940424</v>
      </c>
    </row>
    <row r="296" spans="1:4" ht="54" thickTop="1" thickBot="1">
      <c r="A296" s="137" t="s">
        <v>1157</v>
      </c>
      <c r="B296" s="138" t="s">
        <v>1825</v>
      </c>
      <c r="C296" s="133" t="s">
        <v>1995</v>
      </c>
      <c r="D296" s="179">
        <f>VLOOKUP('740.1'!A89,'740.1'!A89:N418,14,FALSE)</f>
        <v>20903.382431825688</v>
      </c>
    </row>
    <row r="297" spans="1:4" ht="54" thickTop="1" thickBot="1">
      <c r="A297" s="137" t="s">
        <v>1717</v>
      </c>
      <c r="B297" s="138" t="s">
        <v>1826</v>
      </c>
      <c r="C297" s="133" t="s">
        <v>1845</v>
      </c>
      <c r="D297" s="179">
        <f>VLOOKUP('741.1'!A89,'741.1'!A89:N419,14,FALSE)</f>
        <v>58948.772653937936</v>
      </c>
    </row>
    <row r="298" spans="1:4" ht="54" thickTop="1" thickBot="1">
      <c r="A298" s="137" t="s">
        <v>1158</v>
      </c>
      <c r="B298" s="138" t="s">
        <v>1827</v>
      </c>
      <c r="C298" s="133" t="s">
        <v>144</v>
      </c>
      <c r="D298" s="179">
        <f>VLOOKUP('800.1'!A89,'800.1'!A89:N420,14,FALSE)</f>
        <v>9641.3421886922461</v>
      </c>
    </row>
    <row r="299" spans="1:4" ht="54" thickTop="1" thickBot="1">
      <c r="A299" s="137" t="s">
        <v>1159</v>
      </c>
      <c r="B299" s="138" t="s">
        <v>1828</v>
      </c>
      <c r="C299" s="133" t="s">
        <v>144</v>
      </c>
      <c r="D299" s="179">
        <f>VLOOKUP('800.2'!A89,'800.2'!A89:N421,14,FALSE)</f>
        <v>22038.823602164888</v>
      </c>
    </row>
    <row r="300" spans="1:4" ht="54" thickTop="1" thickBot="1">
      <c r="A300" s="137" t="s">
        <v>1160</v>
      </c>
      <c r="B300" s="138" t="s">
        <v>1829</v>
      </c>
      <c r="C300" s="133" t="s">
        <v>144</v>
      </c>
      <c r="D300" s="179">
        <f>VLOOKUP('800.3'!A89,'800.3'!A89:N422,14,FALSE)</f>
        <v>48207.734076282984</v>
      </c>
    </row>
    <row r="301" spans="1:4" ht="54" thickTop="1" thickBot="1">
      <c r="A301" s="137" t="s">
        <v>1161</v>
      </c>
      <c r="B301" s="138" t="s">
        <v>1830</v>
      </c>
      <c r="C301" s="133" t="s">
        <v>144</v>
      </c>
      <c r="D301" s="179">
        <f>VLOOKUP('800.4'!A89,'800.4'!A89:N423,14,FALSE)</f>
        <v>60189.162442009736</v>
      </c>
    </row>
    <row r="302" spans="1:4" ht="54" thickTop="1" thickBot="1">
      <c r="A302" s="137" t="s">
        <v>1718</v>
      </c>
      <c r="B302" s="138" t="s">
        <v>1831</v>
      </c>
      <c r="C302" s="133" t="s">
        <v>1845</v>
      </c>
      <c r="D302" s="179">
        <f>VLOOKUP('802.1'!A89,'802.1'!A89:N424,14,FALSE)</f>
        <v>402726.7613170183</v>
      </c>
    </row>
    <row r="303" spans="1:4" ht="54" thickTop="1" thickBot="1">
      <c r="A303" s="137" t="s">
        <v>1719</v>
      </c>
      <c r="B303" s="138" t="s">
        <v>1881</v>
      </c>
      <c r="C303" s="133" t="s">
        <v>1845</v>
      </c>
      <c r="D303" s="179">
        <f>VLOOKUP('802.2'!A89,'802.2'!A89:N425,14,FALSE)</f>
        <v>78887.177032800973</v>
      </c>
    </row>
    <row r="304" spans="1:4" ht="54" thickTop="1" thickBot="1">
      <c r="A304" s="137" t="s">
        <v>1720</v>
      </c>
      <c r="B304" s="138" t="s">
        <v>1832</v>
      </c>
      <c r="C304" s="133" t="s">
        <v>1845</v>
      </c>
      <c r="D304" s="179">
        <f>VLOOKUP('802.3'!A89,'802.3'!A89:N426,14,FALSE)</f>
        <v>50354.712807453085</v>
      </c>
    </row>
    <row r="305" spans="1:4" ht="54" thickTop="1" thickBot="1">
      <c r="A305" s="137" t="s">
        <v>1721</v>
      </c>
      <c r="B305" s="138" t="s">
        <v>1833</v>
      </c>
      <c r="C305" s="133" t="s">
        <v>1845</v>
      </c>
      <c r="D305" s="179">
        <f>VLOOKUP('802.4'!A89,'802.4'!A89:N427,14,FALSE)</f>
        <v>43133.014593837674</v>
      </c>
    </row>
    <row r="306" spans="1:4" ht="54" thickTop="1" thickBot="1">
      <c r="A306" s="137" t="s">
        <v>1722</v>
      </c>
      <c r="B306" s="138" t="s">
        <v>1834</v>
      </c>
      <c r="C306" s="133" t="s">
        <v>1845</v>
      </c>
      <c r="D306" s="179">
        <f>VLOOKUP('802.5'!A89,'802.5'!A89:N428,14,FALSE)</f>
        <v>280064.66047940048</v>
      </c>
    </row>
    <row r="307" spans="1:4" ht="54" thickTop="1" thickBot="1">
      <c r="A307" s="137" t="s">
        <v>1723</v>
      </c>
      <c r="B307" s="138" t="s">
        <v>1835</v>
      </c>
      <c r="C307" s="133" t="s">
        <v>1845</v>
      </c>
      <c r="D307" s="179">
        <f>VLOOKUP('802.6'!A89,'802.6'!A89:N429,14,FALSE)</f>
        <v>273622.40278431255</v>
      </c>
    </row>
    <row r="308" spans="1:4" ht="54" thickTop="1" thickBot="1">
      <c r="A308" s="137" t="s">
        <v>1724</v>
      </c>
      <c r="B308" s="138" t="s">
        <v>1836</v>
      </c>
      <c r="C308" s="133" t="s">
        <v>1845</v>
      </c>
      <c r="D308" s="179">
        <f>VLOOKUP('802.7'!A89,'802.7'!A89:N430,14,FALSE)</f>
        <v>179734.22416541557</v>
      </c>
    </row>
    <row r="309" spans="1:4" ht="54" thickTop="1" thickBot="1">
      <c r="A309" s="137" t="s">
        <v>1725</v>
      </c>
      <c r="B309" s="138" t="s">
        <v>1837</v>
      </c>
      <c r="C309" s="133" t="s">
        <v>1845</v>
      </c>
      <c r="D309" s="179">
        <f>VLOOKUP('802.8'!A89,'802.8'!A89:N431,14,FALSE)</f>
        <v>154255.48282228244</v>
      </c>
    </row>
    <row r="310" spans="1:4" ht="54" thickTop="1" thickBot="1">
      <c r="A310" s="137" t="s">
        <v>1162</v>
      </c>
      <c r="B310" s="138" t="s">
        <v>1838</v>
      </c>
      <c r="C310" s="133" t="s">
        <v>233</v>
      </c>
      <c r="D310" s="179">
        <f>VLOOKUP('810.1'!A89,'810.1'!A89:N432,14,FALSE)</f>
        <v>20031.942020795756</v>
      </c>
    </row>
    <row r="311" spans="1:4" ht="54" thickTop="1" thickBot="1">
      <c r="A311" s="137" t="s">
        <v>1163</v>
      </c>
      <c r="B311" s="138" t="s">
        <v>1839</v>
      </c>
      <c r="C311" s="133" t="s">
        <v>233</v>
      </c>
      <c r="D311" s="179">
        <f>VLOOKUP('810.2'!A89,'810.2'!A89:N433,14,FALSE)</f>
        <v>11346.91993933306</v>
      </c>
    </row>
    <row r="312" spans="1:4" ht="54" thickTop="1" thickBot="1">
      <c r="A312" s="137" t="s">
        <v>1164</v>
      </c>
      <c r="B312" s="138" t="s">
        <v>1840</v>
      </c>
      <c r="C312" s="133" t="s">
        <v>233</v>
      </c>
      <c r="D312" s="179">
        <f>VLOOKUP('810.3'!A89,'810.3'!A89:N435,14,FALSE)</f>
        <v>6531.8172693530259</v>
      </c>
    </row>
    <row r="313" spans="1:4" ht="57.75" thickTop="1" thickBot="1">
      <c r="A313" s="137" t="s">
        <v>1726</v>
      </c>
      <c r="B313" s="138" t="s">
        <v>2050</v>
      </c>
      <c r="C313" s="133" t="s">
        <v>233</v>
      </c>
      <c r="D313" s="179">
        <f>VLOOKUP('811.1'!A89,'811.1'!A89:N436,14,FALSE)</f>
        <v>37691.425851962063</v>
      </c>
    </row>
    <row r="314" spans="1:4" ht="57.75" thickTop="1" thickBot="1">
      <c r="A314" s="137" t="s">
        <v>1727</v>
      </c>
      <c r="B314" s="138" t="s">
        <v>2051</v>
      </c>
      <c r="C314" s="133" t="s">
        <v>233</v>
      </c>
      <c r="D314" s="179">
        <f>VLOOKUP('811.2'!A89,'811.2'!A89:N437,14,FALSE)</f>
        <v>48029.208631775124</v>
      </c>
    </row>
    <row r="315" spans="1:4" ht="54" thickTop="1" thickBot="1">
      <c r="A315" s="137" t="s">
        <v>1165</v>
      </c>
      <c r="B315" s="138" t="s">
        <v>2053</v>
      </c>
      <c r="C315" s="133" t="s">
        <v>233</v>
      </c>
      <c r="D315" s="179">
        <f>VLOOKUP('812.1'!A89,'812.1'!A89:N438,14,FALSE)</f>
        <v>76282.825238174395</v>
      </c>
    </row>
    <row r="316" spans="1:4" ht="54" thickTop="1" thickBot="1">
      <c r="A316" s="137" t="s">
        <v>1728</v>
      </c>
      <c r="B316" s="138" t="s">
        <v>1841</v>
      </c>
      <c r="C316" s="133" t="s">
        <v>1995</v>
      </c>
      <c r="D316" s="179">
        <f>VLOOKUP('820.1'!A89,'820.1'!A89:N439,14,FALSE)</f>
        <v>68921.219331960718</v>
      </c>
    </row>
    <row r="317" spans="1:4" ht="54" thickTop="1" thickBot="1">
      <c r="A317" s="137" t="s">
        <v>1729</v>
      </c>
      <c r="B317" s="138" t="s">
        <v>1842</v>
      </c>
      <c r="C317" s="133" t="s">
        <v>984</v>
      </c>
      <c r="D317" s="179">
        <f>VLOOKUP('820.1.2'!A88,'820.1.2'!A88:N440,14,FALSE)</f>
        <v>4435910.9837454278</v>
      </c>
    </row>
    <row r="318" spans="1:4" ht="57.75" thickTop="1" thickBot="1">
      <c r="A318" s="137" t="s">
        <v>1166</v>
      </c>
      <c r="B318" s="138" t="s">
        <v>1843</v>
      </c>
      <c r="C318" s="133" t="s">
        <v>1998</v>
      </c>
      <c r="D318" s="179">
        <f>VLOOKUP('900.1'!A88,'900.1'!A88:N441,14,FALSE)</f>
        <v>1376.8839321942428</v>
      </c>
    </row>
    <row r="319" spans="1:4" ht="57.75" thickTop="1" thickBot="1">
      <c r="A319" s="137" t="s">
        <v>1167</v>
      </c>
      <c r="B319" s="138" t="s">
        <v>2195</v>
      </c>
      <c r="C319" s="133" t="s">
        <v>1999</v>
      </c>
      <c r="D319" s="179">
        <f>VLOOKUP('900.2'!A88,'900.2'!A88:N442,14,FALSE)</f>
        <v>1689.8120986020251</v>
      </c>
    </row>
    <row r="320" spans="1:4" ht="54" thickTop="1" thickBot="1">
      <c r="A320" s="137" t="s">
        <v>1168</v>
      </c>
      <c r="B320" s="138" t="s">
        <v>1844</v>
      </c>
      <c r="C320" s="133" t="s">
        <v>1999</v>
      </c>
      <c r="D320" s="179">
        <f>VLOOKUP('900.3'!A88,'900.3'!A88:N443,14,FALSE)</f>
        <v>1689.8120986020251</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7" sqref="B7"/>
    </sheetView>
  </sheetViews>
  <sheetFormatPr baseColWidth="10" defaultColWidth="9.140625" defaultRowHeight="15"/>
  <cols>
    <col min="1" max="1" width="11.5703125" customWidth="1"/>
    <col min="2" max="2" width="9.140625" style="2"/>
    <col min="3" max="3" width="84.5703125" style="1" customWidth="1"/>
    <col min="4" max="4" width="17.5703125" style="183" customWidth="1"/>
  </cols>
  <sheetData>
    <row r="1" spans="1:4" ht="66" customHeight="1" thickTop="1">
      <c r="A1" s="675" t="s">
        <v>1850</v>
      </c>
      <c r="B1" s="676"/>
      <c r="C1" s="676"/>
      <c r="D1" s="677"/>
    </row>
    <row r="2" spans="1:4" ht="20.25" customHeight="1" thickBot="1">
      <c r="A2" s="678"/>
      <c r="B2" s="679"/>
      <c r="C2" s="679"/>
      <c r="D2" s="680"/>
    </row>
    <row r="3" spans="1:4" ht="16.5" thickTop="1" thickBot="1">
      <c r="A3" s="674" t="s">
        <v>2223</v>
      </c>
      <c r="B3" s="674"/>
      <c r="C3" s="674"/>
      <c r="D3" s="674"/>
    </row>
    <row r="4" spans="1:4" ht="16.5" thickTop="1" thickBot="1">
      <c r="A4" s="674"/>
      <c r="B4" s="674"/>
      <c r="C4" s="674"/>
      <c r="D4" s="674"/>
    </row>
    <row r="5" spans="1:4" ht="16.5" thickTop="1" thickBot="1">
      <c r="A5" s="674"/>
      <c r="B5" s="674"/>
      <c r="C5" s="674"/>
      <c r="D5" s="674"/>
    </row>
    <row r="6" spans="1:4" ht="16.5" thickTop="1" thickBot="1">
      <c r="A6" s="650" t="s">
        <v>2237</v>
      </c>
      <c r="B6" s="651" t="s">
        <v>1882</v>
      </c>
      <c r="C6" s="652" t="s">
        <v>2343</v>
      </c>
      <c r="D6" s="653">
        <v>33832.699999999997</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62590.494999999995</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169276.73861440798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625904.94999999995</v>
      </c>
    </row>
    <row r="32" spans="1:4" ht="16.5" thickTop="1" thickBot="1">
      <c r="A32" s="658" t="s">
        <v>7</v>
      </c>
      <c r="B32" s="659" t="s">
        <v>1882</v>
      </c>
      <c r="C32" s="660" t="s">
        <v>8</v>
      </c>
      <c r="D32" s="661">
        <f>$D$64*2</f>
        <v>125180.98999999999</v>
      </c>
    </row>
    <row r="33" spans="1:4" ht="16.5" thickTop="1" thickBot="1">
      <c r="A33" s="658" t="s">
        <v>9</v>
      </c>
      <c r="B33" s="659" t="s">
        <v>1882</v>
      </c>
      <c r="C33" s="660" t="s">
        <v>10</v>
      </c>
      <c r="D33" s="661">
        <f>$D$64*3</f>
        <v>187771.48499999999</v>
      </c>
    </row>
    <row r="34" spans="1:4" ht="16.5" thickTop="1" thickBot="1">
      <c r="A34" s="658" t="s">
        <v>11</v>
      </c>
      <c r="B34" s="659" t="s">
        <v>1882</v>
      </c>
      <c r="C34" s="660" t="s">
        <v>12</v>
      </c>
      <c r="D34" s="661">
        <f>$D$64*4</f>
        <v>250361.97999999998</v>
      </c>
    </row>
    <row r="35" spans="1:4" ht="16.5" thickTop="1" thickBot="1">
      <c r="A35" s="658" t="s">
        <v>13</v>
      </c>
      <c r="B35" s="659" t="s">
        <v>1882</v>
      </c>
      <c r="C35" s="660" t="s">
        <v>14</v>
      </c>
      <c r="D35" s="661">
        <f>$D$64*5</f>
        <v>312952.47499999998</v>
      </c>
    </row>
    <row r="36" spans="1:4" ht="16.5" thickTop="1" thickBot="1">
      <c r="A36" s="658" t="s">
        <v>15</v>
      </c>
      <c r="B36" s="659" t="s">
        <v>1882</v>
      </c>
      <c r="C36" s="660" t="s">
        <v>16</v>
      </c>
      <c r="D36" s="661">
        <f>$D$64*6</f>
        <v>375542.97</v>
      </c>
    </row>
    <row r="37" spans="1:4" ht="16.5" thickTop="1" thickBot="1">
      <c r="A37" s="658" t="s">
        <v>17</v>
      </c>
      <c r="B37" s="659" t="s">
        <v>1882</v>
      </c>
      <c r="C37" s="660" t="s">
        <v>18</v>
      </c>
      <c r="D37" s="661">
        <f>$D$64*7</f>
        <v>438133.46499999997</v>
      </c>
    </row>
    <row r="38" spans="1:4" ht="16.5" thickTop="1" thickBot="1">
      <c r="A38" s="658" t="s">
        <v>19</v>
      </c>
      <c r="B38" s="659" t="s">
        <v>1882</v>
      </c>
      <c r="C38" s="660" t="s">
        <v>20</v>
      </c>
      <c r="D38" s="661">
        <f>$D$64*8</f>
        <v>500723.95999999996</v>
      </c>
    </row>
    <row r="39" spans="1:4" ht="16.5" thickTop="1" thickBot="1">
      <c r="A39" s="658" t="s">
        <v>21</v>
      </c>
      <c r="B39" s="659" t="s">
        <v>1882</v>
      </c>
      <c r="C39" s="660" t="s">
        <v>22</v>
      </c>
      <c r="D39" s="661">
        <f>$D$64*9</f>
        <v>563314.45499999996</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62590.494999999995</v>
      </c>
    </row>
    <row r="52" spans="1:4" ht="16.5" thickTop="1" thickBot="1">
      <c r="A52" s="658" t="s">
        <v>48</v>
      </c>
      <c r="B52" s="659" t="s">
        <v>1882</v>
      </c>
      <c r="C52" s="660" t="s">
        <v>49</v>
      </c>
      <c r="D52" s="661">
        <f>D51*2</f>
        <v>125180.98999999999</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62590.494999999995</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6"/>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4" t="s">
        <v>1850</v>
      </c>
      <c r="B1" s="685"/>
      <c r="C1" s="685"/>
      <c r="D1" s="686"/>
    </row>
    <row r="2" spans="1:4" ht="89.25" customHeight="1" thickBot="1">
      <c r="A2" s="687"/>
      <c r="B2" s="688"/>
      <c r="C2" s="688"/>
      <c r="D2" s="689"/>
    </row>
    <row r="3" spans="1:4" ht="34.5" customHeight="1" thickTop="1" thickBot="1">
      <c r="A3" s="681" t="s">
        <v>110</v>
      </c>
      <c r="B3" s="682"/>
      <c r="C3" s="682"/>
      <c r="D3" s="683"/>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81681.253294027178</v>
      </c>
    </row>
    <row r="8" spans="1:4" ht="30" customHeight="1" thickTop="1" thickBot="1">
      <c r="A8" s="10" t="s">
        <v>112</v>
      </c>
      <c r="B8" s="8" t="s">
        <v>113</v>
      </c>
      <c r="C8" s="11" t="s">
        <v>114</v>
      </c>
      <c r="D8" s="648">
        <v>3466.1165761013417</v>
      </c>
    </row>
    <row r="9" spans="1:4" ht="30" customHeight="1" thickTop="1" thickBot="1">
      <c r="A9" s="10" t="s">
        <v>117</v>
      </c>
      <c r="B9" s="8" t="s">
        <v>113</v>
      </c>
      <c r="C9" s="11" t="s">
        <v>118</v>
      </c>
      <c r="D9" s="648">
        <v>90408.452059559117</v>
      </c>
    </row>
    <row r="10" spans="1:4" ht="30" customHeight="1" thickTop="1" thickBot="1">
      <c r="A10" s="10" t="s">
        <v>119</v>
      </c>
      <c r="B10" s="8" t="s">
        <v>113</v>
      </c>
      <c r="C10" s="11" t="s">
        <v>120</v>
      </c>
      <c r="D10" s="648">
        <v>69209.094873828231</v>
      </c>
    </row>
    <row r="11" spans="1:4" ht="30" customHeight="1" thickTop="1" thickBot="1">
      <c r="A11" s="10" t="s">
        <v>123</v>
      </c>
      <c r="B11" s="8" t="s">
        <v>113</v>
      </c>
      <c r="C11" s="11" t="s">
        <v>124</v>
      </c>
      <c r="D11" s="648">
        <v>21044.502167597089</v>
      </c>
    </row>
    <row r="12" spans="1:4" ht="30" customHeight="1" thickTop="1" thickBot="1">
      <c r="A12" s="10" t="s">
        <v>121</v>
      </c>
      <c r="B12" s="8" t="s">
        <v>113</v>
      </c>
      <c r="C12" s="11" t="s">
        <v>122</v>
      </c>
      <c r="D12" s="648">
        <v>81488.248103452788</v>
      </c>
    </row>
    <row r="13" spans="1:4" ht="30" customHeight="1" thickTop="1" thickBot="1">
      <c r="A13" s="10" t="s">
        <v>125</v>
      </c>
      <c r="B13" s="8" t="s">
        <v>113</v>
      </c>
      <c r="C13" s="11" t="s">
        <v>126</v>
      </c>
      <c r="D13" s="648">
        <v>65968.411134875743</v>
      </c>
    </row>
    <row r="14" spans="1:4" ht="30" customHeight="1" thickTop="1" thickBot="1">
      <c r="A14" s="10" t="s">
        <v>131</v>
      </c>
      <c r="B14" s="8" t="s">
        <v>113</v>
      </c>
      <c r="C14" s="11" t="s">
        <v>132</v>
      </c>
      <c r="D14" s="648">
        <v>190003.37893787233</v>
      </c>
    </row>
    <row r="15" spans="1:4" ht="30" customHeight="1" thickTop="1" thickBot="1">
      <c r="A15" s="10" t="s">
        <v>129</v>
      </c>
      <c r="B15" s="8" t="s">
        <v>113</v>
      </c>
      <c r="C15" s="11" t="s">
        <v>130</v>
      </c>
      <c r="D15" s="648">
        <v>166382.00603178883</v>
      </c>
    </row>
    <row r="16" spans="1:4" ht="30" customHeight="1" thickTop="1" thickBot="1">
      <c r="A16" s="10" t="s">
        <v>127</v>
      </c>
      <c r="B16" s="8" t="s">
        <v>113</v>
      </c>
      <c r="C16" s="11" t="s">
        <v>128</v>
      </c>
      <c r="D16" s="648">
        <v>124000.11241817585</v>
      </c>
    </row>
    <row r="17" spans="1:4" ht="30" customHeight="1" thickTop="1" thickBot="1">
      <c r="A17" s="10" t="s">
        <v>1711</v>
      </c>
      <c r="B17" s="8" t="s">
        <v>113</v>
      </c>
      <c r="C17" s="11" t="s">
        <v>1712</v>
      </c>
      <c r="D17" s="648">
        <v>52697.093306984032</v>
      </c>
    </row>
    <row r="18" spans="1:4" ht="30" customHeight="1" thickTop="1" thickBot="1">
      <c r="A18" s="10" t="s">
        <v>133</v>
      </c>
      <c r="B18" s="8" t="s">
        <v>113</v>
      </c>
      <c r="C18" s="11" t="s">
        <v>134</v>
      </c>
      <c r="D18" s="648">
        <v>75200.319340809088</v>
      </c>
    </row>
    <row r="19" spans="1:4" ht="30" customHeight="1" thickTop="1" thickBot="1">
      <c r="A19" s="10" t="s">
        <v>146</v>
      </c>
      <c r="B19" s="8" t="s">
        <v>113</v>
      </c>
      <c r="C19" s="11" t="s">
        <v>147</v>
      </c>
      <c r="D19" s="648">
        <v>189343.64106946235</v>
      </c>
    </row>
    <row r="20" spans="1:4" ht="30" customHeight="1" thickTop="1" thickBot="1">
      <c r="A20" s="10" t="s">
        <v>135</v>
      </c>
      <c r="B20" s="8" t="s">
        <v>113</v>
      </c>
      <c r="C20" s="11" t="s">
        <v>1884</v>
      </c>
      <c r="D20" s="648">
        <v>72659.257741454421</v>
      </c>
    </row>
    <row r="21" spans="1:4" ht="30" customHeight="1" thickTop="1" thickBot="1">
      <c r="A21" s="10" t="s">
        <v>136</v>
      </c>
      <c r="B21" s="8" t="s">
        <v>113</v>
      </c>
      <c r="C21" s="11" t="s">
        <v>137</v>
      </c>
      <c r="D21" s="648">
        <v>193535.99820093255</v>
      </c>
    </row>
    <row r="22" spans="1:4" ht="30" customHeight="1" thickTop="1" thickBot="1">
      <c r="A22" s="10" t="s">
        <v>138</v>
      </c>
      <c r="B22" s="8" t="s">
        <v>113</v>
      </c>
      <c r="C22" s="11" t="s">
        <v>139</v>
      </c>
      <c r="D22" s="648">
        <v>52159.956220008142</v>
      </c>
    </row>
    <row r="23" spans="1:4" ht="30" customHeight="1" thickTop="1" thickBot="1">
      <c r="A23" s="10" t="s">
        <v>143</v>
      </c>
      <c r="B23" s="8" t="s">
        <v>144</v>
      </c>
      <c r="C23" s="11" t="s">
        <v>145</v>
      </c>
      <c r="D23" s="648">
        <v>44065.530087365638</v>
      </c>
    </row>
    <row r="24" spans="1:4" ht="30" customHeight="1" thickTop="1" thickBot="1">
      <c r="A24" s="10" t="s">
        <v>140</v>
      </c>
      <c r="B24" s="8" t="s">
        <v>998</v>
      </c>
      <c r="C24" s="11" t="s">
        <v>142</v>
      </c>
      <c r="D24" s="648">
        <v>52814.058267489345</v>
      </c>
    </row>
    <row r="25" spans="1:4" ht="30" customHeight="1" thickTop="1" thickBot="1">
      <c r="A25" s="10" t="s">
        <v>148</v>
      </c>
      <c r="B25" s="8" t="s">
        <v>113</v>
      </c>
      <c r="C25" s="11" t="s">
        <v>149</v>
      </c>
      <c r="D25" s="648">
        <v>178810.37845861851</v>
      </c>
    </row>
    <row r="26" spans="1:4" ht="30" customHeight="1" thickTop="1" thickBot="1">
      <c r="A26" s="10" t="s">
        <v>150</v>
      </c>
      <c r="B26" s="8" t="s">
        <v>113</v>
      </c>
      <c r="C26" s="11" t="s">
        <v>151</v>
      </c>
      <c r="D26" s="648">
        <v>191445.54216106358</v>
      </c>
    </row>
    <row r="27" spans="1:4" ht="30" customHeight="1" thickTop="1" thickBot="1">
      <c r="A27" s="10" t="s">
        <v>152</v>
      </c>
      <c r="B27" s="8" t="s">
        <v>113</v>
      </c>
      <c r="C27" s="11" t="s">
        <v>153</v>
      </c>
      <c r="D27" s="648">
        <v>76018.727244596856</v>
      </c>
    </row>
    <row r="28" spans="1:4" ht="30" customHeight="1" thickTop="1" thickBot="1">
      <c r="A28" s="10" t="s">
        <v>154</v>
      </c>
      <c r="B28" s="8" t="s">
        <v>113</v>
      </c>
      <c r="C28" s="11" t="s">
        <v>155</v>
      </c>
      <c r="D28" s="648">
        <v>101729.16891155152</v>
      </c>
    </row>
    <row r="29" spans="1:4" ht="30" customHeight="1" thickTop="1" thickBot="1">
      <c r="A29" s="10" t="s">
        <v>156</v>
      </c>
      <c r="B29" s="8" t="s">
        <v>113</v>
      </c>
      <c r="C29" s="11" t="s">
        <v>157</v>
      </c>
      <c r="D29" s="648">
        <v>998.14723894533336</v>
      </c>
    </row>
    <row r="30" spans="1:4" ht="30" customHeight="1" thickTop="1" thickBot="1">
      <c r="A30" s="10" t="s">
        <v>166</v>
      </c>
      <c r="B30" s="8" t="s">
        <v>113</v>
      </c>
      <c r="C30" s="11" t="s">
        <v>167</v>
      </c>
      <c r="D30" s="648">
        <v>124988.63540907369</v>
      </c>
    </row>
    <row r="31" spans="1:4" ht="30" customHeight="1" thickTop="1" thickBot="1">
      <c r="A31" s="10" t="s">
        <v>162</v>
      </c>
      <c r="B31" s="8" t="s">
        <v>113</v>
      </c>
      <c r="C31" s="11" t="s">
        <v>163</v>
      </c>
      <c r="D31" s="648">
        <v>25526.974019490404</v>
      </c>
    </row>
    <row r="32" spans="1:4" ht="30" customHeight="1" thickTop="1" thickBot="1">
      <c r="A32" s="10" t="s">
        <v>164</v>
      </c>
      <c r="B32" s="8" t="s">
        <v>113</v>
      </c>
      <c r="C32" s="11" t="s">
        <v>165</v>
      </c>
      <c r="D32" s="648">
        <v>18069.569061668197</v>
      </c>
    </row>
    <row r="33" spans="1:4" ht="30" customHeight="1" thickTop="1" thickBot="1">
      <c r="A33" s="10" t="s">
        <v>171</v>
      </c>
      <c r="B33" s="8" t="s">
        <v>113</v>
      </c>
      <c r="C33" s="11" t="s">
        <v>172</v>
      </c>
      <c r="D33" s="648">
        <v>25721.713308812086</v>
      </c>
    </row>
    <row r="34" spans="1:4" ht="30" customHeight="1" thickTop="1" thickBot="1">
      <c r="A34" s="10" t="s">
        <v>160</v>
      </c>
      <c r="B34" s="8" t="s">
        <v>113</v>
      </c>
      <c r="C34" s="11" t="s">
        <v>161</v>
      </c>
      <c r="D34" s="648">
        <v>14411.57445917822</v>
      </c>
    </row>
    <row r="35" spans="1:4" ht="30" customHeight="1" thickTop="1" thickBot="1">
      <c r="A35" s="10" t="s">
        <v>173</v>
      </c>
      <c r="B35" s="8" t="s">
        <v>113</v>
      </c>
      <c r="C35" s="11" t="s">
        <v>1886</v>
      </c>
      <c r="D35" s="648">
        <v>153288.78014524473</v>
      </c>
    </row>
    <row r="36" spans="1:4" ht="30" customHeight="1" thickTop="1" thickBot="1">
      <c r="A36" s="10" t="s">
        <v>170</v>
      </c>
      <c r="B36" s="8" t="s">
        <v>113</v>
      </c>
      <c r="C36" s="11" t="s">
        <v>1885</v>
      </c>
      <c r="D36" s="648">
        <v>97964.440531165266</v>
      </c>
    </row>
    <row r="37" spans="1:4" ht="30" customHeight="1" thickTop="1" thickBot="1">
      <c r="A37" s="10" t="s">
        <v>168</v>
      </c>
      <c r="B37" s="8" t="s">
        <v>113</v>
      </c>
      <c r="C37" s="11" t="s">
        <v>169</v>
      </c>
      <c r="D37" s="648">
        <v>116793.89166389991</v>
      </c>
    </row>
    <row r="38" spans="1:4" ht="30" customHeight="1" thickTop="1" thickBot="1">
      <c r="A38" s="10" t="s">
        <v>174</v>
      </c>
      <c r="B38" s="8" t="s">
        <v>113</v>
      </c>
      <c r="C38" s="11" t="s">
        <v>175</v>
      </c>
      <c r="D38" s="648">
        <v>69718.573085784679</v>
      </c>
    </row>
    <row r="39" spans="1:4" ht="30" customHeight="1" thickTop="1" thickBot="1">
      <c r="A39" s="10" t="s">
        <v>176</v>
      </c>
      <c r="B39" s="8" t="s">
        <v>113</v>
      </c>
      <c r="C39" s="11" t="s">
        <v>177</v>
      </c>
      <c r="D39" s="648">
        <v>64217.103556293747</v>
      </c>
    </row>
    <row r="40" spans="1:4" ht="30" customHeight="1" thickTop="1" thickBot="1">
      <c r="A40" s="10" t="s">
        <v>180</v>
      </c>
      <c r="B40" s="8" t="s">
        <v>113</v>
      </c>
      <c r="C40" s="11" t="s">
        <v>181</v>
      </c>
      <c r="D40" s="648">
        <v>94351.792610917139</v>
      </c>
    </row>
    <row r="41" spans="1:4" ht="30" customHeight="1" thickTop="1" thickBot="1">
      <c r="A41" s="10" t="s">
        <v>178</v>
      </c>
      <c r="B41" s="8" t="s">
        <v>113</v>
      </c>
      <c r="C41" s="11" t="s">
        <v>179</v>
      </c>
      <c r="D41" s="648">
        <v>105378.92654499183</v>
      </c>
    </row>
    <row r="42" spans="1:4" ht="30" customHeight="1" thickTop="1" thickBot="1">
      <c r="A42" s="10" t="s">
        <v>182</v>
      </c>
      <c r="B42" s="8" t="s">
        <v>113</v>
      </c>
      <c r="C42" s="11" t="s">
        <v>183</v>
      </c>
      <c r="D42" s="648">
        <v>74619.656375275998</v>
      </c>
    </row>
    <row r="43" spans="1:4" ht="30" customHeight="1" thickTop="1" thickBot="1">
      <c r="A43" s="10" t="s">
        <v>1672</v>
      </c>
      <c r="B43" s="8" t="s">
        <v>113</v>
      </c>
      <c r="C43" s="11" t="s">
        <v>1671</v>
      </c>
      <c r="D43" s="648">
        <v>8894.5392946462907</v>
      </c>
    </row>
    <row r="44" spans="1:4" ht="30" customHeight="1" thickTop="1" thickBot="1">
      <c r="A44" s="10" t="s">
        <v>184</v>
      </c>
      <c r="B44" s="8" t="s">
        <v>113</v>
      </c>
      <c r="C44" s="11" t="s">
        <v>185</v>
      </c>
      <c r="D44" s="648">
        <v>46438.297403294928</v>
      </c>
    </row>
    <row r="45" spans="1:4" ht="30" customHeight="1" thickTop="1" thickBot="1">
      <c r="A45" s="10" t="s">
        <v>1603</v>
      </c>
      <c r="B45" s="8" t="s">
        <v>113</v>
      </c>
      <c r="C45" s="11" t="s">
        <v>1604</v>
      </c>
      <c r="D45" s="648">
        <v>4045.0454428871303</v>
      </c>
    </row>
    <row r="46" spans="1:4" ht="30" customHeight="1" thickTop="1" thickBot="1">
      <c r="A46" s="10" t="s">
        <v>188</v>
      </c>
      <c r="B46" s="8" t="s">
        <v>113</v>
      </c>
      <c r="C46" s="11" t="s">
        <v>189</v>
      </c>
      <c r="D46" s="648">
        <v>5110.3890082903017</v>
      </c>
    </row>
    <row r="47" spans="1:4" ht="30" customHeight="1" thickTop="1" thickBot="1">
      <c r="A47" s="10" t="s">
        <v>186</v>
      </c>
      <c r="B47" s="8" t="s">
        <v>113</v>
      </c>
      <c r="C47" s="11" t="s">
        <v>187</v>
      </c>
      <c r="D47" s="648">
        <v>7622.5778635024371</v>
      </c>
    </row>
    <row r="48" spans="1:4" ht="30" customHeight="1" thickTop="1" thickBot="1">
      <c r="A48" s="10" t="s">
        <v>190</v>
      </c>
      <c r="B48" s="8" t="s">
        <v>113</v>
      </c>
      <c r="C48" s="11" t="s">
        <v>191</v>
      </c>
      <c r="D48" s="648">
        <v>6329.2870177668055</v>
      </c>
    </row>
    <row r="49" spans="1:4" ht="30" customHeight="1" thickTop="1" thickBot="1">
      <c r="A49" s="10" t="s">
        <v>201</v>
      </c>
      <c r="B49" s="8" t="s">
        <v>113</v>
      </c>
      <c r="C49" s="11" t="s">
        <v>1888</v>
      </c>
      <c r="D49" s="648">
        <v>109769.31775340356</v>
      </c>
    </row>
    <row r="50" spans="1:4" ht="30" customHeight="1" thickTop="1" thickBot="1">
      <c r="A50" s="10" t="s">
        <v>192</v>
      </c>
      <c r="B50" s="8" t="s">
        <v>113</v>
      </c>
      <c r="C50" s="11" t="s">
        <v>193</v>
      </c>
      <c r="D50" s="648">
        <v>27378.818071731061</v>
      </c>
    </row>
    <row r="51" spans="1:4" ht="30" customHeight="1" thickTop="1" thickBot="1">
      <c r="A51" s="10" t="s">
        <v>194</v>
      </c>
      <c r="B51" s="8" t="s">
        <v>113</v>
      </c>
      <c r="C51" s="11" t="s">
        <v>1887</v>
      </c>
      <c r="D51" s="648">
        <v>3666.5783912891125</v>
      </c>
    </row>
    <row r="52" spans="1:4" ht="30" customHeight="1" thickTop="1" thickBot="1">
      <c r="A52" s="10" t="s">
        <v>224</v>
      </c>
      <c r="B52" s="8" t="s">
        <v>92</v>
      </c>
      <c r="C52" s="11" t="s">
        <v>1891</v>
      </c>
      <c r="D52" s="648">
        <v>161510.489125939</v>
      </c>
    </row>
    <row r="53" spans="1:4" ht="30" customHeight="1" thickTop="1" thickBot="1">
      <c r="A53" s="10" t="s">
        <v>195</v>
      </c>
      <c r="B53" s="8" t="s">
        <v>113</v>
      </c>
      <c r="C53" s="11" t="s">
        <v>196</v>
      </c>
      <c r="D53" s="648">
        <v>18883.988538337198</v>
      </c>
    </row>
    <row r="54" spans="1:4" ht="30" customHeight="1" thickTop="1" thickBot="1">
      <c r="A54" s="10" t="s">
        <v>214</v>
      </c>
      <c r="B54" s="8" t="s">
        <v>113</v>
      </c>
      <c r="C54" s="11" t="s">
        <v>215</v>
      </c>
      <c r="D54" s="648">
        <v>17090.930433629983</v>
      </c>
    </row>
    <row r="55" spans="1:4" ht="30" customHeight="1" thickTop="1" thickBot="1">
      <c r="A55" s="10" t="s">
        <v>197</v>
      </c>
      <c r="B55" s="8" t="s">
        <v>113</v>
      </c>
      <c r="C55" s="11" t="s">
        <v>198</v>
      </c>
      <c r="D55" s="648">
        <v>141040.14705357261</v>
      </c>
    </row>
    <row r="56" spans="1:4" ht="30" customHeight="1" thickTop="1" thickBot="1">
      <c r="A56" s="10" t="s">
        <v>199</v>
      </c>
      <c r="B56" s="8" t="s">
        <v>113</v>
      </c>
      <c r="C56" s="11" t="s">
        <v>200</v>
      </c>
      <c r="D56" s="648">
        <v>24611.976815478061</v>
      </c>
    </row>
    <row r="57" spans="1:4" ht="30" customHeight="1" thickTop="1" thickBot="1">
      <c r="A57" s="10" t="s">
        <v>202</v>
      </c>
      <c r="B57" s="8" t="s">
        <v>113</v>
      </c>
      <c r="C57" s="11" t="s">
        <v>203</v>
      </c>
      <c r="D57" s="648">
        <v>75978.842973409002</v>
      </c>
    </row>
    <row r="58" spans="1:4" ht="30" customHeight="1" thickTop="1" thickBot="1">
      <c r="A58" s="10" t="s">
        <v>212</v>
      </c>
      <c r="B58" s="8" t="s">
        <v>113</v>
      </c>
      <c r="C58" s="11" t="s">
        <v>213</v>
      </c>
      <c r="D58" s="648">
        <v>25024.345497585771</v>
      </c>
    </row>
    <row r="59" spans="1:4" ht="30" customHeight="1" thickTop="1" thickBot="1">
      <c r="A59" s="10" t="s">
        <v>206</v>
      </c>
      <c r="B59" s="8" t="s">
        <v>113</v>
      </c>
      <c r="C59" s="11" t="s">
        <v>207</v>
      </c>
      <c r="D59" s="648">
        <v>10128.870782973756</v>
      </c>
    </row>
    <row r="60" spans="1:4" ht="30" customHeight="1" thickTop="1" thickBot="1">
      <c r="A60" s="10" t="s">
        <v>204</v>
      </c>
      <c r="B60" s="8" t="s">
        <v>113</v>
      </c>
      <c r="C60" s="11" t="s">
        <v>205</v>
      </c>
      <c r="D60" s="648">
        <v>17865.725753923198</v>
      </c>
    </row>
    <row r="61" spans="1:4" ht="30" customHeight="1" thickTop="1" thickBot="1">
      <c r="A61" s="10" t="s">
        <v>208</v>
      </c>
      <c r="B61" s="8" t="s">
        <v>113</v>
      </c>
      <c r="C61" s="11" t="s">
        <v>209</v>
      </c>
      <c r="D61" s="648">
        <v>16883.705633327751</v>
      </c>
    </row>
    <row r="62" spans="1:4" ht="30" customHeight="1" thickTop="1" thickBot="1">
      <c r="A62" s="10" t="s">
        <v>210</v>
      </c>
      <c r="B62" s="8" t="s">
        <v>113</v>
      </c>
      <c r="C62" s="11" t="s">
        <v>211</v>
      </c>
      <c r="D62" s="648">
        <v>21834.730966741266</v>
      </c>
    </row>
    <row r="63" spans="1:4" ht="30" customHeight="1" thickTop="1" thickBot="1">
      <c r="A63" s="10" t="s">
        <v>217</v>
      </c>
      <c r="B63" s="8" t="s">
        <v>113</v>
      </c>
      <c r="C63" s="11" t="s">
        <v>218</v>
      </c>
      <c r="D63" s="648">
        <v>31963.254929965562</v>
      </c>
    </row>
    <row r="64" spans="1:4" ht="30" customHeight="1" thickTop="1" thickBot="1">
      <c r="A64" s="10" t="s">
        <v>219</v>
      </c>
      <c r="B64" s="8" t="s">
        <v>113</v>
      </c>
      <c r="C64" s="11" t="s">
        <v>220</v>
      </c>
      <c r="D64" s="648">
        <v>17173.126714251961</v>
      </c>
    </row>
    <row r="65" spans="1:4" ht="30" customHeight="1" thickTop="1" thickBot="1">
      <c r="A65" s="10" t="s">
        <v>216</v>
      </c>
      <c r="B65" s="8" t="s">
        <v>113</v>
      </c>
      <c r="C65" s="11" t="s">
        <v>1889</v>
      </c>
      <c r="D65" s="648">
        <v>25413.737371291776</v>
      </c>
    </row>
    <row r="66" spans="1:4" ht="30" customHeight="1" thickTop="1" thickBot="1">
      <c r="A66" s="10" t="s">
        <v>221</v>
      </c>
      <c r="B66" s="8" t="s">
        <v>113</v>
      </c>
      <c r="C66" s="11" t="s">
        <v>1890</v>
      </c>
      <c r="D66" s="648">
        <v>80620.539772279284</v>
      </c>
    </row>
    <row r="67" spans="1:4" ht="30" customHeight="1" thickTop="1" thickBot="1">
      <c r="A67" s="10" t="s">
        <v>222</v>
      </c>
      <c r="B67" s="8" t="s">
        <v>113</v>
      </c>
      <c r="C67" s="11" t="s">
        <v>223</v>
      </c>
      <c r="D67" s="648">
        <v>30449.386723573487</v>
      </c>
    </row>
    <row r="68" spans="1:4" ht="30" customHeight="1" thickTop="1" thickBot="1">
      <c r="A68" s="10" t="s">
        <v>225</v>
      </c>
      <c r="B68" s="8" t="s">
        <v>113</v>
      </c>
      <c r="C68" s="11" t="s">
        <v>226</v>
      </c>
      <c r="D68" s="648">
        <v>106901.11842537092</v>
      </c>
    </row>
    <row r="69" spans="1:4" ht="30" customHeight="1" thickTop="1" thickBot="1">
      <c r="A69" s="10" t="s">
        <v>227</v>
      </c>
      <c r="B69" s="8" t="s">
        <v>113</v>
      </c>
      <c r="C69" s="11" t="s">
        <v>1892</v>
      </c>
      <c r="D69" s="648">
        <v>24815.993533097793</v>
      </c>
    </row>
    <row r="70" spans="1:4" ht="30" customHeight="1" thickTop="1" thickBot="1">
      <c r="A70" s="10" t="s">
        <v>232</v>
      </c>
      <c r="B70" s="8" t="s">
        <v>233</v>
      </c>
      <c r="C70" s="11" t="s">
        <v>1895</v>
      </c>
      <c r="D70" s="648">
        <v>1584.6194352818723</v>
      </c>
    </row>
    <row r="71" spans="1:4" ht="30" customHeight="1" thickTop="1" thickBot="1">
      <c r="A71" s="10" t="s">
        <v>228</v>
      </c>
      <c r="B71" s="8" t="s">
        <v>113</v>
      </c>
      <c r="C71" s="11" t="s">
        <v>1893</v>
      </c>
      <c r="D71" s="648">
        <v>3897.8204592414409</v>
      </c>
    </row>
    <row r="72" spans="1:4" ht="30" customHeight="1" thickTop="1" thickBot="1">
      <c r="A72" s="10" t="s">
        <v>229</v>
      </c>
      <c r="B72" s="8" t="s">
        <v>113</v>
      </c>
      <c r="C72" s="11" t="s">
        <v>1894</v>
      </c>
      <c r="D72" s="648">
        <v>16351.510727781668</v>
      </c>
    </row>
    <row r="73" spans="1:4" ht="30" customHeight="1" thickTop="1" thickBot="1">
      <c r="A73" s="10" t="s">
        <v>230</v>
      </c>
      <c r="B73" s="8" t="s">
        <v>113</v>
      </c>
      <c r="C73" s="11" t="s">
        <v>231</v>
      </c>
      <c r="D73" s="648">
        <v>8655.2336675190236</v>
      </c>
    </row>
    <row r="74" spans="1:4" ht="30" customHeight="1" thickTop="1" thickBot="1">
      <c r="A74" s="10" t="s">
        <v>234</v>
      </c>
      <c r="B74" s="8" t="s">
        <v>113</v>
      </c>
      <c r="C74" s="11" t="s">
        <v>235</v>
      </c>
      <c r="D74" s="648">
        <v>18817.745966190381</v>
      </c>
    </row>
    <row r="75" spans="1:4" ht="30" customHeight="1" thickTop="1" thickBot="1">
      <c r="A75" s="10" t="s">
        <v>236</v>
      </c>
      <c r="B75" s="8" t="s">
        <v>113</v>
      </c>
      <c r="C75" s="11" t="s">
        <v>237</v>
      </c>
      <c r="D75" s="648">
        <v>422183.33419767744</v>
      </c>
    </row>
    <row r="76" spans="1:4" ht="30" customHeight="1" thickTop="1" thickBot="1">
      <c r="A76" s="10" t="s">
        <v>238</v>
      </c>
      <c r="B76" s="8" t="s">
        <v>113</v>
      </c>
      <c r="C76" s="11" t="s">
        <v>239</v>
      </c>
      <c r="D76" s="648">
        <v>625044.44841221056</v>
      </c>
    </row>
    <row r="77" spans="1:4" ht="30" customHeight="1" thickTop="1" thickBot="1">
      <c r="A77" s="10" t="s">
        <v>240</v>
      </c>
      <c r="B77" s="8" t="s">
        <v>113</v>
      </c>
      <c r="C77" s="11" t="s">
        <v>1896</v>
      </c>
      <c r="D77" s="648">
        <v>172029.18530730557</v>
      </c>
    </row>
    <row r="78" spans="1:4" ht="30" customHeight="1" thickTop="1" thickBot="1">
      <c r="A78" s="10" t="s">
        <v>241</v>
      </c>
      <c r="B78" s="8" t="s">
        <v>113</v>
      </c>
      <c r="C78" s="11" t="s">
        <v>1897</v>
      </c>
      <c r="D78" s="648">
        <v>175788.36457170045</v>
      </c>
    </row>
    <row r="79" spans="1:4" ht="30" customHeight="1" thickTop="1" thickBot="1">
      <c r="A79" s="10" t="s">
        <v>246</v>
      </c>
      <c r="B79" s="8" t="s">
        <v>113</v>
      </c>
      <c r="C79" s="11" t="s">
        <v>1902</v>
      </c>
      <c r="D79" s="648">
        <v>141669.62489884219</v>
      </c>
    </row>
    <row r="80" spans="1:4" ht="30" customHeight="1" thickTop="1" thickBot="1">
      <c r="A80" s="10" t="s">
        <v>243</v>
      </c>
      <c r="B80" s="8" t="s">
        <v>113</v>
      </c>
      <c r="C80" s="11" t="s">
        <v>1899</v>
      </c>
      <c r="D80" s="648">
        <v>171955.48611054532</v>
      </c>
    </row>
    <row r="81" spans="1:4" ht="30" customHeight="1" thickTop="1" thickBot="1">
      <c r="A81" s="10" t="s">
        <v>244</v>
      </c>
      <c r="B81" s="8" t="s">
        <v>113</v>
      </c>
      <c r="C81" s="11" t="s">
        <v>1900</v>
      </c>
      <c r="D81" s="648">
        <v>305663.69025066274</v>
      </c>
    </row>
    <row r="82" spans="1:4" ht="30" customHeight="1" thickTop="1" thickBot="1">
      <c r="A82" s="10" t="s">
        <v>245</v>
      </c>
      <c r="B82" s="8" t="s">
        <v>113</v>
      </c>
      <c r="C82" s="11" t="s">
        <v>1901</v>
      </c>
      <c r="D82" s="648">
        <v>201150.07898057328</v>
      </c>
    </row>
    <row r="83" spans="1:4" ht="30" customHeight="1" thickTop="1" thickBot="1">
      <c r="A83" s="10" t="s">
        <v>247</v>
      </c>
      <c r="B83" s="8" t="s">
        <v>113</v>
      </c>
      <c r="C83" s="11" t="s">
        <v>1903</v>
      </c>
      <c r="D83" s="648">
        <v>130236.19162827534</v>
      </c>
    </row>
    <row r="84" spans="1:4" ht="30" customHeight="1" thickTop="1" thickBot="1">
      <c r="A84" s="10" t="s">
        <v>242</v>
      </c>
      <c r="B84" s="8" t="s">
        <v>113</v>
      </c>
      <c r="C84" s="11" t="s">
        <v>1898</v>
      </c>
      <c r="D84" s="648">
        <v>158400.81654734496</v>
      </c>
    </row>
    <row r="85" spans="1:4" ht="30" customHeight="1" thickTop="1" thickBot="1">
      <c r="A85" s="10" t="s">
        <v>248</v>
      </c>
      <c r="B85" s="8" t="s">
        <v>113</v>
      </c>
      <c r="C85" s="11" t="s">
        <v>1904</v>
      </c>
      <c r="D85" s="648">
        <v>288405.33258298109</v>
      </c>
    </row>
    <row r="86" spans="1:4" ht="30" customHeight="1" thickTop="1" thickBot="1">
      <c r="A86" s="10" t="s">
        <v>249</v>
      </c>
      <c r="B86" s="8" t="s">
        <v>113</v>
      </c>
      <c r="C86" s="11" t="s">
        <v>250</v>
      </c>
      <c r="D86" s="648">
        <v>11192.566954566992</v>
      </c>
    </row>
    <row r="87" spans="1:4" ht="30" customHeight="1" thickTop="1" thickBot="1">
      <c r="A87" s="10" t="s">
        <v>255</v>
      </c>
      <c r="B87" s="8" t="s">
        <v>113</v>
      </c>
      <c r="C87" s="11" t="s">
        <v>256</v>
      </c>
      <c r="D87" s="648">
        <v>1568399.5426490111</v>
      </c>
    </row>
    <row r="88" spans="1:4" ht="30" customHeight="1" thickTop="1" thickBot="1">
      <c r="A88" s="10" t="s">
        <v>253</v>
      </c>
      <c r="B88" s="8" t="s">
        <v>113</v>
      </c>
      <c r="C88" s="11" t="s">
        <v>254</v>
      </c>
      <c r="D88" s="648">
        <v>19813.812286638953</v>
      </c>
    </row>
    <row r="89" spans="1:4" ht="30" customHeight="1" thickTop="1" thickBot="1">
      <c r="A89" s="10" t="s">
        <v>251</v>
      </c>
      <c r="B89" s="8" t="s">
        <v>113</v>
      </c>
      <c r="C89" s="11" t="s">
        <v>252</v>
      </c>
      <c r="D89" s="648">
        <v>26133.041531671421</v>
      </c>
    </row>
    <row r="90" spans="1:4" ht="30" customHeight="1" thickTop="1" thickBot="1">
      <c r="A90" s="10" t="s">
        <v>257</v>
      </c>
      <c r="B90" s="8" t="s">
        <v>113</v>
      </c>
      <c r="C90" s="11" t="s">
        <v>258</v>
      </c>
      <c r="D90" s="648">
        <v>11316.034785374686</v>
      </c>
    </row>
    <row r="91" spans="1:4" ht="30" customHeight="1" thickTop="1" thickBot="1">
      <c r="A91" s="10" t="s">
        <v>259</v>
      </c>
      <c r="B91" s="8" t="s">
        <v>113</v>
      </c>
      <c r="C91" s="11" t="s">
        <v>260</v>
      </c>
      <c r="D91" s="648">
        <v>74883.759614489638</v>
      </c>
    </row>
    <row r="92" spans="1:4" ht="30" customHeight="1" thickTop="1" thickBot="1">
      <c r="A92" s="10" t="s">
        <v>261</v>
      </c>
      <c r="B92" s="8" t="s">
        <v>113</v>
      </c>
      <c r="C92" s="11" t="s">
        <v>262</v>
      </c>
      <c r="D92" s="648">
        <v>13633.831171014599</v>
      </c>
    </row>
    <row r="93" spans="1:4" ht="30" customHeight="1" thickTop="1" thickBot="1">
      <c r="A93" s="10" t="s">
        <v>263</v>
      </c>
      <c r="B93" s="8" t="s">
        <v>113</v>
      </c>
      <c r="C93" s="11" t="s">
        <v>264</v>
      </c>
      <c r="D93" s="648">
        <v>16156.424618710527</v>
      </c>
    </row>
    <row r="94" spans="1:4" ht="30" customHeight="1" thickTop="1" thickBot="1">
      <c r="A94" s="10" t="s">
        <v>265</v>
      </c>
      <c r="B94" s="8" t="s">
        <v>113</v>
      </c>
      <c r="C94" s="11" t="s">
        <v>266</v>
      </c>
      <c r="D94" s="648">
        <v>34584.865416132263</v>
      </c>
    </row>
    <row r="95" spans="1:4" ht="30" customHeight="1" thickTop="1" thickBot="1">
      <c r="A95" s="10" t="s">
        <v>267</v>
      </c>
      <c r="B95" s="8" t="s">
        <v>113</v>
      </c>
      <c r="C95" s="11" t="s">
        <v>268</v>
      </c>
      <c r="D95" s="648">
        <v>107722.82111677856</v>
      </c>
    </row>
    <row r="96" spans="1:4" ht="30" customHeight="1" thickTop="1" thickBot="1">
      <c r="A96" s="10" t="s">
        <v>269</v>
      </c>
      <c r="B96" s="8" t="s">
        <v>113</v>
      </c>
      <c r="C96" s="11" t="s">
        <v>270</v>
      </c>
      <c r="D96" s="648">
        <v>208882.25188490498</v>
      </c>
    </row>
    <row r="97" spans="1:4" ht="30" customHeight="1" thickTop="1" thickBot="1">
      <c r="A97" s="10" t="s">
        <v>271</v>
      </c>
      <c r="B97" s="8" t="s">
        <v>113</v>
      </c>
      <c r="C97" s="11" t="s">
        <v>272</v>
      </c>
      <c r="D97" s="648">
        <v>131794.45276259826</v>
      </c>
    </row>
    <row r="98" spans="1:4" ht="30" customHeight="1" thickTop="1" thickBot="1">
      <c r="A98" s="10" t="s">
        <v>273</v>
      </c>
      <c r="B98" s="8" t="s">
        <v>113</v>
      </c>
      <c r="C98" s="11" t="s">
        <v>274</v>
      </c>
      <c r="D98" s="648">
        <v>10222.512115327903</v>
      </c>
    </row>
    <row r="99" spans="1:4" ht="30" customHeight="1" thickTop="1" thickBot="1">
      <c r="A99" s="10" t="s">
        <v>275</v>
      </c>
      <c r="B99" s="8" t="s">
        <v>113</v>
      </c>
      <c r="C99" s="11" t="s">
        <v>276</v>
      </c>
      <c r="D99" s="648">
        <v>18756.705690285453</v>
      </c>
    </row>
    <row r="100" spans="1:4" ht="30" customHeight="1" thickTop="1" thickBot="1">
      <c r="A100" s="10" t="s">
        <v>277</v>
      </c>
      <c r="B100" s="8" t="s">
        <v>113</v>
      </c>
      <c r="C100" s="11" t="s">
        <v>278</v>
      </c>
      <c r="D100" s="648">
        <v>289697.92978921783</v>
      </c>
    </row>
    <row r="101" spans="1:4" ht="30" customHeight="1" thickTop="1" thickBot="1">
      <c r="A101" s="10" t="s">
        <v>279</v>
      </c>
      <c r="B101" s="8" t="s">
        <v>113</v>
      </c>
      <c r="C101" s="11" t="s">
        <v>1905</v>
      </c>
      <c r="D101" s="648">
        <v>251958.13181718707</v>
      </c>
    </row>
    <row r="102" spans="1:4" ht="30" customHeight="1" thickTop="1" thickBot="1">
      <c r="A102" s="10" t="s">
        <v>280</v>
      </c>
      <c r="B102" s="8" t="s">
        <v>113</v>
      </c>
      <c r="C102" s="11" t="s">
        <v>281</v>
      </c>
      <c r="D102" s="648">
        <v>647704.61038266623</v>
      </c>
    </row>
    <row r="103" spans="1:4" ht="30" customHeight="1" thickTop="1" thickBot="1">
      <c r="A103" s="10" t="s">
        <v>282</v>
      </c>
      <c r="B103" s="8" t="s">
        <v>113</v>
      </c>
      <c r="C103" s="11" t="s">
        <v>283</v>
      </c>
      <c r="D103" s="648">
        <v>468087.26907199214</v>
      </c>
    </row>
    <row r="104" spans="1:4" ht="30" customHeight="1" thickTop="1" thickBot="1">
      <c r="A104" s="10" t="s">
        <v>284</v>
      </c>
      <c r="B104" s="8" t="s">
        <v>113</v>
      </c>
      <c r="C104" s="11" t="s">
        <v>285</v>
      </c>
      <c r="D104" s="648">
        <v>615571.41377546533</v>
      </c>
    </row>
    <row r="105" spans="1:4" ht="30" customHeight="1" thickTop="1" thickBot="1">
      <c r="A105" s="10" t="s">
        <v>286</v>
      </c>
      <c r="B105" s="8" t="s">
        <v>113</v>
      </c>
      <c r="C105" s="11" t="s">
        <v>287</v>
      </c>
      <c r="D105" s="648">
        <v>407215.46086036565</v>
      </c>
    </row>
    <row r="106" spans="1:4" ht="30" customHeight="1" thickTop="1" thickBot="1">
      <c r="A106" s="10" t="s">
        <v>288</v>
      </c>
      <c r="B106" s="8" t="s">
        <v>113</v>
      </c>
      <c r="C106" s="11" t="s">
        <v>289</v>
      </c>
      <c r="D106" s="648">
        <v>18593.873817914067</v>
      </c>
    </row>
    <row r="107" spans="1:4" ht="30" customHeight="1" thickTop="1" thickBot="1">
      <c r="A107" s="10" t="s">
        <v>290</v>
      </c>
      <c r="B107" s="8" t="s">
        <v>113</v>
      </c>
      <c r="C107" s="11" t="s">
        <v>291</v>
      </c>
      <c r="D107" s="648">
        <v>528541.33289539418</v>
      </c>
    </row>
    <row r="108" spans="1:4" ht="30" customHeight="1" thickTop="1" thickBot="1">
      <c r="A108" s="10" t="s">
        <v>292</v>
      </c>
      <c r="B108" s="8" t="s">
        <v>113</v>
      </c>
      <c r="C108" s="11" t="s">
        <v>293</v>
      </c>
      <c r="D108" s="648">
        <v>18940.866977248606</v>
      </c>
    </row>
    <row r="109" spans="1:4" ht="30" customHeight="1" thickTop="1" thickBot="1">
      <c r="A109" s="10" t="s">
        <v>294</v>
      </c>
      <c r="B109" s="8" t="s">
        <v>113</v>
      </c>
      <c r="C109" s="11" t="s">
        <v>1906</v>
      </c>
      <c r="D109" s="648">
        <v>866373.07513807865</v>
      </c>
    </row>
    <row r="110" spans="1:4" ht="30" customHeight="1" thickTop="1" thickBot="1">
      <c r="A110" s="10" t="s">
        <v>295</v>
      </c>
      <c r="B110" s="8" t="s">
        <v>113</v>
      </c>
      <c r="C110" s="11" t="s">
        <v>296</v>
      </c>
      <c r="D110" s="648">
        <v>6235.6456854126554</v>
      </c>
    </row>
    <row r="111" spans="1:4" ht="30" customHeight="1" thickTop="1" thickBot="1">
      <c r="A111" s="10" t="s">
        <v>297</v>
      </c>
      <c r="B111" s="8" t="s">
        <v>113</v>
      </c>
      <c r="C111" s="11" t="s">
        <v>298</v>
      </c>
      <c r="D111" s="648">
        <v>203802.03619481769</v>
      </c>
    </row>
    <row r="112" spans="1:4" ht="30" customHeight="1" thickTop="1" thickBot="1">
      <c r="A112" s="10" t="s">
        <v>299</v>
      </c>
      <c r="B112" s="8" t="s">
        <v>113</v>
      </c>
      <c r="C112" s="11" t="s">
        <v>300</v>
      </c>
      <c r="D112" s="648">
        <v>627556.98408717231</v>
      </c>
    </row>
    <row r="113" spans="1:4" ht="30" customHeight="1" thickTop="1" thickBot="1">
      <c r="A113" s="10" t="s">
        <v>301</v>
      </c>
      <c r="B113" s="8" t="s">
        <v>113</v>
      </c>
      <c r="C113" s="11" t="s">
        <v>302</v>
      </c>
      <c r="D113" s="648">
        <v>11325.398918610099</v>
      </c>
    </row>
    <row r="114" spans="1:4" ht="30" customHeight="1" thickTop="1" thickBot="1">
      <c r="A114" s="10" t="s">
        <v>305</v>
      </c>
      <c r="B114" s="8" t="s">
        <v>113</v>
      </c>
      <c r="C114" s="11" t="s">
        <v>306</v>
      </c>
      <c r="D114" s="648">
        <v>117098.48610886298</v>
      </c>
    </row>
    <row r="115" spans="1:4" ht="30" customHeight="1" thickTop="1" thickBot="1">
      <c r="A115" s="10" t="s">
        <v>303</v>
      </c>
      <c r="B115" s="8" t="s">
        <v>113</v>
      </c>
      <c r="C115" s="11" t="s">
        <v>304</v>
      </c>
      <c r="D115" s="648">
        <v>126333.60239747881</v>
      </c>
    </row>
    <row r="116" spans="1:4" ht="30" customHeight="1" thickTop="1" thickBot="1">
      <c r="A116" s="10" t="s">
        <v>309</v>
      </c>
      <c r="B116" s="8" t="s">
        <v>113</v>
      </c>
      <c r="C116" s="11" t="s">
        <v>1907</v>
      </c>
      <c r="D116" s="648">
        <v>123765.57556260364</v>
      </c>
    </row>
    <row r="117" spans="1:4" ht="30" customHeight="1" thickTop="1" thickBot="1">
      <c r="A117" s="10" t="s">
        <v>310</v>
      </c>
      <c r="B117" s="8" t="s">
        <v>113</v>
      </c>
      <c r="C117" s="11" t="s">
        <v>311</v>
      </c>
      <c r="D117" s="648">
        <v>224058.73730151681</v>
      </c>
    </row>
    <row r="118" spans="1:4" ht="30" customHeight="1" thickTop="1" thickBot="1">
      <c r="A118" s="10" t="s">
        <v>313</v>
      </c>
      <c r="B118" s="8" t="s">
        <v>113</v>
      </c>
      <c r="C118" s="11" t="s">
        <v>1909</v>
      </c>
      <c r="D118" s="648">
        <v>293816.67442886526</v>
      </c>
    </row>
    <row r="119" spans="1:4" ht="30" customHeight="1" thickTop="1" thickBot="1">
      <c r="A119" s="10" t="s">
        <v>318</v>
      </c>
      <c r="B119" s="8" t="s">
        <v>113</v>
      </c>
      <c r="C119" s="11" t="s">
        <v>319</v>
      </c>
      <c r="D119" s="648">
        <v>226196.88105693652</v>
      </c>
    </row>
    <row r="120" spans="1:4" ht="30" customHeight="1" thickTop="1" thickBot="1">
      <c r="A120" s="10" t="s">
        <v>314</v>
      </c>
      <c r="B120" s="8" t="s">
        <v>113</v>
      </c>
      <c r="C120" s="11" t="s">
        <v>315</v>
      </c>
      <c r="D120" s="648">
        <v>212279.17792098911</v>
      </c>
    </row>
    <row r="121" spans="1:4" ht="30" customHeight="1" thickTop="1" thickBot="1">
      <c r="A121" s="10" t="s">
        <v>1648</v>
      </c>
      <c r="B121" s="8" t="s">
        <v>113</v>
      </c>
      <c r="C121" s="11" t="s">
        <v>1649</v>
      </c>
      <c r="D121" s="648">
        <v>112185.43753801532</v>
      </c>
    </row>
    <row r="122" spans="1:4" ht="30" customHeight="1" thickTop="1" thickBot="1">
      <c r="A122" s="10" t="s">
        <v>322</v>
      </c>
      <c r="B122" s="8" t="s">
        <v>113</v>
      </c>
      <c r="C122" s="11" t="s">
        <v>323</v>
      </c>
      <c r="D122" s="648">
        <v>129008.79653493705</v>
      </c>
    </row>
    <row r="123" spans="1:4" ht="30" customHeight="1" thickTop="1" thickBot="1">
      <c r="A123" s="10" t="s">
        <v>320</v>
      </c>
      <c r="B123" s="8" t="s">
        <v>113</v>
      </c>
      <c r="C123" s="11" t="s">
        <v>321</v>
      </c>
      <c r="D123" s="648">
        <v>148036.71526930007</v>
      </c>
    </row>
    <row r="124" spans="1:4" ht="30" customHeight="1" thickTop="1" thickBot="1">
      <c r="A124" s="10" t="s">
        <v>312</v>
      </c>
      <c r="B124" s="8" t="s">
        <v>113</v>
      </c>
      <c r="C124" s="11" t="s">
        <v>1908</v>
      </c>
      <c r="D124" s="648">
        <v>228448.2614605549</v>
      </c>
    </row>
    <row r="125" spans="1:4" ht="30" customHeight="1" thickTop="1" thickBot="1">
      <c r="A125" s="10" t="s">
        <v>316</v>
      </c>
      <c r="B125" s="8" t="s">
        <v>113</v>
      </c>
      <c r="C125" s="11" t="s">
        <v>317</v>
      </c>
      <c r="D125" s="648">
        <v>158827.75165892995</v>
      </c>
    </row>
    <row r="126" spans="1:4" ht="30" customHeight="1" thickTop="1" thickBot="1">
      <c r="A126" s="10" t="s">
        <v>307</v>
      </c>
      <c r="B126" s="8" t="s">
        <v>113</v>
      </c>
      <c r="C126" s="11" t="s">
        <v>308</v>
      </c>
      <c r="D126" s="648">
        <v>134613.05686645815</v>
      </c>
    </row>
    <row r="127" spans="1:4" ht="30" customHeight="1" thickTop="1" thickBot="1">
      <c r="A127" s="10" t="s">
        <v>324</v>
      </c>
      <c r="B127" s="8" t="s">
        <v>113</v>
      </c>
      <c r="C127" s="11" t="s">
        <v>325</v>
      </c>
      <c r="D127" s="648">
        <v>7674.2540061719474</v>
      </c>
    </row>
    <row r="128" spans="1:4" ht="30" customHeight="1" thickTop="1" thickBot="1">
      <c r="A128" s="10" t="s">
        <v>326</v>
      </c>
      <c r="B128" s="8" t="s">
        <v>113</v>
      </c>
      <c r="C128" s="11" t="s">
        <v>327</v>
      </c>
      <c r="D128" s="648">
        <v>114124.59346218249</v>
      </c>
    </row>
    <row r="129" spans="1:4" ht="30" customHeight="1" thickTop="1" thickBot="1">
      <c r="A129" s="10" t="s">
        <v>328</v>
      </c>
      <c r="B129" s="8" t="s">
        <v>113</v>
      </c>
      <c r="C129" s="11" t="s">
        <v>329</v>
      </c>
      <c r="D129" s="648">
        <v>7664.0228235628838</v>
      </c>
    </row>
    <row r="130" spans="1:4" ht="30" customHeight="1" thickTop="1" thickBot="1">
      <c r="A130" s="10" t="s">
        <v>330</v>
      </c>
      <c r="B130" s="8" t="s">
        <v>113</v>
      </c>
      <c r="C130" s="11" t="s">
        <v>331</v>
      </c>
      <c r="D130" s="648">
        <v>5316.0531197199698</v>
      </c>
    </row>
    <row r="131" spans="1:4" ht="30" customHeight="1" thickTop="1" thickBot="1">
      <c r="A131" s="10" t="s">
        <v>332</v>
      </c>
      <c r="B131" s="8" t="s">
        <v>113</v>
      </c>
      <c r="C131" s="11" t="s">
        <v>333</v>
      </c>
      <c r="D131" s="648">
        <v>5139.5218672449255</v>
      </c>
    </row>
    <row r="132" spans="1:4" ht="30" customHeight="1" thickTop="1" thickBot="1">
      <c r="A132" s="10" t="s">
        <v>334</v>
      </c>
      <c r="B132" s="8" t="s">
        <v>113</v>
      </c>
      <c r="C132" s="11" t="s">
        <v>1676</v>
      </c>
      <c r="D132" s="648">
        <v>7586.1617898091563</v>
      </c>
    </row>
    <row r="133" spans="1:4" ht="30" customHeight="1" thickTop="1" thickBot="1">
      <c r="A133" s="10" t="s">
        <v>335</v>
      </c>
      <c r="B133" s="8" t="s">
        <v>92</v>
      </c>
      <c r="C133" s="11" t="s">
        <v>1910</v>
      </c>
      <c r="D133" s="648">
        <v>299803.65035391517</v>
      </c>
    </row>
    <row r="134" spans="1:4" ht="30" customHeight="1" thickTop="1" thickBot="1">
      <c r="A134" s="10" t="s">
        <v>336</v>
      </c>
      <c r="B134" s="8" t="s">
        <v>113</v>
      </c>
      <c r="C134" s="11" t="s">
        <v>337</v>
      </c>
      <c r="D134" s="648">
        <v>63392.060626013554</v>
      </c>
    </row>
    <row r="135" spans="1:4" ht="30" customHeight="1" thickTop="1" thickBot="1">
      <c r="A135" s="10" t="s">
        <v>338</v>
      </c>
      <c r="B135" s="8" t="s">
        <v>339</v>
      </c>
      <c r="C135" s="11" t="s">
        <v>340</v>
      </c>
      <c r="D135" s="648">
        <v>1462.7122933467492</v>
      </c>
    </row>
    <row r="136" spans="1:4" ht="30" customHeight="1" thickTop="1" thickBot="1">
      <c r="A136" s="10" t="s">
        <v>352</v>
      </c>
      <c r="B136" s="8" t="s">
        <v>339</v>
      </c>
      <c r="C136" s="11" t="s">
        <v>353</v>
      </c>
      <c r="D136" s="648">
        <v>1614.0991139859564</v>
      </c>
    </row>
    <row r="137" spans="1:4" ht="30" customHeight="1" thickTop="1" thickBot="1">
      <c r="A137" s="10" t="s">
        <v>343</v>
      </c>
      <c r="B137" s="8" t="s">
        <v>344</v>
      </c>
      <c r="C137" s="11" t="s">
        <v>345</v>
      </c>
      <c r="D137" s="648">
        <v>1510.9202385216627</v>
      </c>
    </row>
    <row r="138" spans="1:4" ht="30" customHeight="1" thickTop="1" thickBot="1">
      <c r="A138" s="10" t="s">
        <v>346</v>
      </c>
      <c r="B138" s="8" t="s">
        <v>344</v>
      </c>
      <c r="C138" s="11" t="s">
        <v>347</v>
      </c>
      <c r="D138" s="648">
        <v>1522.0184705043769</v>
      </c>
    </row>
    <row r="139" spans="1:4" ht="30" customHeight="1" thickTop="1" thickBot="1">
      <c r="A139" s="10" t="s">
        <v>350</v>
      </c>
      <c r="B139" s="8" t="s">
        <v>339</v>
      </c>
      <c r="C139" s="11" t="s">
        <v>351</v>
      </c>
      <c r="D139" s="648">
        <v>1831.2082771477974</v>
      </c>
    </row>
    <row r="140" spans="1:4" ht="30" customHeight="1" thickTop="1" thickBot="1">
      <c r="A140" s="10" t="s">
        <v>348</v>
      </c>
      <c r="B140" s="8" t="s">
        <v>339</v>
      </c>
      <c r="C140" s="11" t="s">
        <v>349</v>
      </c>
      <c r="D140" s="648">
        <v>1515.0820755151806</v>
      </c>
    </row>
    <row r="141" spans="1:4" ht="30" customHeight="1" thickTop="1" thickBot="1">
      <c r="A141" s="10" t="s">
        <v>356</v>
      </c>
      <c r="B141" s="8" t="s">
        <v>113</v>
      </c>
      <c r="C141" s="11" t="s">
        <v>357</v>
      </c>
      <c r="D141" s="648">
        <v>53772.321235246804</v>
      </c>
    </row>
    <row r="142" spans="1:4" ht="30" customHeight="1" thickTop="1" thickBot="1">
      <c r="A142" s="10" t="s">
        <v>341</v>
      </c>
      <c r="B142" s="8" t="s">
        <v>339</v>
      </c>
      <c r="C142" s="11" t="s">
        <v>342</v>
      </c>
      <c r="D142" s="648">
        <v>1537.6253592300684</v>
      </c>
    </row>
    <row r="143" spans="1:4" ht="30" customHeight="1" thickTop="1" thickBot="1">
      <c r="A143" s="10" t="s">
        <v>354</v>
      </c>
      <c r="B143" s="8" t="s">
        <v>113</v>
      </c>
      <c r="C143" s="11" t="s">
        <v>355</v>
      </c>
      <c r="D143" s="648">
        <v>41367.35914150568</v>
      </c>
    </row>
    <row r="144" spans="1:4" ht="30" customHeight="1" thickTop="1" thickBot="1">
      <c r="A144" s="10" t="s">
        <v>359</v>
      </c>
      <c r="B144" s="8" t="s">
        <v>113</v>
      </c>
      <c r="C144" s="11" t="s">
        <v>360</v>
      </c>
      <c r="D144" s="648">
        <v>164361.52087637337</v>
      </c>
    </row>
    <row r="145" spans="1:4" ht="68.25" customHeight="1" thickTop="1" thickBot="1">
      <c r="A145" s="10" t="s">
        <v>358</v>
      </c>
      <c r="B145" s="8" t="s">
        <v>113</v>
      </c>
      <c r="C145" s="11" t="s">
        <v>2197</v>
      </c>
      <c r="D145" s="648">
        <v>220668.3141357351</v>
      </c>
    </row>
    <row r="146" spans="1:4" ht="30" customHeight="1" thickTop="1" thickBot="1">
      <c r="A146" s="10" t="s">
        <v>361</v>
      </c>
      <c r="B146" s="8" t="s">
        <v>113</v>
      </c>
      <c r="C146" s="11" t="s">
        <v>1911</v>
      </c>
      <c r="D146" s="648">
        <v>125659.38480452895</v>
      </c>
    </row>
    <row r="147" spans="1:4" ht="30" customHeight="1" thickTop="1" thickBot="1">
      <c r="A147" s="10" t="s">
        <v>362</v>
      </c>
      <c r="B147" s="8" t="s">
        <v>113</v>
      </c>
      <c r="C147" s="11" t="s">
        <v>1912</v>
      </c>
      <c r="D147" s="648">
        <v>125300.59977371276</v>
      </c>
    </row>
    <row r="148" spans="1:4" ht="30" customHeight="1" thickTop="1" thickBot="1">
      <c r="A148" s="10" t="s">
        <v>367</v>
      </c>
      <c r="B148" s="8" t="s">
        <v>113</v>
      </c>
      <c r="C148" s="11" t="s">
        <v>368</v>
      </c>
      <c r="D148" s="648">
        <v>21241.357057390476</v>
      </c>
    </row>
    <row r="149" spans="1:4" ht="30" customHeight="1" thickTop="1" thickBot="1">
      <c r="A149" s="10" t="s">
        <v>363</v>
      </c>
      <c r="B149" s="8" t="s">
        <v>113</v>
      </c>
      <c r="C149" s="11" t="s">
        <v>364</v>
      </c>
      <c r="D149" s="648">
        <v>10826.672118886894</v>
      </c>
    </row>
    <row r="150" spans="1:4" ht="30" customHeight="1" thickTop="1" thickBot="1">
      <c r="A150" s="10" t="s">
        <v>158</v>
      </c>
      <c r="B150" s="8" t="s">
        <v>113</v>
      </c>
      <c r="C150" s="11" t="s">
        <v>159</v>
      </c>
      <c r="D150" s="648">
        <v>76200.200678501715</v>
      </c>
    </row>
    <row r="151" spans="1:4" ht="30" customHeight="1" thickTop="1" thickBot="1">
      <c r="A151" s="10" t="s">
        <v>369</v>
      </c>
      <c r="B151" s="8" t="s">
        <v>113</v>
      </c>
      <c r="C151" s="11" t="s">
        <v>370</v>
      </c>
      <c r="D151" s="648">
        <v>136637.9639736792</v>
      </c>
    </row>
    <row r="152" spans="1:4" ht="30" customHeight="1" thickTop="1" thickBot="1">
      <c r="A152" s="10" t="s">
        <v>371</v>
      </c>
      <c r="B152" s="8" t="s">
        <v>113</v>
      </c>
      <c r="C152" s="11" t="s">
        <v>372</v>
      </c>
      <c r="D152" s="648">
        <v>139156.22217450693</v>
      </c>
    </row>
    <row r="153" spans="1:4" ht="30" customHeight="1" thickTop="1" thickBot="1">
      <c r="A153" s="10" t="s">
        <v>365</v>
      </c>
      <c r="B153" s="8" t="s">
        <v>113</v>
      </c>
      <c r="C153" s="11" t="s">
        <v>366</v>
      </c>
      <c r="D153" s="648">
        <v>136158.6590799258</v>
      </c>
    </row>
    <row r="154" spans="1:4" ht="30" customHeight="1" thickTop="1" thickBot="1">
      <c r="A154" s="10" t="s">
        <v>373</v>
      </c>
      <c r="B154" s="8" t="s">
        <v>113</v>
      </c>
      <c r="C154" s="11" t="s">
        <v>374</v>
      </c>
      <c r="D154" s="648">
        <v>85790.46039056436</v>
      </c>
    </row>
    <row r="155" spans="1:4" ht="16.5" thickTop="1" thickBot="1">
      <c r="D155" s="645"/>
    </row>
    <row r="156"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5703125" style="183" customWidth="1"/>
  </cols>
  <sheetData>
    <row r="1" spans="1:4" ht="81.75" customHeight="1" thickTop="1" thickBot="1">
      <c r="A1" s="691" t="s">
        <v>1850</v>
      </c>
      <c r="B1" s="692"/>
      <c r="C1" s="692"/>
      <c r="D1" s="693"/>
    </row>
    <row r="2" spans="1:4" ht="48.75" customHeight="1" thickTop="1" thickBot="1">
      <c r="A2" s="690" t="s">
        <v>375</v>
      </c>
      <c r="B2" s="690"/>
      <c r="C2" s="690"/>
      <c r="D2" s="690"/>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7" t="s">
        <v>742</v>
      </c>
      <c r="B6" s="667" t="s">
        <v>377</v>
      </c>
      <c r="C6" s="668" t="s">
        <v>2238</v>
      </c>
      <c r="D6" s="647">
        <v>4962.8018630281713</v>
      </c>
    </row>
    <row r="7" spans="1:4" ht="16.5" thickTop="1" thickBot="1">
      <c r="A7" s="667" t="s">
        <v>747</v>
      </c>
      <c r="B7" s="667" t="s">
        <v>377</v>
      </c>
      <c r="C7" s="668" t="s">
        <v>748</v>
      </c>
      <c r="D7" s="647">
        <v>3777.5266192886297</v>
      </c>
    </row>
    <row r="8" spans="1:4" ht="16.5" thickTop="1" thickBot="1">
      <c r="A8" s="667" t="s">
        <v>743</v>
      </c>
      <c r="B8" s="667" t="s">
        <v>377</v>
      </c>
      <c r="C8" s="668" t="s">
        <v>744</v>
      </c>
      <c r="D8" s="647">
        <v>4146.9059501556749</v>
      </c>
    </row>
    <row r="9" spans="1:4" ht="16.5" thickTop="1" thickBot="1">
      <c r="A9" s="667" t="s">
        <v>745</v>
      </c>
      <c r="B9" s="667" t="s">
        <v>377</v>
      </c>
      <c r="C9" s="668" t="s">
        <v>746</v>
      </c>
      <c r="D9" s="647">
        <v>4253.9086928274774</v>
      </c>
    </row>
    <row r="10" spans="1:4" ht="16.5" thickTop="1" thickBot="1">
      <c r="A10" s="667" t="s">
        <v>1668</v>
      </c>
      <c r="B10" s="667" t="s">
        <v>377</v>
      </c>
      <c r="C10" s="668" t="s">
        <v>1667</v>
      </c>
      <c r="D10" s="647">
        <v>3592.47050610623</v>
      </c>
    </row>
    <row r="11" spans="1:4" ht="16.5" thickTop="1" thickBot="1">
      <c r="A11" s="667" t="s">
        <v>751</v>
      </c>
      <c r="B11" s="667" t="s">
        <v>377</v>
      </c>
      <c r="C11" s="668" t="s">
        <v>752</v>
      </c>
      <c r="D11" s="647">
        <v>11565.090954527734</v>
      </c>
    </row>
    <row r="12" spans="1:4" ht="16.5" thickTop="1" thickBot="1">
      <c r="A12" s="667" t="s">
        <v>749</v>
      </c>
      <c r="B12" s="667" t="s">
        <v>377</v>
      </c>
      <c r="C12" s="668" t="s">
        <v>750</v>
      </c>
      <c r="D12" s="647">
        <v>5953.676575988974</v>
      </c>
    </row>
    <row r="13" spans="1:4" ht="16.5" thickTop="1" thickBot="1">
      <c r="A13" s="667" t="s">
        <v>753</v>
      </c>
      <c r="B13" s="667" t="s">
        <v>92</v>
      </c>
      <c r="C13" s="668" t="s">
        <v>1935</v>
      </c>
      <c r="D13" s="647">
        <v>1632.5247212427455</v>
      </c>
    </row>
    <row r="14" spans="1:4" ht="16.5" thickTop="1" thickBot="1">
      <c r="A14" s="667" t="s">
        <v>755</v>
      </c>
      <c r="B14" s="667" t="s">
        <v>233</v>
      </c>
      <c r="C14" s="668" t="s">
        <v>1937</v>
      </c>
      <c r="D14" s="647">
        <v>43333.087588151924</v>
      </c>
    </row>
    <row r="15" spans="1:4" ht="16.5" thickTop="1" thickBot="1">
      <c r="A15" s="667" t="s">
        <v>756</v>
      </c>
      <c r="B15" s="667" t="s">
        <v>92</v>
      </c>
      <c r="C15" s="668" t="s">
        <v>1938</v>
      </c>
      <c r="D15" s="647">
        <v>1320.128015325924</v>
      </c>
    </row>
    <row r="16" spans="1:4" ht="16.5" thickTop="1" thickBot="1">
      <c r="A16" s="667" t="s">
        <v>754</v>
      </c>
      <c r="B16" s="667" t="s">
        <v>233</v>
      </c>
      <c r="C16" s="668" t="s">
        <v>1936</v>
      </c>
      <c r="D16" s="647">
        <v>43305.145947300116</v>
      </c>
    </row>
    <row r="17" spans="1:4" ht="16.5" thickTop="1" thickBot="1">
      <c r="A17" s="667" t="s">
        <v>776</v>
      </c>
      <c r="B17" s="667" t="s">
        <v>422</v>
      </c>
      <c r="C17" s="668" t="s">
        <v>777</v>
      </c>
      <c r="D17" s="647">
        <v>11122.605297759917</v>
      </c>
    </row>
    <row r="18" spans="1:4" ht="16.5" thickTop="1" thickBot="1">
      <c r="A18" s="667" t="s">
        <v>757</v>
      </c>
      <c r="B18" s="667" t="s">
        <v>387</v>
      </c>
      <c r="C18" s="668" t="s">
        <v>1939</v>
      </c>
      <c r="D18" s="647">
        <v>66276.10630946896</v>
      </c>
    </row>
    <row r="19" spans="1:4" ht="16.5" thickTop="1" thickBot="1">
      <c r="A19" s="667" t="s">
        <v>758</v>
      </c>
      <c r="B19" s="667" t="s">
        <v>387</v>
      </c>
      <c r="C19" s="668" t="s">
        <v>2239</v>
      </c>
      <c r="D19" s="647">
        <v>73137.107511675</v>
      </c>
    </row>
    <row r="20" spans="1:4" ht="16.5" thickTop="1" thickBot="1">
      <c r="A20" s="667" t="s">
        <v>761</v>
      </c>
      <c r="B20" s="667" t="s">
        <v>387</v>
      </c>
      <c r="C20" s="668" t="s">
        <v>762</v>
      </c>
      <c r="D20" s="647">
        <v>72122.963366660551</v>
      </c>
    </row>
    <row r="21" spans="1:4" ht="16.5" thickTop="1" thickBot="1">
      <c r="A21" s="667" t="s">
        <v>759</v>
      </c>
      <c r="B21" s="667" t="s">
        <v>387</v>
      </c>
      <c r="C21" s="668" t="s">
        <v>2240</v>
      </c>
      <c r="D21" s="647">
        <v>52146.797232181161</v>
      </c>
    </row>
    <row r="22" spans="1:4" ht="16.5" thickTop="1" thickBot="1">
      <c r="A22" s="667" t="s">
        <v>760</v>
      </c>
      <c r="B22" s="667" t="s">
        <v>387</v>
      </c>
      <c r="C22" s="668" t="s">
        <v>2241</v>
      </c>
      <c r="D22" s="647">
        <v>53530.870379685948</v>
      </c>
    </row>
    <row r="23" spans="1:4" ht="16.5" thickTop="1" thickBot="1">
      <c r="A23" s="667" t="s">
        <v>763</v>
      </c>
      <c r="B23" s="667" t="s">
        <v>387</v>
      </c>
      <c r="C23" s="668" t="s">
        <v>764</v>
      </c>
      <c r="D23" s="647">
        <v>79979.419878688379</v>
      </c>
    </row>
    <row r="24" spans="1:4" ht="16.5" thickTop="1" thickBot="1">
      <c r="A24" s="667" t="s">
        <v>772</v>
      </c>
      <c r="B24" s="667" t="s">
        <v>387</v>
      </c>
      <c r="C24" s="668" t="s">
        <v>773</v>
      </c>
      <c r="D24" s="647">
        <v>23165.360892947567</v>
      </c>
    </row>
    <row r="25" spans="1:4" ht="16.5" thickTop="1" thickBot="1">
      <c r="A25" s="667" t="s">
        <v>765</v>
      </c>
      <c r="B25" s="667" t="s">
        <v>387</v>
      </c>
      <c r="C25" s="668" t="s">
        <v>766</v>
      </c>
      <c r="D25" s="647">
        <v>72259.831600865757</v>
      </c>
    </row>
    <row r="26" spans="1:4" ht="16.5" thickTop="1" thickBot="1">
      <c r="A26" s="667" t="s">
        <v>768</v>
      </c>
      <c r="B26" s="667" t="s">
        <v>387</v>
      </c>
      <c r="C26" s="668" t="s">
        <v>2002</v>
      </c>
      <c r="D26" s="647">
        <v>59239.57663555129</v>
      </c>
    </row>
    <row r="27" spans="1:4" ht="16.5" thickTop="1" thickBot="1">
      <c r="A27" s="667" t="s">
        <v>767</v>
      </c>
      <c r="B27" s="667" t="s">
        <v>387</v>
      </c>
      <c r="C27" s="668" t="s">
        <v>2004</v>
      </c>
      <c r="D27" s="647">
        <v>66545.811852641709</v>
      </c>
    </row>
    <row r="28" spans="1:4" ht="16.5" thickTop="1" thickBot="1">
      <c r="A28" s="667" t="s">
        <v>770</v>
      </c>
      <c r="B28" s="667" t="s">
        <v>387</v>
      </c>
      <c r="C28" s="668" t="s">
        <v>2003</v>
      </c>
      <c r="D28" s="647">
        <v>67679.234739915293</v>
      </c>
    </row>
    <row r="29" spans="1:4" ht="16.5" thickTop="1" thickBot="1">
      <c r="A29" s="667" t="s">
        <v>769</v>
      </c>
      <c r="B29" s="667" t="s">
        <v>387</v>
      </c>
      <c r="C29" s="668" t="s">
        <v>2001</v>
      </c>
      <c r="D29" s="647">
        <v>65856.523637005899</v>
      </c>
    </row>
    <row r="30" spans="1:4" ht="16.5" thickTop="1" thickBot="1">
      <c r="A30" s="667" t="s">
        <v>771</v>
      </c>
      <c r="B30" s="667" t="s">
        <v>387</v>
      </c>
      <c r="C30" s="668" t="s">
        <v>2242</v>
      </c>
      <c r="D30" s="647">
        <v>86605.711297739312</v>
      </c>
    </row>
    <row r="31" spans="1:4" ht="16.5" thickTop="1" thickBot="1">
      <c r="A31" s="667" t="s">
        <v>774</v>
      </c>
      <c r="B31" s="667" t="s">
        <v>422</v>
      </c>
      <c r="C31" s="668" t="s">
        <v>775</v>
      </c>
      <c r="D31" s="647">
        <v>56.616177201347739</v>
      </c>
    </row>
    <row r="32" spans="1:4" ht="16.5" thickTop="1" thickBot="1">
      <c r="A32" s="667" t="s">
        <v>779</v>
      </c>
      <c r="B32" s="667" t="s">
        <v>144</v>
      </c>
      <c r="C32" s="668" t="s">
        <v>1941</v>
      </c>
      <c r="D32" s="647">
        <v>533.18147461463411</v>
      </c>
    </row>
    <row r="33" spans="1:4" ht="16.5" thickTop="1" thickBot="1">
      <c r="A33" s="667" t="s">
        <v>780</v>
      </c>
      <c r="B33" s="667" t="s">
        <v>377</v>
      </c>
      <c r="C33" s="668" t="s">
        <v>781</v>
      </c>
      <c r="D33" s="647">
        <v>6353.4710700127334</v>
      </c>
    </row>
    <row r="34" spans="1:4" ht="16.5" thickTop="1" thickBot="1">
      <c r="A34" s="667" t="s">
        <v>786</v>
      </c>
      <c r="B34" s="667" t="s">
        <v>377</v>
      </c>
      <c r="C34" s="668" t="s">
        <v>787</v>
      </c>
      <c r="D34" s="647">
        <v>5074.2935906237062</v>
      </c>
    </row>
    <row r="35" spans="1:4" ht="16.5" thickTop="1" thickBot="1">
      <c r="A35" s="667" t="s">
        <v>782</v>
      </c>
      <c r="B35" s="667" t="s">
        <v>377</v>
      </c>
      <c r="C35" s="668" t="s">
        <v>783</v>
      </c>
      <c r="D35" s="647">
        <v>6774.7027573457372</v>
      </c>
    </row>
    <row r="36" spans="1:4" ht="16.5" thickTop="1" thickBot="1">
      <c r="A36" s="667" t="s">
        <v>784</v>
      </c>
      <c r="B36" s="667" t="s">
        <v>377</v>
      </c>
      <c r="C36" s="668" t="s">
        <v>785</v>
      </c>
      <c r="D36" s="647">
        <v>5666.0150931212856</v>
      </c>
    </row>
    <row r="37" spans="1:4" ht="16.5" thickTop="1" thickBot="1">
      <c r="A37" s="667" t="s">
        <v>898</v>
      </c>
      <c r="B37" s="667" t="s">
        <v>377</v>
      </c>
      <c r="C37" s="668" t="s">
        <v>899</v>
      </c>
      <c r="D37" s="647">
        <v>4935.8679534857838</v>
      </c>
    </row>
    <row r="38" spans="1:4" ht="16.5" thickTop="1" thickBot="1">
      <c r="A38" s="667" t="s">
        <v>788</v>
      </c>
      <c r="B38" s="667" t="s">
        <v>377</v>
      </c>
      <c r="C38" s="668" t="s">
        <v>789</v>
      </c>
      <c r="D38" s="647">
        <v>4496.3138787089756</v>
      </c>
    </row>
    <row r="39" spans="1:4" ht="16.5" thickTop="1" thickBot="1">
      <c r="A39" s="667" t="s">
        <v>917</v>
      </c>
      <c r="B39" s="667" t="s">
        <v>92</v>
      </c>
      <c r="C39" s="668" t="s">
        <v>2243</v>
      </c>
      <c r="D39" s="647">
        <v>532608.80839507817</v>
      </c>
    </row>
    <row r="40" spans="1:4" ht="16.5" thickTop="1" thickBot="1">
      <c r="A40" s="667" t="s">
        <v>896</v>
      </c>
      <c r="B40" s="667" t="s">
        <v>92</v>
      </c>
      <c r="C40" s="668" t="s">
        <v>897</v>
      </c>
      <c r="D40" s="647">
        <v>32837.382776781691</v>
      </c>
    </row>
    <row r="41" spans="1:4" ht="16.5" thickTop="1" thickBot="1">
      <c r="A41" s="667" t="s">
        <v>827</v>
      </c>
      <c r="B41" s="667" t="s">
        <v>92</v>
      </c>
      <c r="C41" s="668" t="s">
        <v>828</v>
      </c>
      <c r="D41" s="647">
        <v>986.29411609985414</v>
      </c>
    </row>
    <row r="42" spans="1:4" ht="16.5" thickTop="1" thickBot="1">
      <c r="A42" s="667" t="s">
        <v>432</v>
      </c>
      <c r="B42" s="667" t="s">
        <v>92</v>
      </c>
      <c r="C42" s="668" t="s">
        <v>433</v>
      </c>
      <c r="D42" s="647">
        <v>17418.177623450236</v>
      </c>
    </row>
    <row r="43" spans="1:4" ht="16.5" thickTop="1" thickBot="1">
      <c r="A43" s="667" t="s">
        <v>376</v>
      </c>
      <c r="B43" s="667" t="s">
        <v>377</v>
      </c>
      <c r="C43" s="668" t="s">
        <v>378</v>
      </c>
      <c r="D43" s="647">
        <v>6340.2789510531957</v>
      </c>
    </row>
    <row r="44" spans="1:4" ht="16.5" thickTop="1" thickBot="1">
      <c r="A44" s="667" t="s">
        <v>379</v>
      </c>
      <c r="B44" s="667" t="s">
        <v>144</v>
      </c>
      <c r="C44" s="668" t="s">
        <v>2244</v>
      </c>
      <c r="D44" s="647">
        <v>13220.152212326355</v>
      </c>
    </row>
    <row r="45" spans="1:4" ht="16.5" thickTop="1" thickBot="1">
      <c r="A45" s="667" t="s">
        <v>778</v>
      </c>
      <c r="B45" s="667" t="s">
        <v>377</v>
      </c>
      <c r="C45" s="668" t="s">
        <v>1940</v>
      </c>
      <c r="D45" s="647">
        <v>7525.004523169423</v>
      </c>
    </row>
    <row r="46" spans="1:4" ht="16.5" thickTop="1" thickBot="1">
      <c r="A46" s="667" t="s">
        <v>913</v>
      </c>
      <c r="B46" s="667" t="s">
        <v>92</v>
      </c>
      <c r="C46" s="668" t="s">
        <v>1954</v>
      </c>
      <c r="D46" s="647">
        <v>1110.5199029688306</v>
      </c>
    </row>
    <row r="47" spans="1:4" ht="16.5" thickTop="1" thickBot="1">
      <c r="A47" s="667" t="s">
        <v>914</v>
      </c>
      <c r="B47" s="667" t="s">
        <v>92</v>
      </c>
      <c r="C47" s="668" t="s">
        <v>1955</v>
      </c>
      <c r="D47" s="647">
        <v>21666.406376170136</v>
      </c>
    </row>
    <row r="48" spans="1:4" ht="16.5" thickTop="1" thickBot="1">
      <c r="A48" s="667" t="s">
        <v>797</v>
      </c>
      <c r="B48" s="667" t="s">
        <v>387</v>
      </c>
      <c r="C48" s="668" t="s">
        <v>798</v>
      </c>
      <c r="D48" s="647">
        <v>43641.544980768325</v>
      </c>
    </row>
    <row r="49" spans="1:4" ht="16.5" thickTop="1" thickBot="1">
      <c r="A49" s="667" t="s">
        <v>800</v>
      </c>
      <c r="B49" s="667" t="s">
        <v>387</v>
      </c>
      <c r="C49" s="668" t="s">
        <v>801</v>
      </c>
      <c r="D49" s="647">
        <v>44632.786141478013</v>
      </c>
    </row>
    <row r="50" spans="1:4" ht="16.5" thickTop="1" thickBot="1">
      <c r="A50" s="667" t="s">
        <v>799</v>
      </c>
      <c r="B50" s="667" t="s">
        <v>387</v>
      </c>
      <c r="C50" s="668" t="s">
        <v>1943</v>
      </c>
      <c r="D50" s="647">
        <v>63110.73065467774</v>
      </c>
    </row>
    <row r="51" spans="1:4" ht="16.5" thickTop="1" thickBot="1">
      <c r="A51" s="667" t="s">
        <v>796</v>
      </c>
      <c r="B51" s="667" t="s">
        <v>387</v>
      </c>
      <c r="C51" s="668" t="s">
        <v>1942</v>
      </c>
      <c r="D51" s="647">
        <v>63337.928258980886</v>
      </c>
    </row>
    <row r="52" spans="1:4" ht="16.5" thickTop="1" thickBot="1">
      <c r="A52" s="667" t="s">
        <v>802</v>
      </c>
      <c r="B52" s="667" t="s">
        <v>387</v>
      </c>
      <c r="C52" s="668" t="s">
        <v>803</v>
      </c>
      <c r="D52" s="647">
        <v>58377.508306320422</v>
      </c>
    </row>
    <row r="53" spans="1:4" ht="16.5" thickTop="1" thickBot="1">
      <c r="A53" s="667" t="s">
        <v>380</v>
      </c>
      <c r="B53" s="667" t="s">
        <v>144</v>
      </c>
      <c r="C53" s="668" t="s">
        <v>381</v>
      </c>
      <c r="D53" s="647">
        <v>4248.0455288454614</v>
      </c>
    </row>
    <row r="54" spans="1:4" ht="16.5" thickTop="1" thickBot="1">
      <c r="A54" s="667" t="s">
        <v>794</v>
      </c>
      <c r="B54" s="667" t="s">
        <v>377</v>
      </c>
      <c r="C54" s="668" t="s">
        <v>795</v>
      </c>
      <c r="D54" s="647">
        <v>4310.3416461543875</v>
      </c>
    </row>
    <row r="55" spans="1:4" ht="16.5" thickTop="1" thickBot="1">
      <c r="A55" s="667" t="s">
        <v>790</v>
      </c>
      <c r="B55" s="667" t="s">
        <v>422</v>
      </c>
      <c r="C55" s="668" t="s">
        <v>791</v>
      </c>
      <c r="D55" s="647">
        <v>3268.8971438486892</v>
      </c>
    </row>
    <row r="56" spans="1:4" ht="16.5" thickTop="1" thickBot="1">
      <c r="A56" s="667" t="s">
        <v>792</v>
      </c>
      <c r="B56" s="667" t="s">
        <v>606</v>
      </c>
      <c r="C56" s="668" t="s">
        <v>793</v>
      </c>
      <c r="D56" s="647">
        <v>11999.148313071399</v>
      </c>
    </row>
    <row r="57" spans="1:4" ht="16.5" thickTop="1" thickBot="1">
      <c r="A57" s="667" t="s">
        <v>382</v>
      </c>
      <c r="B57" s="667" t="s">
        <v>377</v>
      </c>
      <c r="C57" s="668" t="s">
        <v>383</v>
      </c>
      <c r="D57" s="647">
        <v>5127.3369022735124</v>
      </c>
    </row>
    <row r="58" spans="1:4" ht="16.5" thickTop="1" thickBot="1">
      <c r="A58" s="667" t="s">
        <v>384</v>
      </c>
      <c r="B58" s="667" t="s">
        <v>377</v>
      </c>
      <c r="C58" s="668" t="s">
        <v>385</v>
      </c>
      <c r="D58" s="647">
        <v>4874.6711794234834</v>
      </c>
    </row>
    <row r="59" spans="1:4" ht="16.5" thickTop="1" thickBot="1">
      <c r="A59" s="667" t="s">
        <v>386</v>
      </c>
      <c r="B59" s="667" t="s">
        <v>387</v>
      </c>
      <c r="C59" s="668" t="s">
        <v>2245</v>
      </c>
      <c r="D59" s="647">
        <v>26011.560558467747</v>
      </c>
    </row>
    <row r="60" spans="1:4" ht="16.5" thickTop="1" thickBot="1">
      <c r="A60" s="667" t="s">
        <v>388</v>
      </c>
      <c r="B60" s="667" t="s">
        <v>377</v>
      </c>
      <c r="C60" s="668" t="s">
        <v>389</v>
      </c>
      <c r="D60" s="647">
        <v>7150.3116999436752</v>
      </c>
    </row>
    <row r="61" spans="1:4" ht="16.5" thickTop="1" thickBot="1">
      <c r="A61" s="667" t="s">
        <v>390</v>
      </c>
      <c r="B61" s="667" t="s">
        <v>233</v>
      </c>
      <c r="C61" s="668" t="s">
        <v>391</v>
      </c>
      <c r="D61" s="647">
        <v>122713.45700936519</v>
      </c>
    </row>
    <row r="62" spans="1:4" ht="16.5" thickTop="1" thickBot="1">
      <c r="A62" s="667" t="s">
        <v>398</v>
      </c>
      <c r="B62" s="667" t="s">
        <v>233</v>
      </c>
      <c r="C62" s="668" t="s">
        <v>399</v>
      </c>
      <c r="D62" s="647">
        <v>5678.9323762691674</v>
      </c>
    </row>
    <row r="63" spans="1:4" ht="16.5" thickTop="1" thickBot="1">
      <c r="A63" s="667" t="s">
        <v>392</v>
      </c>
      <c r="B63" s="667" t="s">
        <v>387</v>
      </c>
      <c r="C63" s="668" t="s">
        <v>393</v>
      </c>
      <c r="D63" s="647">
        <v>29672.923241362671</v>
      </c>
    </row>
    <row r="64" spans="1:4" ht="16.5" thickTop="1" thickBot="1">
      <c r="A64" s="667" t="s">
        <v>400</v>
      </c>
      <c r="B64" s="667" t="s">
        <v>92</v>
      </c>
      <c r="C64" s="668" t="s">
        <v>401</v>
      </c>
      <c r="D64" s="647">
        <v>36698.642706688493</v>
      </c>
    </row>
    <row r="65" spans="1:4" ht="16.5" thickTop="1" thickBot="1">
      <c r="A65" s="667" t="s">
        <v>394</v>
      </c>
      <c r="B65" s="667" t="s">
        <v>92</v>
      </c>
      <c r="C65" s="668" t="s">
        <v>395</v>
      </c>
      <c r="D65" s="647">
        <v>76106.98329244084</v>
      </c>
    </row>
    <row r="66" spans="1:4" ht="16.5" thickTop="1" thickBot="1">
      <c r="A66" s="667" t="s">
        <v>396</v>
      </c>
      <c r="B66" s="667" t="s">
        <v>92</v>
      </c>
      <c r="C66" s="668" t="s">
        <v>397</v>
      </c>
      <c r="D66" s="647">
        <v>92392.47092411526</v>
      </c>
    </row>
    <row r="67" spans="1:4" ht="16.5" thickTop="1" thickBot="1">
      <c r="A67" s="667" t="s">
        <v>918</v>
      </c>
      <c r="B67" s="667" t="s">
        <v>144</v>
      </c>
      <c r="C67" s="668" t="s">
        <v>919</v>
      </c>
      <c r="D67" s="647">
        <v>12199.045560083279</v>
      </c>
    </row>
    <row r="68" spans="1:4" ht="16.5" thickTop="1" thickBot="1">
      <c r="A68" s="667" t="s">
        <v>402</v>
      </c>
      <c r="B68" s="667" t="s">
        <v>377</v>
      </c>
      <c r="C68" s="668" t="s">
        <v>403</v>
      </c>
      <c r="D68" s="647">
        <v>1308.5849112363289</v>
      </c>
    </row>
    <row r="69" spans="1:4" ht="16.5" thickTop="1" thickBot="1">
      <c r="A69" s="667" t="s">
        <v>404</v>
      </c>
      <c r="B69" s="667" t="s">
        <v>377</v>
      </c>
      <c r="C69" s="668" t="s">
        <v>405</v>
      </c>
      <c r="D69" s="647">
        <v>11782.028021862347</v>
      </c>
    </row>
    <row r="70" spans="1:4" ht="16.5" thickTop="1" thickBot="1">
      <c r="A70" s="667" t="s">
        <v>406</v>
      </c>
      <c r="B70" s="667" t="s">
        <v>144</v>
      </c>
      <c r="C70" s="668" t="s">
        <v>407</v>
      </c>
      <c r="D70" s="647">
        <v>52243.356214009982</v>
      </c>
    </row>
    <row r="71" spans="1:4" ht="16.5" thickTop="1" thickBot="1">
      <c r="A71" s="667" t="s">
        <v>408</v>
      </c>
      <c r="B71" s="667" t="s">
        <v>92</v>
      </c>
      <c r="C71" s="668" t="s">
        <v>409</v>
      </c>
      <c r="D71" s="647">
        <v>15176.433519701079</v>
      </c>
    </row>
    <row r="72" spans="1:4" ht="16.5" thickTop="1" thickBot="1">
      <c r="A72" s="667" t="s">
        <v>410</v>
      </c>
      <c r="B72" s="667" t="s">
        <v>92</v>
      </c>
      <c r="C72" s="668" t="s">
        <v>411</v>
      </c>
      <c r="D72" s="647">
        <v>22201229.903147485</v>
      </c>
    </row>
    <row r="73" spans="1:4" ht="16.5" thickTop="1" thickBot="1">
      <c r="A73" s="667" t="s">
        <v>810</v>
      </c>
      <c r="B73" s="667" t="s">
        <v>377</v>
      </c>
      <c r="C73" s="668" t="s">
        <v>811</v>
      </c>
      <c r="D73" s="647">
        <v>2031.5863197687499</v>
      </c>
    </row>
    <row r="74" spans="1:4" ht="16.5" thickTop="1" thickBot="1">
      <c r="A74" s="667" t="s">
        <v>805</v>
      </c>
      <c r="B74" s="667" t="s">
        <v>377</v>
      </c>
      <c r="C74" s="668" t="s">
        <v>806</v>
      </c>
      <c r="D74" s="647">
        <v>2046.9771252215435</v>
      </c>
    </row>
    <row r="75" spans="1:4" ht="16.5" thickTop="1" thickBot="1">
      <c r="A75" s="667" t="s">
        <v>808</v>
      </c>
      <c r="B75" s="667" t="s">
        <v>377</v>
      </c>
      <c r="C75" s="668" t="s">
        <v>809</v>
      </c>
      <c r="D75" s="647">
        <v>2065.6659604142214</v>
      </c>
    </row>
    <row r="76" spans="1:4" ht="16.5" thickTop="1" thickBot="1">
      <c r="A76" s="667" t="s">
        <v>822</v>
      </c>
      <c r="B76" s="667" t="s">
        <v>377</v>
      </c>
      <c r="C76" s="668" t="s">
        <v>823</v>
      </c>
      <c r="D76" s="647">
        <v>2685.6039395752578</v>
      </c>
    </row>
    <row r="77" spans="1:4" ht="16.5" thickTop="1" thickBot="1">
      <c r="A77" s="667" t="s">
        <v>807</v>
      </c>
      <c r="B77" s="667" t="s">
        <v>377</v>
      </c>
      <c r="C77" s="668" t="s">
        <v>2037</v>
      </c>
      <c r="D77" s="647">
        <v>2016.7451859392704</v>
      </c>
    </row>
    <row r="78" spans="1:4" ht="16.5" thickTop="1" thickBot="1">
      <c r="A78" s="667" t="s">
        <v>817</v>
      </c>
      <c r="B78" s="667" t="s">
        <v>377</v>
      </c>
      <c r="C78" s="668" t="s">
        <v>818</v>
      </c>
      <c r="D78" s="647">
        <v>2659.128089718964</v>
      </c>
    </row>
    <row r="79" spans="1:4" ht="16.5" thickTop="1" thickBot="1">
      <c r="A79" s="667" t="s">
        <v>819</v>
      </c>
      <c r="B79" s="667" t="s">
        <v>377</v>
      </c>
      <c r="C79" s="668" t="s">
        <v>2023</v>
      </c>
      <c r="D79" s="647">
        <v>2910.2364096362685</v>
      </c>
    </row>
    <row r="80" spans="1:4" ht="16.5" thickTop="1" thickBot="1">
      <c r="A80" s="667" t="s">
        <v>820</v>
      </c>
      <c r="B80" s="667" t="s">
        <v>377</v>
      </c>
      <c r="C80" s="668" t="s">
        <v>2024</v>
      </c>
      <c r="D80" s="647">
        <v>3002.1231826669341</v>
      </c>
    </row>
    <row r="81" spans="1:4" ht="16.5" thickTop="1" thickBot="1">
      <c r="A81" s="667" t="s">
        <v>812</v>
      </c>
      <c r="B81" s="667" t="s">
        <v>377</v>
      </c>
      <c r="C81" s="668" t="s">
        <v>2246</v>
      </c>
      <c r="D81" s="647">
        <v>3304.0761277407892</v>
      </c>
    </row>
    <row r="82" spans="1:4" ht="16.5" thickTop="1" thickBot="1">
      <c r="A82" s="667" t="s">
        <v>813</v>
      </c>
      <c r="B82" s="667" t="s">
        <v>377</v>
      </c>
      <c r="C82" s="668" t="s">
        <v>2247</v>
      </c>
      <c r="D82" s="647">
        <v>3305.1754709874167</v>
      </c>
    </row>
    <row r="83" spans="1:4" ht="16.5" thickTop="1" thickBot="1">
      <c r="A83" s="667" t="s">
        <v>814</v>
      </c>
      <c r="B83" s="667" t="s">
        <v>377</v>
      </c>
      <c r="C83" s="668" t="s">
        <v>2248</v>
      </c>
      <c r="D83" s="647">
        <v>2837.7713672960317</v>
      </c>
    </row>
    <row r="84" spans="1:4" ht="16.5" thickTop="1" thickBot="1">
      <c r="A84" s="667" t="s">
        <v>815</v>
      </c>
      <c r="B84" s="667" t="s">
        <v>377</v>
      </c>
      <c r="C84" s="668" t="s">
        <v>2249</v>
      </c>
      <c r="D84" s="647">
        <v>2805.7071892693784</v>
      </c>
    </row>
    <row r="85" spans="1:4" ht="16.5" thickTop="1" thickBot="1">
      <c r="A85" s="667" t="s">
        <v>821</v>
      </c>
      <c r="B85" s="667" t="s">
        <v>377</v>
      </c>
      <c r="C85" s="668" t="s">
        <v>1944</v>
      </c>
      <c r="D85" s="647">
        <v>3036.5692710612816</v>
      </c>
    </row>
    <row r="86" spans="1:4" ht="16.5" thickTop="1" thickBot="1">
      <c r="A86" s="667" t="s">
        <v>816</v>
      </c>
      <c r="B86" s="667" t="s">
        <v>377</v>
      </c>
      <c r="C86" s="668" t="s">
        <v>2250</v>
      </c>
      <c r="D86" s="647">
        <v>2647.0353140060538</v>
      </c>
    </row>
    <row r="87" spans="1:4" ht="16.5" thickTop="1" thickBot="1">
      <c r="A87" s="667" t="s">
        <v>804</v>
      </c>
      <c r="B87" s="667" t="s">
        <v>377</v>
      </c>
      <c r="C87" s="668" t="s">
        <v>2251</v>
      </c>
      <c r="D87" s="647">
        <v>504.3237143906461</v>
      </c>
    </row>
    <row r="88" spans="1:4" ht="16.5" thickTop="1" thickBot="1">
      <c r="A88" s="667" t="s">
        <v>826</v>
      </c>
      <c r="B88" s="667" t="s">
        <v>377</v>
      </c>
      <c r="C88" s="668" t="s">
        <v>1945</v>
      </c>
      <c r="D88" s="647">
        <v>817.17847999356286</v>
      </c>
    </row>
    <row r="89" spans="1:4" ht="16.5" thickTop="1" thickBot="1">
      <c r="A89" s="667" t="s">
        <v>824</v>
      </c>
      <c r="B89" s="667" t="s">
        <v>377</v>
      </c>
      <c r="C89" s="668" t="s">
        <v>825</v>
      </c>
      <c r="D89" s="647">
        <v>1654.5115861753079</v>
      </c>
    </row>
    <row r="90" spans="1:4" ht="16.5" thickTop="1" thickBot="1">
      <c r="A90" s="667" t="s">
        <v>915</v>
      </c>
      <c r="B90" s="667" t="s">
        <v>233</v>
      </c>
      <c r="C90" s="668" t="s">
        <v>916</v>
      </c>
      <c r="D90" s="647">
        <v>9409.2788478900056</v>
      </c>
    </row>
    <row r="91" spans="1:4" ht="16.5" thickTop="1" thickBot="1">
      <c r="A91" s="667" t="s">
        <v>412</v>
      </c>
      <c r="B91" s="667" t="s">
        <v>377</v>
      </c>
      <c r="C91" s="668" t="s">
        <v>2252</v>
      </c>
      <c r="D91" s="647">
        <v>16513.784579224175</v>
      </c>
    </row>
    <row r="92" spans="1:4" ht="16.5" thickTop="1" thickBot="1">
      <c r="A92" s="667" t="s">
        <v>413</v>
      </c>
      <c r="B92" s="667" t="s">
        <v>144</v>
      </c>
      <c r="C92" s="668" t="s">
        <v>414</v>
      </c>
      <c r="D92" s="647">
        <v>35578.045490625569</v>
      </c>
    </row>
    <row r="93" spans="1:4" ht="16.5" thickTop="1" thickBot="1">
      <c r="A93" s="667" t="s">
        <v>415</v>
      </c>
      <c r="B93" s="667" t="s">
        <v>144</v>
      </c>
      <c r="C93" s="668" t="s">
        <v>416</v>
      </c>
      <c r="D93" s="647">
        <v>1065.630053731516</v>
      </c>
    </row>
    <row r="94" spans="1:4" ht="16.5" thickTop="1" thickBot="1">
      <c r="A94" s="667" t="s">
        <v>417</v>
      </c>
      <c r="B94" s="667" t="s">
        <v>144</v>
      </c>
      <c r="C94" s="668" t="s">
        <v>418</v>
      </c>
      <c r="D94" s="647">
        <v>1077.9976652560822</v>
      </c>
    </row>
    <row r="95" spans="1:4" ht="16.5" thickTop="1" thickBot="1">
      <c r="A95" s="667" t="s">
        <v>419</v>
      </c>
      <c r="B95" s="667" t="s">
        <v>377</v>
      </c>
      <c r="C95" s="668" t="s">
        <v>420</v>
      </c>
      <c r="D95" s="647">
        <v>6045.1052893335473</v>
      </c>
    </row>
    <row r="96" spans="1:4" ht="16.5" thickTop="1" thickBot="1">
      <c r="A96" s="667" t="s">
        <v>436</v>
      </c>
      <c r="B96" s="667" t="s">
        <v>377</v>
      </c>
      <c r="C96" s="668" t="s">
        <v>437</v>
      </c>
      <c r="D96" s="647">
        <v>3998.7694476725364</v>
      </c>
    </row>
    <row r="97" spans="1:4" ht="16.5" thickTop="1" thickBot="1">
      <c r="A97" s="667" t="s">
        <v>434</v>
      </c>
      <c r="B97" s="667" t="s">
        <v>377</v>
      </c>
      <c r="C97" s="668" t="s">
        <v>435</v>
      </c>
      <c r="D97" s="647">
        <v>4007.8390294572182</v>
      </c>
    </row>
    <row r="98" spans="1:4" ht="16.5" thickTop="1" thickBot="1">
      <c r="A98" s="667" t="s">
        <v>421</v>
      </c>
      <c r="B98" s="667" t="s">
        <v>422</v>
      </c>
      <c r="C98" s="668" t="s">
        <v>423</v>
      </c>
      <c r="D98" s="647">
        <v>3054.3419868817691</v>
      </c>
    </row>
    <row r="99" spans="1:4" ht="16.5" thickTop="1" thickBot="1">
      <c r="A99" s="667" t="s">
        <v>835</v>
      </c>
      <c r="B99" s="667" t="s">
        <v>387</v>
      </c>
      <c r="C99" s="668" t="s">
        <v>2253</v>
      </c>
      <c r="D99" s="647">
        <v>371901.22427481035</v>
      </c>
    </row>
    <row r="100" spans="1:4" ht="16.5" thickTop="1" thickBot="1">
      <c r="A100" s="667" t="s">
        <v>836</v>
      </c>
      <c r="B100" s="667" t="s">
        <v>387</v>
      </c>
      <c r="C100" s="668" t="s">
        <v>2254</v>
      </c>
      <c r="D100" s="647">
        <v>469333.08464146883</v>
      </c>
    </row>
    <row r="101" spans="1:4" ht="16.5" thickTop="1" thickBot="1">
      <c r="A101" s="667" t="s">
        <v>837</v>
      </c>
      <c r="B101" s="667" t="s">
        <v>387</v>
      </c>
      <c r="C101" s="668" t="s">
        <v>2255</v>
      </c>
      <c r="D101" s="647">
        <v>585411.45548580994</v>
      </c>
    </row>
    <row r="102" spans="1:4" ht="16.5" thickTop="1" thickBot="1">
      <c r="A102" s="667" t="s">
        <v>838</v>
      </c>
      <c r="B102" s="667" t="s">
        <v>387</v>
      </c>
      <c r="C102" s="668" t="s">
        <v>2256</v>
      </c>
      <c r="D102" s="647">
        <v>574308.82159036386</v>
      </c>
    </row>
    <row r="103" spans="1:4" ht="16.5" thickTop="1" thickBot="1">
      <c r="A103" s="667" t="s">
        <v>839</v>
      </c>
      <c r="B103" s="667" t="s">
        <v>387</v>
      </c>
      <c r="C103" s="668" t="s">
        <v>2257</v>
      </c>
      <c r="D103" s="647">
        <v>594734.43588883977</v>
      </c>
    </row>
    <row r="104" spans="1:4" ht="16.5" thickTop="1" thickBot="1">
      <c r="A104" s="667" t="s">
        <v>833</v>
      </c>
      <c r="B104" s="667" t="s">
        <v>387</v>
      </c>
      <c r="C104" s="668" t="s">
        <v>2006</v>
      </c>
      <c r="D104" s="647">
        <v>438699.3354025532</v>
      </c>
    </row>
    <row r="105" spans="1:4" ht="16.5" thickTop="1" thickBot="1">
      <c r="A105" s="667" t="s">
        <v>832</v>
      </c>
      <c r="B105" s="667" t="s">
        <v>387</v>
      </c>
      <c r="C105" s="668" t="s">
        <v>2007</v>
      </c>
      <c r="D105" s="647">
        <v>487192.46535456588</v>
      </c>
    </row>
    <row r="106" spans="1:4" ht="16.5" thickTop="1" thickBot="1">
      <c r="A106" s="667" t="s">
        <v>1661</v>
      </c>
      <c r="B106" s="667" t="s">
        <v>387</v>
      </c>
      <c r="C106" s="668" t="s">
        <v>2005</v>
      </c>
      <c r="D106" s="647">
        <v>517674.32200157241</v>
      </c>
    </row>
    <row r="107" spans="1:4" ht="16.5" thickTop="1" thickBot="1">
      <c r="A107" s="667" t="s">
        <v>829</v>
      </c>
      <c r="B107" s="667" t="s">
        <v>387</v>
      </c>
      <c r="C107" s="668" t="s">
        <v>2005</v>
      </c>
      <c r="D107" s="647">
        <v>517913.42915771395</v>
      </c>
    </row>
    <row r="108" spans="1:4" ht="16.5" thickTop="1" thickBot="1">
      <c r="A108" s="667" t="s">
        <v>831</v>
      </c>
      <c r="B108" s="667" t="s">
        <v>387</v>
      </c>
      <c r="C108" s="668" t="s">
        <v>2008</v>
      </c>
      <c r="D108" s="647">
        <v>539472.64956733794</v>
      </c>
    </row>
    <row r="109" spans="1:4" ht="16.5" thickTop="1" thickBot="1">
      <c r="A109" s="667" t="s">
        <v>830</v>
      </c>
      <c r="B109" s="667" t="s">
        <v>387</v>
      </c>
      <c r="C109" s="668" t="s">
        <v>2009</v>
      </c>
      <c r="D109" s="647">
        <v>603651.02573836595</v>
      </c>
    </row>
    <row r="110" spans="1:4" ht="16.5" thickTop="1" thickBot="1">
      <c r="A110" s="667" t="s">
        <v>834</v>
      </c>
      <c r="B110" s="667" t="s">
        <v>387</v>
      </c>
      <c r="C110" s="668" t="s">
        <v>2010</v>
      </c>
      <c r="D110" s="647">
        <v>412954.73202914163</v>
      </c>
    </row>
    <row r="111" spans="1:4" ht="16.5" thickTop="1" thickBot="1">
      <c r="A111" s="667" t="s">
        <v>424</v>
      </c>
      <c r="B111" s="667" t="s">
        <v>144</v>
      </c>
      <c r="C111" s="668" t="s">
        <v>425</v>
      </c>
      <c r="D111" s="647">
        <v>1714.4257931165396</v>
      </c>
    </row>
    <row r="112" spans="1:4" ht="16.5" thickTop="1" thickBot="1">
      <c r="A112" s="667" t="s">
        <v>426</v>
      </c>
      <c r="B112" s="667" t="s">
        <v>233</v>
      </c>
      <c r="C112" s="668" t="s">
        <v>427</v>
      </c>
      <c r="D112" s="647">
        <v>1564.3654399518027</v>
      </c>
    </row>
    <row r="113" spans="1:4" ht="16.5" thickTop="1" thickBot="1">
      <c r="A113" s="667" t="s">
        <v>428</v>
      </c>
      <c r="B113" s="667" t="s">
        <v>92</v>
      </c>
      <c r="C113" s="668" t="s">
        <v>427</v>
      </c>
      <c r="D113" s="647">
        <v>658.87305247911479</v>
      </c>
    </row>
    <row r="114" spans="1:4" ht="16.5" thickTop="1" thickBot="1">
      <c r="A114" s="667" t="s">
        <v>429</v>
      </c>
      <c r="B114" s="667" t="s">
        <v>144</v>
      </c>
      <c r="C114" s="668" t="s">
        <v>2258</v>
      </c>
      <c r="D114" s="647">
        <v>51952.763149151295</v>
      </c>
    </row>
    <row r="115" spans="1:4" ht="16.5" thickTop="1" thickBot="1">
      <c r="A115" s="667" t="s">
        <v>430</v>
      </c>
      <c r="B115" s="667" t="s">
        <v>92</v>
      </c>
      <c r="C115" s="668" t="s">
        <v>431</v>
      </c>
      <c r="D115" s="647">
        <v>39977.800387505718</v>
      </c>
    </row>
    <row r="116" spans="1:4" ht="16.5" thickTop="1" thickBot="1">
      <c r="A116" s="667" t="s">
        <v>438</v>
      </c>
      <c r="B116" s="667" t="s">
        <v>92</v>
      </c>
      <c r="C116" s="668" t="s">
        <v>1913</v>
      </c>
      <c r="D116" s="647">
        <v>355644.50279142265</v>
      </c>
    </row>
    <row r="117" spans="1:4" ht="16.5" thickTop="1" thickBot="1">
      <c r="A117" s="667" t="s">
        <v>440</v>
      </c>
      <c r="B117" s="667" t="s">
        <v>92</v>
      </c>
      <c r="C117" s="668" t="s">
        <v>441</v>
      </c>
      <c r="D117" s="647">
        <v>44709.19049711866</v>
      </c>
    </row>
    <row r="118" spans="1:4" ht="16.5" thickTop="1" thickBot="1">
      <c r="A118" s="667" t="s">
        <v>439</v>
      </c>
      <c r="B118" s="667" t="s">
        <v>92</v>
      </c>
      <c r="C118" s="668" t="s">
        <v>2259</v>
      </c>
      <c r="D118" s="647">
        <v>29721.111120339869</v>
      </c>
    </row>
    <row r="119" spans="1:4" ht="16.5" thickTop="1" thickBot="1">
      <c r="A119" s="667" t="s">
        <v>443</v>
      </c>
      <c r="B119" s="667" t="s">
        <v>387</v>
      </c>
      <c r="C119" s="668" t="s">
        <v>2260</v>
      </c>
      <c r="D119" s="647">
        <v>4182.4513817966499</v>
      </c>
    </row>
    <row r="120" spans="1:4" ht="16.5" thickTop="1" thickBot="1">
      <c r="A120" s="667" t="s">
        <v>442</v>
      </c>
      <c r="B120" s="667" t="s">
        <v>387</v>
      </c>
      <c r="C120" s="668" t="s">
        <v>2261</v>
      </c>
      <c r="D120" s="647">
        <v>5952.9436804912239</v>
      </c>
    </row>
    <row r="121" spans="1:4" ht="16.5" thickTop="1" thickBot="1">
      <c r="A121" s="667" t="s">
        <v>840</v>
      </c>
      <c r="B121" s="667" t="s">
        <v>606</v>
      </c>
      <c r="C121" s="668" t="s">
        <v>2262</v>
      </c>
      <c r="D121" s="647">
        <v>24191.231365926029</v>
      </c>
    </row>
    <row r="122" spans="1:4" ht="16.5" thickTop="1" thickBot="1">
      <c r="A122" s="667" t="s">
        <v>841</v>
      </c>
      <c r="B122" s="667" t="s">
        <v>606</v>
      </c>
      <c r="C122" s="668" t="s">
        <v>1946</v>
      </c>
      <c r="D122" s="647">
        <v>31703.593441759233</v>
      </c>
    </row>
    <row r="123" spans="1:4" ht="16.5" thickTop="1" thickBot="1">
      <c r="A123" s="667" t="s">
        <v>444</v>
      </c>
      <c r="B123" s="667" t="s">
        <v>387</v>
      </c>
      <c r="C123" s="668" t="s">
        <v>1914</v>
      </c>
      <c r="D123" s="647">
        <v>4518.3923555787587</v>
      </c>
    </row>
    <row r="124" spans="1:4" ht="16.5" thickTop="1" thickBot="1">
      <c r="A124" s="667" t="s">
        <v>445</v>
      </c>
      <c r="B124" s="667" t="s">
        <v>144</v>
      </c>
      <c r="C124" s="668" t="s">
        <v>446</v>
      </c>
      <c r="D124" s="647">
        <v>14190.872299098979</v>
      </c>
    </row>
    <row r="125" spans="1:4" ht="16.5" thickTop="1" thickBot="1">
      <c r="A125" s="667" t="s">
        <v>865</v>
      </c>
      <c r="B125" s="667" t="s">
        <v>422</v>
      </c>
      <c r="C125" s="668" t="s">
        <v>1947</v>
      </c>
      <c r="D125" s="647">
        <v>1710.2116440044651</v>
      </c>
    </row>
    <row r="126" spans="1:4" ht="16.5" thickTop="1" thickBot="1">
      <c r="A126" s="667" t="s">
        <v>866</v>
      </c>
      <c r="B126" s="667" t="s">
        <v>422</v>
      </c>
      <c r="C126" s="668" t="s">
        <v>1948</v>
      </c>
      <c r="D126" s="647">
        <v>3280.1654121266274</v>
      </c>
    </row>
    <row r="127" spans="1:4" ht="16.5" thickTop="1" thickBot="1">
      <c r="A127" s="667" t="s">
        <v>864</v>
      </c>
      <c r="B127" s="667" t="s">
        <v>422</v>
      </c>
      <c r="C127" s="668" t="s">
        <v>2263</v>
      </c>
      <c r="D127" s="647">
        <v>3304.0761277407892</v>
      </c>
    </row>
    <row r="128" spans="1:4" ht="16.5" thickTop="1" thickBot="1">
      <c r="A128" s="667" t="s">
        <v>846</v>
      </c>
      <c r="B128" s="667" t="s">
        <v>422</v>
      </c>
      <c r="C128" s="668" t="s">
        <v>847</v>
      </c>
      <c r="D128" s="647">
        <v>1715.5251363631678</v>
      </c>
    </row>
    <row r="129" spans="1:4" ht="16.5" thickTop="1" thickBot="1">
      <c r="A129" s="667" t="s">
        <v>848</v>
      </c>
      <c r="B129" s="667" t="s">
        <v>422</v>
      </c>
      <c r="C129" s="668" t="s">
        <v>849</v>
      </c>
      <c r="D129" s="647">
        <v>1743.5583891521849</v>
      </c>
    </row>
    <row r="130" spans="1:4" ht="16.5" thickTop="1" thickBot="1">
      <c r="A130" s="667" t="s">
        <v>850</v>
      </c>
      <c r="B130" s="667" t="s">
        <v>422</v>
      </c>
      <c r="C130" s="668" t="s">
        <v>851</v>
      </c>
      <c r="D130" s="647">
        <v>1756.200836488408</v>
      </c>
    </row>
    <row r="131" spans="1:4" ht="16.5" thickTop="1" thickBot="1">
      <c r="A131" s="667" t="s">
        <v>852</v>
      </c>
      <c r="B131" s="667" t="s">
        <v>422</v>
      </c>
      <c r="C131" s="668" t="s">
        <v>853</v>
      </c>
      <c r="D131" s="647">
        <v>3670.8903243657028</v>
      </c>
    </row>
    <row r="132" spans="1:4" ht="16.5" thickTop="1" thickBot="1">
      <c r="A132" s="667" t="s">
        <v>854</v>
      </c>
      <c r="B132" s="667" t="s">
        <v>422</v>
      </c>
      <c r="C132" s="668" t="s">
        <v>855</v>
      </c>
      <c r="D132" s="647">
        <v>1960.495456486799</v>
      </c>
    </row>
    <row r="133" spans="1:4" ht="16.5" thickTop="1" thickBot="1">
      <c r="A133" s="667" t="s">
        <v>858</v>
      </c>
      <c r="B133" s="667" t="s">
        <v>422</v>
      </c>
      <c r="C133" s="668" t="s">
        <v>859</v>
      </c>
      <c r="D133" s="647">
        <v>1858.9894300481365</v>
      </c>
    </row>
    <row r="134" spans="1:4" ht="16.5" thickTop="1" thickBot="1">
      <c r="A134" s="667" t="s">
        <v>856</v>
      </c>
      <c r="B134" s="667" t="s">
        <v>422</v>
      </c>
      <c r="C134" s="668" t="s">
        <v>857</v>
      </c>
      <c r="D134" s="647">
        <v>2440.1755597655315</v>
      </c>
    </row>
    <row r="135" spans="1:4" ht="16.5" thickTop="1" thickBot="1">
      <c r="A135" s="667" t="s">
        <v>860</v>
      </c>
      <c r="B135" s="667" t="s">
        <v>422</v>
      </c>
      <c r="C135" s="668" t="s">
        <v>861</v>
      </c>
      <c r="D135" s="647">
        <v>1818.6801776717728</v>
      </c>
    </row>
    <row r="136" spans="1:4" ht="16.5" thickTop="1" thickBot="1">
      <c r="A136" s="667" t="s">
        <v>862</v>
      </c>
      <c r="B136" s="667" t="s">
        <v>422</v>
      </c>
      <c r="C136" s="668" t="s">
        <v>863</v>
      </c>
      <c r="D136" s="647">
        <v>2701.2695808397075</v>
      </c>
    </row>
    <row r="137" spans="1:4" ht="16.5" thickTop="1" thickBot="1">
      <c r="A137" s="667" t="s">
        <v>845</v>
      </c>
      <c r="B137" s="667" t="s">
        <v>377</v>
      </c>
      <c r="C137" s="668" t="s">
        <v>2264</v>
      </c>
      <c r="D137" s="647">
        <v>7470.6786443985511</v>
      </c>
    </row>
    <row r="138" spans="1:4" ht="31.5" thickTop="1" thickBot="1">
      <c r="A138" s="667" t="s">
        <v>842</v>
      </c>
      <c r="B138" s="667" t="s">
        <v>843</v>
      </c>
      <c r="C138" s="668" t="s">
        <v>844</v>
      </c>
      <c r="D138" s="647">
        <v>257.24631971097807</v>
      </c>
    </row>
    <row r="139" spans="1:4" ht="16.5" thickTop="1" thickBot="1">
      <c r="A139" s="667" t="s">
        <v>447</v>
      </c>
      <c r="B139" s="667" t="s">
        <v>377</v>
      </c>
      <c r="C139" s="668" t="s">
        <v>448</v>
      </c>
      <c r="D139" s="647">
        <v>5685.4368238117158</v>
      </c>
    </row>
    <row r="140" spans="1:4" ht="16.5" thickTop="1" thickBot="1">
      <c r="A140" s="667" t="s">
        <v>449</v>
      </c>
      <c r="B140" s="667" t="s">
        <v>450</v>
      </c>
      <c r="C140" s="668" t="s">
        <v>2265</v>
      </c>
      <c r="D140" s="647">
        <v>493.60511773602207</v>
      </c>
    </row>
    <row r="141" spans="1:4" ht="16.5" thickTop="1" thickBot="1">
      <c r="A141" s="667" t="s">
        <v>451</v>
      </c>
      <c r="B141" s="667" t="s">
        <v>144</v>
      </c>
      <c r="C141" s="668" t="s">
        <v>2266</v>
      </c>
      <c r="D141" s="647">
        <v>4912.5985214321536</v>
      </c>
    </row>
    <row r="142" spans="1:4" ht="16.5" thickTop="1" thickBot="1">
      <c r="A142" s="667" t="s">
        <v>452</v>
      </c>
      <c r="B142" s="667" t="s">
        <v>92</v>
      </c>
      <c r="C142" s="668" t="s">
        <v>2267</v>
      </c>
      <c r="D142" s="647">
        <v>2839.7868299148504</v>
      </c>
    </row>
    <row r="143" spans="1:4" ht="16.5" thickTop="1" thickBot="1">
      <c r="A143" s="667" t="s">
        <v>453</v>
      </c>
      <c r="B143" s="667" t="s">
        <v>454</v>
      </c>
      <c r="C143" s="668" t="s">
        <v>455</v>
      </c>
      <c r="D143" s="647">
        <v>13166.83406486489</v>
      </c>
    </row>
    <row r="144" spans="1:4" ht="16.5" thickTop="1" thickBot="1">
      <c r="A144" s="667" t="s">
        <v>456</v>
      </c>
      <c r="B144" s="667" t="s">
        <v>422</v>
      </c>
      <c r="C144" s="668" t="s">
        <v>457</v>
      </c>
      <c r="D144" s="647">
        <v>29437.114114960943</v>
      </c>
    </row>
    <row r="145" spans="1:4" ht="16.5" thickTop="1" thickBot="1">
      <c r="A145" s="667" t="s">
        <v>873</v>
      </c>
      <c r="B145" s="667" t="s">
        <v>233</v>
      </c>
      <c r="C145" s="668" t="s">
        <v>875</v>
      </c>
      <c r="D145" s="647">
        <v>21324.052566782699</v>
      </c>
    </row>
    <row r="146" spans="1:4" ht="31.5" thickTop="1" thickBot="1">
      <c r="A146" s="667" t="s">
        <v>867</v>
      </c>
      <c r="B146" s="667" t="s">
        <v>233</v>
      </c>
      <c r="C146" s="668" t="s">
        <v>2268</v>
      </c>
      <c r="D146" s="647">
        <v>7114.3998205538228</v>
      </c>
    </row>
    <row r="147" spans="1:4" ht="16.5" thickTop="1" thickBot="1">
      <c r="A147" s="667" t="s">
        <v>868</v>
      </c>
      <c r="B147" s="667" t="s">
        <v>233</v>
      </c>
      <c r="C147" s="668" t="s">
        <v>2269</v>
      </c>
      <c r="D147" s="647">
        <v>25565.227200336736</v>
      </c>
    </row>
    <row r="148" spans="1:4" ht="16.5" thickTop="1" thickBot="1">
      <c r="A148" s="667" t="s">
        <v>1691</v>
      </c>
      <c r="B148" s="667" t="s">
        <v>233</v>
      </c>
      <c r="C148" s="668" t="s">
        <v>1949</v>
      </c>
      <c r="D148" s="647">
        <v>18944.615721393362</v>
      </c>
    </row>
    <row r="149" spans="1:4" ht="16.5" thickTop="1" thickBot="1">
      <c r="A149" s="667" t="s">
        <v>869</v>
      </c>
      <c r="B149" s="667" t="s">
        <v>144</v>
      </c>
      <c r="C149" s="668" t="s">
        <v>2270</v>
      </c>
      <c r="D149" s="647">
        <v>30343.705845680259</v>
      </c>
    </row>
    <row r="150" spans="1:4" ht="16.5" thickTop="1" thickBot="1">
      <c r="A150" s="667" t="s">
        <v>870</v>
      </c>
      <c r="B150" s="667" t="s">
        <v>233</v>
      </c>
      <c r="C150" s="668" t="s">
        <v>871</v>
      </c>
      <c r="D150" s="647">
        <v>9840.5878483171018</v>
      </c>
    </row>
    <row r="151" spans="1:4" ht="16.5" thickTop="1" thickBot="1">
      <c r="A151" s="667" t="s">
        <v>872</v>
      </c>
      <c r="B151" s="667" t="s">
        <v>450</v>
      </c>
      <c r="C151" s="668" t="s">
        <v>2271</v>
      </c>
      <c r="D151" s="647">
        <v>234792.2338985989</v>
      </c>
    </row>
    <row r="152" spans="1:4" ht="16.5" thickTop="1" thickBot="1">
      <c r="A152" s="667" t="s">
        <v>458</v>
      </c>
      <c r="B152" s="667" t="s">
        <v>92</v>
      </c>
      <c r="C152" s="668" t="s">
        <v>459</v>
      </c>
      <c r="D152" s="647">
        <v>988.30957871867224</v>
      </c>
    </row>
    <row r="153" spans="1:4" ht="16.5" thickTop="1" thickBot="1">
      <c r="A153" s="667" t="s">
        <v>460</v>
      </c>
      <c r="B153" s="667" t="s">
        <v>377</v>
      </c>
      <c r="C153" s="668" t="s">
        <v>461</v>
      </c>
      <c r="D153" s="647">
        <v>38796.739292878236</v>
      </c>
    </row>
    <row r="154" spans="1:4" ht="16.5" thickTop="1" thickBot="1">
      <c r="A154" s="667" t="s">
        <v>462</v>
      </c>
      <c r="B154" s="667" t="s">
        <v>377</v>
      </c>
      <c r="C154" s="668" t="s">
        <v>463</v>
      </c>
      <c r="D154" s="647">
        <v>3663.927817137057</v>
      </c>
    </row>
    <row r="155" spans="1:4" ht="16.5" thickTop="1" thickBot="1">
      <c r="A155" s="667" t="s">
        <v>909</v>
      </c>
      <c r="B155" s="667" t="s">
        <v>144</v>
      </c>
      <c r="C155" s="668" t="s">
        <v>2272</v>
      </c>
      <c r="D155" s="647">
        <v>85649.64912092172</v>
      </c>
    </row>
    <row r="156" spans="1:4" ht="16.5" thickTop="1" thickBot="1">
      <c r="A156" s="667" t="s">
        <v>910</v>
      </c>
      <c r="B156" s="667" t="s">
        <v>144</v>
      </c>
      <c r="C156" s="668" t="s">
        <v>2273</v>
      </c>
      <c r="D156" s="647">
        <v>19132.969864315652</v>
      </c>
    </row>
    <row r="157" spans="1:4" ht="16.5" thickTop="1" thickBot="1">
      <c r="A157" s="667" t="s">
        <v>911</v>
      </c>
      <c r="B157" s="667" t="s">
        <v>144</v>
      </c>
      <c r="C157" s="668" t="s">
        <v>2274</v>
      </c>
      <c r="D157" s="647">
        <v>41345.383386311085</v>
      </c>
    </row>
    <row r="158" spans="1:4" ht="16.5" thickTop="1" thickBot="1">
      <c r="A158" s="667" t="s">
        <v>912</v>
      </c>
      <c r="B158" s="667" t="s">
        <v>144</v>
      </c>
      <c r="C158" s="668" t="s">
        <v>2275</v>
      </c>
      <c r="D158" s="647">
        <v>65455.996247484378</v>
      </c>
    </row>
    <row r="159" spans="1:4" ht="16.5" thickTop="1" thickBot="1">
      <c r="A159" s="667" t="s">
        <v>466</v>
      </c>
      <c r="B159" s="667" t="s">
        <v>233</v>
      </c>
      <c r="C159" s="668" t="s">
        <v>467</v>
      </c>
      <c r="D159" s="647">
        <v>9607.343856157504</v>
      </c>
    </row>
    <row r="160" spans="1:4" ht="16.5" thickTop="1" thickBot="1">
      <c r="A160" s="667" t="s">
        <v>902</v>
      </c>
      <c r="B160" s="667" t="s">
        <v>233</v>
      </c>
      <c r="C160" s="668" t="s">
        <v>467</v>
      </c>
      <c r="D160" s="647">
        <v>9714.3465988293065</v>
      </c>
    </row>
    <row r="161" spans="1:4" ht="16.5" thickTop="1" thickBot="1">
      <c r="A161" s="667" t="s">
        <v>468</v>
      </c>
      <c r="B161" s="667" t="s">
        <v>233</v>
      </c>
      <c r="C161" s="668" t="s">
        <v>469</v>
      </c>
      <c r="D161" s="647">
        <v>10918.493901635964</v>
      </c>
    </row>
    <row r="162" spans="1:4" ht="16.5" thickTop="1" thickBot="1">
      <c r="A162" s="667" t="s">
        <v>903</v>
      </c>
      <c r="B162" s="667" t="s">
        <v>233</v>
      </c>
      <c r="C162" s="668" t="s">
        <v>469</v>
      </c>
      <c r="D162" s="647">
        <v>10790.603637278227</v>
      </c>
    </row>
    <row r="163" spans="1:4" ht="16.5" thickTop="1" thickBot="1">
      <c r="A163" s="667" t="s">
        <v>894</v>
      </c>
      <c r="B163" s="667" t="s">
        <v>233</v>
      </c>
      <c r="C163" s="668" t="s">
        <v>895</v>
      </c>
      <c r="D163" s="647">
        <v>11000.944645133073</v>
      </c>
    </row>
    <row r="164" spans="1:4" ht="16.5" thickTop="1" thickBot="1">
      <c r="A164" s="667" t="s">
        <v>900</v>
      </c>
      <c r="B164" s="667" t="s">
        <v>233</v>
      </c>
      <c r="C164" s="668" t="s">
        <v>895</v>
      </c>
      <c r="D164" s="647">
        <v>10947.626497671608</v>
      </c>
    </row>
    <row r="165" spans="1:4" ht="16.5" thickTop="1" thickBot="1">
      <c r="A165" s="667" t="s">
        <v>907</v>
      </c>
      <c r="B165" s="667" t="s">
        <v>874</v>
      </c>
      <c r="C165" s="668" t="s">
        <v>908</v>
      </c>
      <c r="D165" s="647">
        <v>16834.243135616271</v>
      </c>
    </row>
    <row r="166" spans="1:4" ht="16.5" thickTop="1" thickBot="1">
      <c r="A166" s="667" t="s">
        <v>905</v>
      </c>
      <c r="B166" s="667" t="s">
        <v>233</v>
      </c>
      <c r="C166" s="668" t="s">
        <v>906</v>
      </c>
      <c r="D166" s="647">
        <v>9753.0068363357314</v>
      </c>
    </row>
    <row r="167" spans="1:4" ht="16.5" thickTop="1" thickBot="1">
      <c r="A167" s="667" t="s">
        <v>470</v>
      </c>
      <c r="B167" s="667" t="s">
        <v>233</v>
      </c>
      <c r="C167" s="668" t="s">
        <v>471</v>
      </c>
      <c r="D167" s="647">
        <v>10865.175754174499</v>
      </c>
    </row>
    <row r="168" spans="1:4" ht="16.5" thickTop="1" thickBot="1">
      <c r="A168" s="667" t="s">
        <v>904</v>
      </c>
      <c r="B168" s="667" t="s">
        <v>233</v>
      </c>
      <c r="C168" s="668" t="s">
        <v>471</v>
      </c>
      <c r="D168" s="647">
        <v>11546.218895460617</v>
      </c>
    </row>
    <row r="169" spans="1:4" ht="16.5" thickTop="1" thickBot="1">
      <c r="A169" s="667" t="s">
        <v>464</v>
      </c>
      <c r="B169" s="667" t="s">
        <v>233</v>
      </c>
      <c r="C169" s="668" t="s">
        <v>465</v>
      </c>
      <c r="D169" s="647">
        <v>13968.072067782346</v>
      </c>
    </row>
    <row r="170" spans="1:4" ht="16.5" thickTop="1" thickBot="1">
      <c r="A170" s="667" t="s">
        <v>901</v>
      </c>
      <c r="B170" s="667" t="s">
        <v>233</v>
      </c>
      <c r="C170" s="668" t="s">
        <v>465</v>
      </c>
      <c r="D170" s="647">
        <v>13998.670454813495</v>
      </c>
    </row>
    <row r="171" spans="1:4" ht="16.5" thickTop="1" thickBot="1">
      <c r="A171" s="667" t="s">
        <v>877</v>
      </c>
      <c r="B171" s="667" t="s">
        <v>233</v>
      </c>
      <c r="C171" s="668" t="s">
        <v>878</v>
      </c>
      <c r="D171" s="647">
        <v>11753.261873575579</v>
      </c>
    </row>
    <row r="172" spans="1:4" ht="16.5" thickTop="1" thickBot="1">
      <c r="A172" s="667" t="s">
        <v>890</v>
      </c>
      <c r="B172" s="667" t="s">
        <v>874</v>
      </c>
      <c r="C172" s="668" t="s">
        <v>891</v>
      </c>
      <c r="D172" s="647">
        <v>14095.962332140085</v>
      </c>
    </row>
    <row r="173" spans="1:4" ht="16.5" thickTop="1" thickBot="1">
      <c r="A173" s="667" t="s">
        <v>892</v>
      </c>
      <c r="B173" s="667" t="s">
        <v>874</v>
      </c>
      <c r="C173" s="668" t="s">
        <v>893</v>
      </c>
      <c r="D173" s="647">
        <v>5769.1701344298917</v>
      </c>
    </row>
    <row r="174" spans="1:4" ht="16.5" thickTop="1" thickBot="1">
      <c r="A174" s="667" t="s">
        <v>879</v>
      </c>
      <c r="B174" s="667" t="s">
        <v>233</v>
      </c>
      <c r="C174" s="668" t="s">
        <v>880</v>
      </c>
      <c r="D174" s="647">
        <v>6849.0916503675717</v>
      </c>
    </row>
    <row r="175" spans="1:4" ht="16.5" thickTop="1" thickBot="1">
      <c r="A175" s="667" t="s">
        <v>881</v>
      </c>
      <c r="B175" s="667" t="s">
        <v>233</v>
      </c>
      <c r="C175" s="668" t="s">
        <v>882</v>
      </c>
      <c r="D175" s="647">
        <v>6200.1126871081115</v>
      </c>
    </row>
    <row r="176" spans="1:4" ht="31.5" thickTop="1" thickBot="1">
      <c r="A176" s="667" t="s">
        <v>887</v>
      </c>
      <c r="B176" s="667" t="s">
        <v>233</v>
      </c>
      <c r="C176" s="668" t="s">
        <v>1952</v>
      </c>
      <c r="D176" s="647">
        <v>7103.5896119619792</v>
      </c>
    </row>
    <row r="177" spans="1:4" ht="31.5" thickTop="1" thickBot="1">
      <c r="A177" s="667" t="s">
        <v>883</v>
      </c>
      <c r="B177" s="667" t="s">
        <v>233</v>
      </c>
      <c r="C177" s="668" t="s">
        <v>1951</v>
      </c>
      <c r="D177" s="647">
        <v>6339.5460555554419</v>
      </c>
    </row>
    <row r="178" spans="1:4" ht="16.5" thickTop="1" thickBot="1">
      <c r="A178" s="667" t="s">
        <v>884</v>
      </c>
      <c r="B178" s="667" t="s">
        <v>233</v>
      </c>
      <c r="C178" s="668" t="s">
        <v>2276</v>
      </c>
      <c r="D178" s="647">
        <v>8278.7875426074315</v>
      </c>
    </row>
    <row r="179" spans="1:4" ht="31.5" thickTop="1" thickBot="1">
      <c r="A179" s="667" t="s">
        <v>889</v>
      </c>
      <c r="B179" s="667" t="s">
        <v>233</v>
      </c>
      <c r="C179" s="668" t="s">
        <v>1953</v>
      </c>
      <c r="D179" s="647">
        <v>6529.7324372221055</v>
      </c>
    </row>
    <row r="180" spans="1:4" ht="31.5" thickTop="1" thickBot="1">
      <c r="A180" s="667" t="s">
        <v>876</v>
      </c>
      <c r="B180" s="667" t="s">
        <v>233</v>
      </c>
      <c r="C180" s="668" t="s">
        <v>1950</v>
      </c>
      <c r="D180" s="647">
        <v>7729.482367042252</v>
      </c>
    </row>
    <row r="181" spans="1:4" ht="16.5" thickTop="1" thickBot="1">
      <c r="A181" s="667" t="s">
        <v>885</v>
      </c>
      <c r="B181" s="667" t="s">
        <v>233</v>
      </c>
      <c r="C181" s="668" t="s">
        <v>886</v>
      </c>
      <c r="D181" s="647">
        <v>7767.0432613020466</v>
      </c>
    </row>
    <row r="182" spans="1:4" ht="16.5" thickTop="1" thickBot="1">
      <c r="A182" s="667" t="s">
        <v>888</v>
      </c>
      <c r="B182" s="667" t="s">
        <v>233</v>
      </c>
      <c r="C182" s="668" t="s">
        <v>886</v>
      </c>
      <c r="D182" s="647">
        <v>7375.3106177535628</v>
      </c>
    </row>
    <row r="183" spans="1:4" ht="16.5" thickTop="1" thickBot="1">
      <c r="A183" s="667" t="s">
        <v>472</v>
      </c>
      <c r="B183" s="667" t="s">
        <v>377</v>
      </c>
      <c r="C183" s="668" t="s">
        <v>473</v>
      </c>
      <c r="D183" s="647">
        <v>8001.0201489593946</v>
      </c>
    </row>
    <row r="184" spans="1:4" ht="16.5" thickTop="1" thickBot="1">
      <c r="A184" s="667" t="s">
        <v>476</v>
      </c>
      <c r="B184" s="667" t="s">
        <v>92</v>
      </c>
      <c r="C184" s="668" t="s">
        <v>477</v>
      </c>
      <c r="D184" s="647">
        <v>6094.3925115573738</v>
      </c>
    </row>
    <row r="185" spans="1:4" ht="16.5" thickTop="1" thickBot="1">
      <c r="A185" s="667" t="s">
        <v>474</v>
      </c>
      <c r="B185" s="667" t="s">
        <v>387</v>
      </c>
      <c r="C185" s="668" t="s">
        <v>475</v>
      </c>
      <c r="D185" s="647">
        <v>84714.108018041225</v>
      </c>
    </row>
    <row r="186" spans="1:4" ht="16.5" thickTop="1" thickBot="1">
      <c r="A186" s="667" t="s">
        <v>478</v>
      </c>
      <c r="B186" s="667" t="s">
        <v>144</v>
      </c>
      <c r="C186" s="668" t="s">
        <v>1915</v>
      </c>
      <c r="D186" s="647">
        <v>326.50494424854907</v>
      </c>
    </row>
    <row r="187" spans="1:4" ht="16.5" thickTop="1" thickBot="1">
      <c r="A187" s="667" t="s">
        <v>1455</v>
      </c>
      <c r="B187" s="667" t="s">
        <v>377</v>
      </c>
      <c r="C187" s="668" t="s">
        <v>1454</v>
      </c>
      <c r="D187" s="647">
        <v>12600.763904788631</v>
      </c>
    </row>
    <row r="188" spans="1:4" ht="16.5" thickTop="1" thickBot="1">
      <c r="A188" s="667" t="s">
        <v>1709</v>
      </c>
      <c r="B188" s="667" t="s">
        <v>377</v>
      </c>
      <c r="C188" s="668" t="s">
        <v>1708</v>
      </c>
      <c r="D188" s="647">
        <v>12576.76157723725</v>
      </c>
    </row>
    <row r="189" spans="1:4" ht="16.5" thickTop="1" thickBot="1">
      <c r="A189" s="667" t="s">
        <v>479</v>
      </c>
      <c r="B189" s="667" t="s">
        <v>377</v>
      </c>
      <c r="C189" s="668" t="s">
        <v>480</v>
      </c>
      <c r="D189" s="647">
        <v>62494.182317193809</v>
      </c>
    </row>
    <row r="190" spans="1:4" ht="16.5" thickTop="1" thickBot="1">
      <c r="A190" s="667" t="s">
        <v>1666</v>
      </c>
      <c r="B190" s="667" t="s">
        <v>144</v>
      </c>
      <c r="C190" s="668" t="s">
        <v>1665</v>
      </c>
      <c r="D190" s="647">
        <v>764626.57477499917</v>
      </c>
    </row>
    <row r="191" spans="1:4" ht="16.5" thickTop="1" thickBot="1">
      <c r="A191" s="667" t="s">
        <v>488</v>
      </c>
      <c r="B191" s="667" t="s">
        <v>92</v>
      </c>
      <c r="C191" s="668" t="s">
        <v>489</v>
      </c>
      <c r="D191" s="647">
        <v>797930.44553610007</v>
      </c>
    </row>
    <row r="192" spans="1:4" ht="16.5" thickTop="1" thickBot="1">
      <c r="A192" s="667" t="s">
        <v>490</v>
      </c>
      <c r="B192" s="667" t="s">
        <v>92</v>
      </c>
      <c r="C192" s="668" t="s">
        <v>491</v>
      </c>
      <c r="D192" s="647">
        <v>454909.88446958241</v>
      </c>
    </row>
    <row r="193" spans="1:4" ht="16.5" thickTop="1" thickBot="1">
      <c r="A193" s="667" t="s">
        <v>481</v>
      </c>
      <c r="B193" s="667" t="s">
        <v>233</v>
      </c>
      <c r="C193" s="668" t="s">
        <v>482</v>
      </c>
      <c r="D193" s="647">
        <v>3000.2909439225541</v>
      </c>
    </row>
    <row r="194" spans="1:4" ht="16.5" thickTop="1" thickBot="1">
      <c r="A194" s="667" t="s">
        <v>492</v>
      </c>
      <c r="B194" s="667" t="s">
        <v>92</v>
      </c>
      <c r="C194" s="668" t="s">
        <v>493</v>
      </c>
      <c r="D194" s="647">
        <v>1416.5037732803214</v>
      </c>
    </row>
    <row r="195" spans="1:4" ht="16.5" thickTop="1" thickBot="1">
      <c r="A195" s="667" t="s">
        <v>483</v>
      </c>
      <c r="B195" s="667" t="s">
        <v>422</v>
      </c>
      <c r="C195" s="668" t="s">
        <v>2277</v>
      </c>
      <c r="D195" s="647">
        <v>1290.8121954158407</v>
      </c>
    </row>
    <row r="196" spans="1:4" ht="16.5" thickTop="1" thickBot="1">
      <c r="A196" s="667" t="s">
        <v>484</v>
      </c>
      <c r="B196" s="667" t="s">
        <v>92</v>
      </c>
      <c r="C196" s="668" t="s">
        <v>485</v>
      </c>
      <c r="D196" s="647">
        <v>31755.629022099631</v>
      </c>
    </row>
    <row r="197" spans="1:4" ht="16.5" thickTop="1" thickBot="1">
      <c r="A197" s="667" t="s">
        <v>486</v>
      </c>
      <c r="B197" s="667" t="s">
        <v>144</v>
      </c>
      <c r="C197" s="668" t="s">
        <v>487</v>
      </c>
      <c r="D197" s="647">
        <v>2432.1137092902582</v>
      </c>
    </row>
    <row r="198" spans="1:4" ht="16.5" thickTop="1" thickBot="1">
      <c r="A198" s="667" t="s">
        <v>494</v>
      </c>
      <c r="B198" s="667" t="s">
        <v>92</v>
      </c>
      <c r="C198" s="668" t="s">
        <v>495</v>
      </c>
      <c r="D198" s="647">
        <v>26931.344408146597</v>
      </c>
    </row>
    <row r="199" spans="1:4" ht="16.5" thickTop="1" thickBot="1">
      <c r="A199" s="667" t="s">
        <v>925</v>
      </c>
      <c r="B199" s="667" t="s">
        <v>92</v>
      </c>
      <c r="C199" s="668" t="s">
        <v>926</v>
      </c>
      <c r="D199" s="647">
        <v>145507.78955657579</v>
      </c>
    </row>
    <row r="200" spans="1:4" ht="31.5" thickTop="1" thickBot="1">
      <c r="A200" s="667" t="s">
        <v>929</v>
      </c>
      <c r="B200" s="667" t="s">
        <v>92</v>
      </c>
      <c r="C200" s="668" t="s">
        <v>930</v>
      </c>
      <c r="D200" s="647">
        <v>157414.22658918149</v>
      </c>
    </row>
    <row r="201" spans="1:4" ht="16.5" thickTop="1" thickBot="1">
      <c r="A201" s="667" t="s">
        <v>927</v>
      </c>
      <c r="B201" s="667" t="s">
        <v>92</v>
      </c>
      <c r="C201" s="668" t="s">
        <v>928</v>
      </c>
      <c r="D201" s="647">
        <v>156989.14720048534</v>
      </c>
    </row>
    <row r="202" spans="1:4" ht="16.5" thickTop="1" thickBot="1">
      <c r="A202" s="667" t="s">
        <v>931</v>
      </c>
      <c r="B202" s="667" t="s">
        <v>233</v>
      </c>
      <c r="C202" s="668" t="s">
        <v>932</v>
      </c>
      <c r="D202" s="647">
        <v>8748.5735566665116</v>
      </c>
    </row>
    <row r="203" spans="1:4" ht="16.5" thickTop="1" thickBot="1">
      <c r="A203" s="667" t="s">
        <v>920</v>
      </c>
      <c r="B203" s="667" t="s">
        <v>233</v>
      </c>
      <c r="C203" s="668" t="s">
        <v>2278</v>
      </c>
      <c r="D203" s="647">
        <v>17909.125995006907</v>
      </c>
    </row>
    <row r="204" spans="1:4" ht="16.5" thickTop="1" thickBot="1">
      <c r="A204" s="667" t="s">
        <v>923</v>
      </c>
      <c r="B204" s="667" t="s">
        <v>92</v>
      </c>
      <c r="C204" s="668" t="s">
        <v>924</v>
      </c>
      <c r="D204" s="647">
        <v>118312.60276927505</v>
      </c>
    </row>
    <row r="205" spans="1:4" ht="16.5" thickTop="1" thickBot="1">
      <c r="A205" s="667" t="s">
        <v>921</v>
      </c>
      <c r="B205" s="667" t="s">
        <v>92</v>
      </c>
      <c r="C205" s="668" t="s">
        <v>922</v>
      </c>
      <c r="D205" s="647">
        <v>108219.62403388295</v>
      </c>
    </row>
    <row r="206" spans="1:4" ht="16.5" thickTop="1" thickBot="1">
      <c r="A206" s="667" t="s">
        <v>496</v>
      </c>
      <c r="B206" s="667" t="s">
        <v>144</v>
      </c>
      <c r="C206" s="668" t="s">
        <v>1916</v>
      </c>
      <c r="D206" s="647">
        <v>106708.48512945538</v>
      </c>
    </row>
    <row r="207" spans="1:4" ht="16.5" thickTop="1" thickBot="1">
      <c r="A207" s="667" t="s">
        <v>505</v>
      </c>
      <c r="B207" s="667" t="s">
        <v>144</v>
      </c>
      <c r="C207" s="668" t="s">
        <v>506</v>
      </c>
      <c r="D207" s="647">
        <v>107613.6110691792</v>
      </c>
    </row>
    <row r="208" spans="1:4" ht="16.5" thickTop="1" thickBot="1">
      <c r="A208" s="667" t="s">
        <v>507</v>
      </c>
      <c r="B208" s="667" t="s">
        <v>144</v>
      </c>
      <c r="C208" s="668" t="s">
        <v>508</v>
      </c>
      <c r="D208" s="647">
        <v>5541.0564107545579</v>
      </c>
    </row>
    <row r="209" spans="1:4" ht="16.5" thickTop="1" thickBot="1">
      <c r="A209" s="667" t="s">
        <v>509</v>
      </c>
      <c r="B209" s="667" t="s">
        <v>233</v>
      </c>
      <c r="C209" s="668" t="s">
        <v>510</v>
      </c>
      <c r="D209" s="647">
        <v>12411.035582808065</v>
      </c>
    </row>
    <row r="210" spans="1:4" ht="16.5" thickTop="1" thickBot="1">
      <c r="A210" s="667" t="s">
        <v>512</v>
      </c>
      <c r="B210" s="667" t="s">
        <v>233</v>
      </c>
      <c r="C210" s="668" t="s">
        <v>1918</v>
      </c>
      <c r="D210" s="647">
        <v>13572.583334807883</v>
      </c>
    </row>
    <row r="211" spans="1:4" ht="16.5" thickTop="1" thickBot="1">
      <c r="A211" s="667" t="s">
        <v>511</v>
      </c>
      <c r="B211" s="667" t="s">
        <v>233</v>
      </c>
      <c r="C211" s="668" t="s">
        <v>1917</v>
      </c>
      <c r="D211" s="647">
        <v>5999.1160968496042</v>
      </c>
    </row>
    <row r="212" spans="1:4" ht="16.5" thickTop="1" thickBot="1">
      <c r="A212" s="667" t="s">
        <v>519</v>
      </c>
      <c r="B212" s="667" t="s">
        <v>387</v>
      </c>
      <c r="C212" s="668" t="s">
        <v>520</v>
      </c>
      <c r="D212" s="647">
        <v>28816.901299988251</v>
      </c>
    </row>
    <row r="213" spans="1:4" ht="16.5" thickTop="1" thickBot="1">
      <c r="A213" s="667" t="s">
        <v>515</v>
      </c>
      <c r="B213" s="667" t="s">
        <v>387</v>
      </c>
      <c r="C213" s="668" t="s">
        <v>516</v>
      </c>
      <c r="D213" s="647">
        <v>50623.840387852353</v>
      </c>
    </row>
    <row r="214" spans="1:4" ht="16.5" thickTop="1" thickBot="1">
      <c r="A214" s="667" t="s">
        <v>513</v>
      </c>
      <c r="B214" s="667" t="s">
        <v>387</v>
      </c>
      <c r="C214" s="668" t="s">
        <v>514</v>
      </c>
      <c r="D214" s="647">
        <v>33599.777318318287</v>
      </c>
    </row>
    <row r="215" spans="1:4" ht="16.5" thickTop="1" thickBot="1">
      <c r="A215" s="667" t="s">
        <v>521</v>
      </c>
      <c r="B215" s="667" t="s">
        <v>387</v>
      </c>
      <c r="C215" s="668" t="s">
        <v>522</v>
      </c>
      <c r="D215" s="647">
        <v>64586.782187150435</v>
      </c>
    </row>
    <row r="216" spans="1:4" ht="16.5" thickTop="1" thickBot="1">
      <c r="A216" s="667" t="s">
        <v>525</v>
      </c>
      <c r="B216" s="667" t="s">
        <v>387</v>
      </c>
      <c r="C216" s="668" t="s">
        <v>526</v>
      </c>
      <c r="D216" s="647">
        <v>47642.055055248027</v>
      </c>
    </row>
    <row r="217" spans="1:4" ht="16.5" thickTop="1" thickBot="1">
      <c r="A217" s="667" t="s">
        <v>527</v>
      </c>
      <c r="B217" s="667" t="s">
        <v>387</v>
      </c>
      <c r="C217" s="668" t="s">
        <v>528</v>
      </c>
      <c r="D217" s="647">
        <v>47719.92520188418</v>
      </c>
    </row>
    <row r="218" spans="1:4" ht="16.5" thickTop="1" thickBot="1">
      <c r="A218" s="667" t="s">
        <v>529</v>
      </c>
      <c r="B218" s="667" t="s">
        <v>387</v>
      </c>
      <c r="C218" s="668" t="s">
        <v>530</v>
      </c>
      <c r="D218" s="647">
        <v>62053.162451421515</v>
      </c>
    </row>
    <row r="219" spans="1:4" ht="16.5" thickTop="1" thickBot="1">
      <c r="A219" s="667" t="s">
        <v>531</v>
      </c>
      <c r="B219" s="667" t="s">
        <v>387</v>
      </c>
      <c r="C219" s="668" t="s">
        <v>532</v>
      </c>
      <c r="D219" s="647">
        <v>54967.895226903333</v>
      </c>
    </row>
    <row r="220" spans="1:4" ht="16.5" thickTop="1" thickBot="1">
      <c r="A220" s="667" t="s">
        <v>523</v>
      </c>
      <c r="B220" s="667" t="s">
        <v>387</v>
      </c>
      <c r="C220" s="668" t="s">
        <v>524</v>
      </c>
      <c r="D220" s="647">
        <v>8811.0528978498769</v>
      </c>
    </row>
    <row r="221" spans="1:4" ht="16.5" thickTop="1" thickBot="1">
      <c r="A221" s="667" t="s">
        <v>533</v>
      </c>
      <c r="B221" s="667" t="s">
        <v>387</v>
      </c>
      <c r="C221" s="668" t="s">
        <v>534</v>
      </c>
      <c r="D221" s="647">
        <v>24899.758088377846</v>
      </c>
    </row>
    <row r="222" spans="1:4" ht="16.5" thickTop="1" thickBot="1">
      <c r="A222" s="667" t="s">
        <v>540</v>
      </c>
      <c r="B222" s="667" t="s">
        <v>387</v>
      </c>
      <c r="C222" s="668" t="s">
        <v>541</v>
      </c>
      <c r="D222" s="647">
        <v>24304.372108391508</v>
      </c>
    </row>
    <row r="223" spans="1:4" ht="16.5" thickTop="1" thickBot="1">
      <c r="A223" s="667" t="s">
        <v>551</v>
      </c>
      <c r="B223" s="667" t="s">
        <v>387</v>
      </c>
      <c r="C223" s="668" t="s">
        <v>1856</v>
      </c>
      <c r="D223" s="647">
        <v>5626.4387362426742</v>
      </c>
    </row>
    <row r="224" spans="1:4" ht="16.5" thickTop="1" thickBot="1">
      <c r="A224" s="667" t="s">
        <v>535</v>
      </c>
      <c r="B224" s="667" t="s">
        <v>387</v>
      </c>
      <c r="C224" s="668" t="s">
        <v>2279</v>
      </c>
      <c r="D224" s="647">
        <v>47299.884469735029</v>
      </c>
    </row>
    <row r="225" spans="1:4" ht="16.5" thickTop="1" thickBot="1">
      <c r="A225" s="667" t="s">
        <v>536</v>
      </c>
      <c r="B225" s="667" t="s">
        <v>387</v>
      </c>
      <c r="C225" s="668" t="s">
        <v>2280</v>
      </c>
      <c r="D225" s="647">
        <v>40235.687990777224</v>
      </c>
    </row>
    <row r="226" spans="1:4" ht="16.5" thickTop="1" thickBot="1">
      <c r="A226" s="667" t="s">
        <v>537</v>
      </c>
      <c r="B226" s="667" t="s">
        <v>387</v>
      </c>
      <c r="C226" s="668" t="s">
        <v>1919</v>
      </c>
      <c r="D226" s="647">
        <v>44224.19690148122</v>
      </c>
    </row>
    <row r="227" spans="1:4" ht="16.5" thickTop="1" thickBot="1">
      <c r="A227" s="667" t="s">
        <v>538</v>
      </c>
      <c r="B227" s="667" t="s">
        <v>387</v>
      </c>
      <c r="C227" s="668" t="s">
        <v>2281</v>
      </c>
      <c r="D227" s="647">
        <v>45824.657444697325</v>
      </c>
    </row>
    <row r="228" spans="1:4" ht="16.5" thickTop="1" thickBot="1">
      <c r="A228" s="667" t="s">
        <v>539</v>
      </c>
      <c r="B228" s="667" t="s">
        <v>387</v>
      </c>
      <c r="C228" s="668" t="s">
        <v>2282</v>
      </c>
      <c r="D228" s="647">
        <v>46640.370133695382</v>
      </c>
    </row>
    <row r="229" spans="1:4" ht="16.5" thickTop="1" thickBot="1">
      <c r="A229" s="667" t="s">
        <v>542</v>
      </c>
      <c r="B229" s="667" t="s">
        <v>387</v>
      </c>
      <c r="C229" s="668" t="s">
        <v>543</v>
      </c>
      <c r="D229" s="647">
        <v>52589.832560572286</v>
      </c>
    </row>
    <row r="230" spans="1:4" ht="16.5" thickTop="1" thickBot="1">
      <c r="A230" s="667" t="s">
        <v>544</v>
      </c>
      <c r="B230" s="667" t="s">
        <v>387</v>
      </c>
      <c r="C230" s="668" t="s">
        <v>545</v>
      </c>
      <c r="D230" s="647">
        <v>60706.466974302071</v>
      </c>
    </row>
    <row r="231" spans="1:4" ht="16.5" thickTop="1" thickBot="1">
      <c r="A231" s="667" t="s">
        <v>517</v>
      </c>
      <c r="B231" s="667" t="s">
        <v>387</v>
      </c>
      <c r="C231" s="668" t="s">
        <v>518</v>
      </c>
      <c r="D231" s="647">
        <v>56896.876176986778</v>
      </c>
    </row>
    <row r="232" spans="1:4" ht="16.5" thickTop="1" thickBot="1">
      <c r="A232" s="667" t="s">
        <v>546</v>
      </c>
      <c r="B232" s="667" t="s">
        <v>387</v>
      </c>
      <c r="C232" s="668" t="s">
        <v>547</v>
      </c>
      <c r="D232" s="647">
        <v>55112.642087709362</v>
      </c>
    </row>
    <row r="233" spans="1:4" ht="16.5" thickTop="1" thickBot="1">
      <c r="A233" s="667" t="s">
        <v>548</v>
      </c>
      <c r="B233" s="667" t="s">
        <v>387</v>
      </c>
      <c r="C233" s="668" t="s">
        <v>549</v>
      </c>
      <c r="D233" s="647">
        <v>38078.31848120677</v>
      </c>
    </row>
    <row r="234" spans="1:4" ht="16.5" thickTop="1" thickBot="1">
      <c r="A234" s="667" t="s">
        <v>550</v>
      </c>
      <c r="B234" s="667" t="s">
        <v>387</v>
      </c>
      <c r="C234" s="668" t="s">
        <v>2283</v>
      </c>
      <c r="D234" s="647">
        <v>23783.008573678122</v>
      </c>
    </row>
    <row r="235" spans="1:4" ht="16.5" thickTop="1" thickBot="1">
      <c r="A235" s="667" t="s">
        <v>552</v>
      </c>
      <c r="B235" s="667" t="s">
        <v>144</v>
      </c>
      <c r="C235" s="668" t="s">
        <v>553</v>
      </c>
      <c r="D235" s="647">
        <v>912.63811857577059</v>
      </c>
    </row>
    <row r="236" spans="1:4" ht="16.5" thickTop="1" thickBot="1">
      <c r="A236" s="667" t="s">
        <v>556</v>
      </c>
      <c r="B236" s="667" t="s">
        <v>387</v>
      </c>
      <c r="C236" s="668" t="s">
        <v>2284</v>
      </c>
      <c r="D236" s="647">
        <v>535469.57435861614</v>
      </c>
    </row>
    <row r="237" spans="1:4" ht="16.5" thickTop="1" thickBot="1">
      <c r="A237" s="667" t="s">
        <v>557</v>
      </c>
      <c r="B237" s="667" t="s">
        <v>387</v>
      </c>
      <c r="C237" s="668" t="s">
        <v>2285</v>
      </c>
      <c r="D237" s="647">
        <v>485934.45023267443</v>
      </c>
    </row>
    <row r="238" spans="1:4" ht="16.5" thickTop="1" thickBot="1">
      <c r="A238" s="667" t="s">
        <v>558</v>
      </c>
      <c r="B238" s="667" t="s">
        <v>387</v>
      </c>
      <c r="C238" s="668" t="s">
        <v>2286</v>
      </c>
      <c r="D238" s="647">
        <v>480850.44577670546</v>
      </c>
    </row>
    <row r="239" spans="1:4" ht="16.5" thickTop="1" thickBot="1">
      <c r="A239" s="667" t="s">
        <v>570</v>
      </c>
      <c r="B239" s="667" t="s">
        <v>571</v>
      </c>
      <c r="C239" s="668" t="s">
        <v>572</v>
      </c>
      <c r="D239" s="647">
        <v>414168.59019729361</v>
      </c>
    </row>
    <row r="240" spans="1:4" ht="16.5" thickTop="1" thickBot="1">
      <c r="A240" s="667" t="s">
        <v>559</v>
      </c>
      <c r="B240" s="667" t="s">
        <v>387</v>
      </c>
      <c r="C240" s="668" t="s">
        <v>1920</v>
      </c>
      <c r="D240" s="647">
        <v>402195.00161470624</v>
      </c>
    </row>
    <row r="241" spans="1:4" ht="16.5" thickTop="1" thickBot="1">
      <c r="A241" s="667" t="s">
        <v>560</v>
      </c>
      <c r="B241" s="667" t="s">
        <v>387</v>
      </c>
      <c r="C241" s="668" t="s">
        <v>2011</v>
      </c>
      <c r="D241" s="647">
        <v>278089.13477154932</v>
      </c>
    </row>
    <row r="242" spans="1:4" ht="16.5" thickTop="1" thickBot="1">
      <c r="A242" s="669" t="s">
        <v>2013</v>
      </c>
      <c r="B242" s="667" t="s">
        <v>387</v>
      </c>
      <c r="C242" s="668" t="s">
        <v>2012</v>
      </c>
      <c r="D242" s="647">
        <v>493231.89070379181</v>
      </c>
    </row>
    <row r="243" spans="1:4" ht="16.5" thickTop="1" thickBot="1">
      <c r="A243" s="667" t="s">
        <v>561</v>
      </c>
      <c r="B243" s="667" t="s">
        <v>387</v>
      </c>
      <c r="C243" s="668" t="s">
        <v>562</v>
      </c>
      <c r="D243" s="647">
        <v>480598.60456129047</v>
      </c>
    </row>
    <row r="244" spans="1:4" ht="16.5" thickTop="1" thickBot="1">
      <c r="A244" s="667" t="s">
        <v>563</v>
      </c>
      <c r="B244" s="667" t="s">
        <v>387</v>
      </c>
      <c r="C244" s="668" t="s">
        <v>564</v>
      </c>
      <c r="D244" s="647">
        <v>453654.06803418434</v>
      </c>
    </row>
    <row r="245" spans="1:4" ht="16.5" thickTop="1" thickBot="1">
      <c r="A245" s="667" t="s">
        <v>565</v>
      </c>
      <c r="B245" s="667" t="s">
        <v>387</v>
      </c>
      <c r="C245" s="668" t="s">
        <v>566</v>
      </c>
      <c r="D245" s="647">
        <v>465256.90310684626</v>
      </c>
    </row>
    <row r="246" spans="1:4" ht="16.5" thickTop="1" thickBot="1">
      <c r="A246" s="667" t="s">
        <v>567</v>
      </c>
      <c r="B246" s="667" t="s">
        <v>387</v>
      </c>
      <c r="C246" s="668" t="s">
        <v>2014</v>
      </c>
      <c r="D246" s="647">
        <v>394883.17806944548</v>
      </c>
    </row>
    <row r="247" spans="1:4" ht="16.5" thickTop="1" thickBot="1">
      <c r="A247" s="667" t="s">
        <v>568</v>
      </c>
      <c r="B247" s="667" t="s">
        <v>387</v>
      </c>
      <c r="C247" s="668" t="s">
        <v>569</v>
      </c>
      <c r="D247" s="647">
        <v>398330.16881924786</v>
      </c>
    </row>
    <row r="248" spans="1:4" ht="16.5" thickTop="1" thickBot="1">
      <c r="A248" s="667" t="s">
        <v>573</v>
      </c>
      <c r="B248" s="667" t="s">
        <v>387</v>
      </c>
      <c r="C248" s="668" t="s">
        <v>574</v>
      </c>
      <c r="D248" s="647">
        <v>394991.64660311281</v>
      </c>
    </row>
    <row r="249" spans="1:4" ht="16.5" thickTop="1" thickBot="1">
      <c r="A249" s="667" t="s">
        <v>575</v>
      </c>
      <c r="B249" s="667" t="s">
        <v>387</v>
      </c>
      <c r="C249" s="668" t="s">
        <v>576</v>
      </c>
      <c r="D249" s="647">
        <v>296198.06640163087</v>
      </c>
    </row>
    <row r="250" spans="1:4" ht="16.5" thickTop="1" thickBot="1">
      <c r="A250" s="667" t="s">
        <v>577</v>
      </c>
      <c r="B250" s="667" t="s">
        <v>387</v>
      </c>
      <c r="C250" s="668" t="s">
        <v>578</v>
      </c>
      <c r="D250" s="647">
        <v>401299.12848064158</v>
      </c>
    </row>
    <row r="251" spans="1:4" ht="16.5" thickTop="1" thickBot="1">
      <c r="A251" s="667" t="s">
        <v>579</v>
      </c>
      <c r="B251" s="667" t="s">
        <v>387</v>
      </c>
      <c r="C251" s="668" t="s">
        <v>580</v>
      </c>
      <c r="D251" s="647">
        <v>398321.09923746315</v>
      </c>
    </row>
    <row r="252" spans="1:4" ht="16.5" thickTop="1" thickBot="1">
      <c r="A252" s="667" t="s">
        <v>581</v>
      </c>
      <c r="B252" s="667" t="s">
        <v>387</v>
      </c>
      <c r="C252" s="668" t="s">
        <v>2287</v>
      </c>
      <c r="D252" s="647">
        <v>419922.18630239618</v>
      </c>
    </row>
    <row r="253" spans="1:4" ht="16.5" thickTop="1" thickBot="1">
      <c r="A253" s="667" t="s">
        <v>582</v>
      </c>
      <c r="B253" s="667" t="s">
        <v>387</v>
      </c>
      <c r="C253" s="668" t="s">
        <v>2288</v>
      </c>
      <c r="D253" s="647">
        <v>242944.96341559297</v>
      </c>
    </row>
    <row r="254" spans="1:4" ht="16.5" thickTop="1" thickBot="1">
      <c r="A254" s="667" t="s">
        <v>584</v>
      </c>
      <c r="B254" s="667" t="s">
        <v>233</v>
      </c>
      <c r="C254" s="668" t="s">
        <v>1921</v>
      </c>
      <c r="D254" s="647">
        <v>17741.201314084465</v>
      </c>
    </row>
    <row r="255" spans="1:4" ht="16.5" thickTop="1" thickBot="1">
      <c r="A255" s="667" t="s">
        <v>583</v>
      </c>
      <c r="B255" s="667" t="s">
        <v>387</v>
      </c>
      <c r="C255" s="668" t="s">
        <v>2289</v>
      </c>
      <c r="D255" s="647">
        <v>461292.39652369363</v>
      </c>
    </row>
    <row r="256" spans="1:4" ht="16.5" thickTop="1" thickBot="1">
      <c r="A256" s="667" t="s">
        <v>554</v>
      </c>
      <c r="B256" s="667" t="s">
        <v>387</v>
      </c>
      <c r="C256" s="668" t="s">
        <v>555</v>
      </c>
      <c r="D256" s="647">
        <v>384459.8466884782</v>
      </c>
    </row>
    <row r="257" spans="1:4" ht="16.5" thickTop="1" thickBot="1">
      <c r="A257" s="667" t="s">
        <v>585</v>
      </c>
      <c r="B257" s="667" t="s">
        <v>387</v>
      </c>
      <c r="C257" s="668" t="s">
        <v>586</v>
      </c>
      <c r="D257" s="647">
        <v>435869.99233348132</v>
      </c>
    </row>
    <row r="258" spans="1:4" ht="16.5" thickTop="1" thickBot="1">
      <c r="A258" s="667" t="s">
        <v>587</v>
      </c>
      <c r="B258" s="667" t="s">
        <v>387</v>
      </c>
      <c r="C258" s="668" t="s">
        <v>588</v>
      </c>
      <c r="D258" s="647">
        <v>398024.36817281082</v>
      </c>
    </row>
    <row r="259" spans="1:4" ht="16.5" thickTop="1" thickBot="1">
      <c r="A259" s="667" t="s">
        <v>497</v>
      </c>
      <c r="B259" s="667" t="s">
        <v>387</v>
      </c>
      <c r="C259" s="668" t="s">
        <v>498</v>
      </c>
      <c r="D259" s="647">
        <v>481328.93492480036</v>
      </c>
    </row>
    <row r="260" spans="1:4" ht="16.5" thickTop="1" thickBot="1">
      <c r="A260" s="667" t="s">
        <v>1669</v>
      </c>
      <c r="B260" s="667" t="s">
        <v>387</v>
      </c>
      <c r="C260" s="668" t="s">
        <v>1670</v>
      </c>
      <c r="D260" s="647">
        <v>583504.46140065917</v>
      </c>
    </row>
    <row r="261" spans="1:4" ht="16.5" thickTop="1" thickBot="1">
      <c r="A261" s="667" t="s">
        <v>499</v>
      </c>
      <c r="B261" s="667" t="s">
        <v>377</v>
      </c>
      <c r="C261" s="668" t="s">
        <v>500</v>
      </c>
      <c r="D261" s="647">
        <v>2684.2297605169724</v>
      </c>
    </row>
    <row r="262" spans="1:4" ht="31.5" thickTop="1" thickBot="1">
      <c r="A262" s="667" t="s">
        <v>589</v>
      </c>
      <c r="B262" s="667" t="s">
        <v>377</v>
      </c>
      <c r="C262" s="668" t="s">
        <v>2290</v>
      </c>
      <c r="D262" s="647">
        <v>2757.7025341666176</v>
      </c>
    </row>
    <row r="263" spans="1:4" ht="16.5" thickTop="1" thickBot="1">
      <c r="A263" s="667" t="s">
        <v>590</v>
      </c>
      <c r="B263" s="667" t="s">
        <v>233</v>
      </c>
      <c r="C263" s="668" t="s">
        <v>2291</v>
      </c>
      <c r="D263" s="647">
        <v>65593.780601061764</v>
      </c>
    </row>
    <row r="264" spans="1:4" ht="16.5" thickTop="1" thickBot="1">
      <c r="A264" s="667" t="s">
        <v>591</v>
      </c>
      <c r="B264" s="667" t="s">
        <v>377</v>
      </c>
      <c r="C264" s="668" t="s">
        <v>2292</v>
      </c>
      <c r="D264" s="647">
        <v>15316.050112022849</v>
      </c>
    </row>
    <row r="265" spans="1:4" ht="16.5" thickTop="1" thickBot="1">
      <c r="A265" s="667" t="s">
        <v>592</v>
      </c>
      <c r="B265" s="667" t="s">
        <v>144</v>
      </c>
      <c r="C265" s="668" t="s">
        <v>2293</v>
      </c>
      <c r="D265" s="647">
        <v>6681.4418052567844</v>
      </c>
    </row>
    <row r="266" spans="1:4" ht="16.5" thickTop="1" thickBot="1">
      <c r="A266" s="667" t="s">
        <v>593</v>
      </c>
      <c r="B266" s="667" t="s">
        <v>92</v>
      </c>
      <c r="C266" s="668" t="s">
        <v>2294</v>
      </c>
      <c r="D266" s="647">
        <v>34347.697173774279</v>
      </c>
    </row>
    <row r="267" spans="1:4" ht="16.5" thickTop="1" thickBot="1">
      <c r="A267" s="667" t="s">
        <v>594</v>
      </c>
      <c r="B267" s="667" t="s">
        <v>92</v>
      </c>
      <c r="C267" s="668" t="s">
        <v>2295</v>
      </c>
      <c r="D267" s="647">
        <v>48341.970255601263</v>
      </c>
    </row>
    <row r="268" spans="1:4" ht="16.5" thickTop="1" thickBot="1">
      <c r="A268" s="667" t="s">
        <v>595</v>
      </c>
      <c r="B268" s="667" t="s">
        <v>92</v>
      </c>
      <c r="C268" s="668" t="s">
        <v>2296</v>
      </c>
      <c r="D268" s="647">
        <v>52072.958010782633</v>
      </c>
    </row>
    <row r="269" spans="1:4" ht="16.5" thickTop="1" thickBot="1">
      <c r="A269" s="667" t="s">
        <v>596</v>
      </c>
      <c r="B269" s="667" t="s">
        <v>377</v>
      </c>
      <c r="C269" s="668" t="s">
        <v>597</v>
      </c>
      <c r="D269" s="647">
        <v>53143.535109123972</v>
      </c>
    </row>
    <row r="270" spans="1:4" ht="16.5" thickTop="1" thickBot="1">
      <c r="A270" s="667" t="s">
        <v>599</v>
      </c>
      <c r="B270" s="667" t="s">
        <v>144</v>
      </c>
      <c r="C270" s="668" t="s">
        <v>600</v>
      </c>
      <c r="D270" s="647">
        <v>256609.79997118042</v>
      </c>
    </row>
    <row r="271" spans="1:4" ht="16.5" thickTop="1" thickBot="1">
      <c r="A271" s="667" t="s">
        <v>601</v>
      </c>
      <c r="B271" s="667" t="s">
        <v>387</v>
      </c>
      <c r="C271" s="668" t="s">
        <v>1922</v>
      </c>
      <c r="D271" s="647">
        <v>45342.045759427579</v>
      </c>
    </row>
    <row r="272" spans="1:4" ht="16.5" thickTop="1" thickBot="1">
      <c r="A272" s="667" t="s">
        <v>598</v>
      </c>
      <c r="B272" s="667" t="s">
        <v>387</v>
      </c>
      <c r="C272" s="668" t="s">
        <v>2297</v>
      </c>
      <c r="D272" s="647">
        <v>46712.926787972836</v>
      </c>
    </row>
    <row r="273" spans="1:4" ht="16.5" thickTop="1" thickBot="1">
      <c r="A273" s="667" t="s">
        <v>602</v>
      </c>
      <c r="B273" s="667" t="s">
        <v>387</v>
      </c>
      <c r="C273" s="668" t="s">
        <v>2298</v>
      </c>
      <c r="D273" s="647">
        <v>46900.364811522923</v>
      </c>
    </row>
    <row r="274" spans="1:4" ht="16.5" thickTop="1" thickBot="1">
      <c r="A274" s="667" t="s">
        <v>603</v>
      </c>
      <c r="B274" s="667" t="s">
        <v>144</v>
      </c>
      <c r="C274" s="668" t="s">
        <v>2299</v>
      </c>
      <c r="D274" s="647">
        <v>71088.481371583519</v>
      </c>
    </row>
    <row r="275" spans="1:4" ht="16.5" thickTop="1" thickBot="1">
      <c r="A275" s="667" t="s">
        <v>604</v>
      </c>
      <c r="B275" s="667" t="s">
        <v>144</v>
      </c>
      <c r="C275" s="668" t="s">
        <v>2300</v>
      </c>
      <c r="D275" s="647">
        <v>68527.927726312206</v>
      </c>
    </row>
    <row r="276" spans="1:4" ht="16.5" thickTop="1" thickBot="1">
      <c r="A276" s="667" t="s">
        <v>605</v>
      </c>
      <c r="B276" s="667" t="s">
        <v>606</v>
      </c>
      <c r="C276" s="668" t="s">
        <v>2301</v>
      </c>
      <c r="D276" s="647">
        <v>84402.077759873267</v>
      </c>
    </row>
    <row r="277" spans="1:4" ht="16.5" thickTop="1" thickBot="1">
      <c r="A277" s="667" t="s">
        <v>607</v>
      </c>
      <c r="B277" s="667" t="s">
        <v>606</v>
      </c>
      <c r="C277" s="668" t="s">
        <v>1923</v>
      </c>
      <c r="D277" s="647">
        <v>76341.14340397263</v>
      </c>
    </row>
    <row r="278" spans="1:4" ht="16.5" thickTop="1" thickBot="1">
      <c r="A278" s="667" t="s">
        <v>608</v>
      </c>
      <c r="B278" s="667" t="s">
        <v>606</v>
      </c>
      <c r="C278" s="668" t="s">
        <v>609</v>
      </c>
      <c r="D278" s="647">
        <v>57352.370728839705</v>
      </c>
    </row>
    <row r="279" spans="1:4" ht="16.5" thickTop="1" thickBot="1">
      <c r="A279" s="667" t="s">
        <v>501</v>
      </c>
      <c r="B279" s="667" t="s">
        <v>141</v>
      </c>
      <c r="C279" s="668" t="s">
        <v>502</v>
      </c>
      <c r="D279" s="647">
        <v>46845.031201442653</v>
      </c>
    </row>
    <row r="280" spans="1:4" ht="16.5" thickTop="1" thickBot="1">
      <c r="A280" s="667" t="s">
        <v>503</v>
      </c>
      <c r="B280" s="667" t="s">
        <v>141</v>
      </c>
      <c r="C280" s="668" t="s">
        <v>504</v>
      </c>
      <c r="D280" s="647">
        <v>87272.462976819268</v>
      </c>
    </row>
    <row r="281" spans="1:4" ht="16.5" thickTop="1" thickBot="1">
      <c r="A281" s="667" t="s">
        <v>610</v>
      </c>
      <c r="B281" s="667" t="s">
        <v>92</v>
      </c>
      <c r="C281" s="668" t="s">
        <v>2302</v>
      </c>
      <c r="D281" s="647">
        <v>65683.926747285295</v>
      </c>
    </row>
    <row r="282" spans="1:4" ht="16.5" thickTop="1" thickBot="1">
      <c r="A282" s="667" t="s">
        <v>611</v>
      </c>
      <c r="B282" s="667" t="s">
        <v>377</v>
      </c>
      <c r="C282" s="668" t="s">
        <v>2303</v>
      </c>
      <c r="D282" s="647">
        <v>7392.5336619507352</v>
      </c>
    </row>
    <row r="283" spans="1:4" ht="16.5" thickTop="1" thickBot="1">
      <c r="A283" s="667" t="s">
        <v>612</v>
      </c>
      <c r="B283" s="667" t="s">
        <v>144</v>
      </c>
      <c r="C283" s="668" t="s">
        <v>2304</v>
      </c>
      <c r="D283" s="647">
        <v>5207.03928765405</v>
      </c>
    </row>
    <row r="284" spans="1:4" ht="16.5" thickTop="1" thickBot="1">
      <c r="A284" s="667" t="s">
        <v>613</v>
      </c>
      <c r="B284" s="667" t="s">
        <v>92</v>
      </c>
      <c r="C284" s="668" t="s">
        <v>614</v>
      </c>
      <c r="D284" s="647">
        <v>11447.094779389648</v>
      </c>
    </row>
    <row r="285" spans="1:4" ht="16.5" thickTop="1" thickBot="1">
      <c r="A285" s="667" t="s">
        <v>615</v>
      </c>
      <c r="B285" s="667" t="s">
        <v>92</v>
      </c>
      <c r="C285" s="668" t="s">
        <v>2305</v>
      </c>
      <c r="D285" s="647">
        <v>105754.25519138221</v>
      </c>
    </row>
    <row r="286" spans="1:4" ht="16.5" thickTop="1" thickBot="1">
      <c r="A286" s="667" t="s">
        <v>616</v>
      </c>
      <c r="B286" s="667" t="s">
        <v>92</v>
      </c>
      <c r="C286" s="668" t="s">
        <v>617</v>
      </c>
      <c r="D286" s="647">
        <v>96635.935856099764</v>
      </c>
    </row>
    <row r="287" spans="1:4" ht="16.5" thickTop="1" thickBot="1">
      <c r="A287" s="667" t="s">
        <v>620</v>
      </c>
      <c r="B287" s="667" t="s">
        <v>92</v>
      </c>
      <c r="C287" s="668" t="s">
        <v>621</v>
      </c>
      <c r="D287" s="647">
        <v>39084.492387683145</v>
      </c>
    </row>
    <row r="288" spans="1:4" ht="16.5" thickTop="1" thickBot="1">
      <c r="A288" s="667" t="s">
        <v>618</v>
      </c>
      <c r="B288" s="667" t="s">
        <v>92</v>
      </c>
      <c r="C288" s="668" t="s">
        <v>2306</v>
      </c>
      <c r="D288" s="647">
        <v>36088.507204809903</v>
      </c>
    </row>
    <row r="289" spans="1:4" ht="16.5" thickTop="1" thickBot="1">
      <c r="A289" s="667" t="s">
        <v>619</v>
      </c>
      <c r="B289" s="667" t="s">
        <v>92</v>
      </c>
      <c r="C289" s="668" t="s">
        <v>2307</v>
      </c>
      <c r="D289" s="647">
        <v>173974.55003251298</v>
      </c>
    </row>
    <row r="290" spans="1:4" ht="16.5" thickTop="1" thickBot="1">
      <c r="A290" s="667" t="s">
        <v>622</v>
      </c>
      <c r="B290" s="667" t="s">
        <v>454</v>
      </c>
      <c r="C290" s="668" t="s">
        <v>623</v>
      </c>
      <c r="D290" s="647">
        <v>3280.989919561599</v>
      </c>
    </row>
    <row r="291" spans="1:4" ht="16.5" thickTop="1" thickBot="1">
      <c r="A291" s="667" t="s">
        <v>624</v>
      </c>
      <c r="B291" s="667" t="s">
        <v>422</v>
      </c>
      <c r="C291" s="668" t="s">
        <v>1924</v>
      </c>
      <c r="D291" s="647">
        <v>93309.872863426412</v>
      </c>
    </row>
    <row r="292" spans="1:4" ht="16.5" thickTop="1" thickBot="1">
      <c r="A292" s="667" t="s">
        <v>625</v>
      </c>
      <c r="B292" s="667" t="s">
        <v>377</v>
      </c>
      <c r="C292" s="668" t="s">
        <v>2308</v>
      </c>
      <c r="D292" s="647">
        <v>4163.9457704784099</v>
      </c>
    </row>
    <row r="293" spans="1:4" ht="16.5" thickTop="1" thickBot="1">
      <c r="A293" s="667" t="s">
        <v>626</v>
      </c>
      <c r="B293" s="667" t="s">
        <v>377</v>
      </c>
      <c r="C293" s="668" t="s">
        <v>1925</v>
      </c>
      <c r="D293" s="647">
        <v>9608.8096471530062</v>
      </c>
    </row>
    <row r="294" spans="1:4" ht="16.5" thickTop="1" thickBot="1">
      <c r="A294" s="667" t="s">
        <v>627</v>
      </c>
      <c r="B294" s="667" t="s">
        <v>92</v>
      </c>
      <c r="C294" s="668" t="s">
        <v>628</v>
      </c>
      <c r="D294" s="647">
        <v>2710.0643268127333</v>
      </c>
    </row>
    <row r="295" spans="1:4" ht="16.5" thickTop="1" thickBot="1">
      <c r="A295" s="667" t="s">
        <v>633</v>
      </c>
      <c r="B295" s="667" t="s">
        <v>92</v>
      </c>
      <c r="C295" s="668" t="s">
        <v>1926</v>
      </c>
      <c r="D295" s="647">
        <v>47264.797097780152</v>
      </c>
    </row>
    <row r="296" spans="1:4" ht="16.5" thickTop="1" thickBot="1">
      <c r="A296" s="667" t="s">
        <v>629</v>
      </c>
      <c r="B296" s="667" t="s">
        <v>92</v>
      </c>
      <c r="C296" s="668" t="s">
        <v>630</v>
      </c>
      <c r="D296" s="647">
        <v>66560.103314847889</v>
      </c>
    </row>
    <row r="297" spans="1:4" ht="16.5" thickTop="1" thickBot="1">
      <c r="A297" s="667" t="s">
        <v>631</v>
      </c>
      <c r="B297" s="667" t="s">
        <v>92</v>
      </c>
      <c r="C297" s="668" t="s">
        <v>632</v>
      </c>
      <c r="D297" s="647">
        <v>63370.175660881985</v>
      </c>
    </row>
    <row r="298" spans="1:4" ht="16.5" thickTop="1" thickBot="1">
      <c r="A298" s="667" t="s">
        <v>646</v>
      </c>
      <c r="B298" s="667" t="s">
        <v>144</v>
      </c>
      <c r="C298" s="668" t="s">
        <v>647</v>
      </c>
      <c r="D298" s="647">
        <v>4492.2829534713392</v>
      </c>
    </row>
    <row r="299" spans="1:4" ht="16.5" thickTop="1" thickBot="1">
      <c r="A299" s="667" t="s">
        <v>634</v>
      </c>
      <c r="B299" s="667" t="s">
        <v>377</v>
      </c>
      <c r="C299" s="668" t="s">
        <v>635</v>
      </c>
      <c r="D299" s="647">
        <v>44191.949499580143</v>
      </c>
    </row>
    <row r="300" spans="1:4" ht="16.5" thickTop="1" thickBot="1">
      <c r="A300" s="667" t="s">
        <v>650</v>
      </c>
      <c r="B300" s="667" t="s">
        <v>377</v>
      </c>
      <c r="C300" s="668" t="s">
        <v>651</v>
      </c>
      <c r="D300" s="647">
        <v>35745.512111861914</v>
      </c>
    </row>
    <row r="301" spans="1:4" ht="31.5" thickTop="1" thickBot="1">
      <c r="A301" s="667" t="s">
        <v>652</v>
      </c>
      <c r="B301" s="667" t="s">
        <v>92</v>
      </c>
      <c r="C301" s="668" t="s">
        <v>2309</v>
      </c>
      <c r="D301" s="647">
        <v>379909.93982649618</v>
      </c>
    </row>
    <row r="302" spans="1:4" ht="31.5" thickTop="1" thickBot="1">
      <c r="A302" s="667" t="s">
        <v>653</v>
      </c>
      <c r="B302" s="667" t="s">
        <v>92</v>
      </c>
      <c r="C302" s="668" t="s">
        <v>2310</v>
      </c>
      <c r="D302" s="647">
        <v>282270.12036235048</v>
      </c>
    </row>
    <row r="303" spans="1:4" ht="31.5" thickTop="1" thickBot="1">
      <c r="A303" s="667" t="s">
        <v>654</v>
      </c>
      <c r="B303" s="667" t="s">
        <v>92</v>
      </c>
      <c r="C303" s="668" t="s">
        <v>2311</v>
      </c>
      <c r="D303" s="647">
        <v>253077.97656751313</v>
      </c>
    </row>
    <row r="304" spans="1:4" ht="31.5" thickTop="1" thickBot="1">
      <c r="A304" s="667" t="s">
        <v>655</v>
      </c>
      <c r="B304" s="667" t="s">
        <v>92</v>
      </c>
      <c r="C304" s="668" t="s">
        <v>2312</v>
      </c>
      <c r="D304" s="647">
        <v>340024.30104783282</v>
      </c>
    </row>
    <row r="305" spans="1:4" ht="31.5" thickTop="1" thickBot="1">
      <c r="A305" s="667" t="s">
        <v>656</v>
      </c>
      <c r="B305" s="667" t="s">
        <v>92</v>
      </c>
      <c r="C305" s="668" t="s">
        <v>2313</v>
      </c>
      <c r="D305" s="647">
        <v>276873.2611407786</v>
      </c>
    </row>
    <row r="306" spans="1:4" ht="31.5" thickTop="1" thickBot="1">
      <c r="A306" s="667" t="s">
        <v>657</v>
      </c>
      <c r="B306" s="667" t="s">
        <v>233</v>
      </c>
      <c r="C306" s="668" t="s">
        <v>2314</v>
      </c>
      <c r="D306" s="647">
        <v>405172.48118626128</v>
      </c>
    </row>
    <row r="307" spans="1:4" ht="16.5" thickTop="1" thickBot="1">
      <c r="A307" s="667" t="s">
        <v>658</v>
      </c>
      <c r="B307" s="667" t="s">
        <v>92</v>
      </c>
      <c r="C307" s="668" t="s">
        <v>659</v>
      </c>
      <c r="D307" s="647">
        <v>175806.78877689314</v>
      </c>
    </row>
    <row r="308" spans="1:4" ht="16.5" thickTop="1" thickBot="1">
      <c r="A308" s="667" t="s">
        <v>636</v>
      </c>
      <c r="B308" s="667" t="s">
        <v>377</v>
      </c>
      <c r="C308" s="668" t="s">
        <v>637</v>
      </c>
      <c r="D308" s="647">
        <v>22285.519847896197</v>
      </c>
    </row>
    <row r="309" spans="1:4" ht="16.5" thickTop="1" thickBot="1">
      <c r="A309" s="667" t="s">
        <v>642</v>
      </c>
      <c r="B309" s="667" t="s">
        <v>377</v>
      </c>
      <c r="C309" s="668" t="s">
        <v>643</v>
      </c>
      <c r="D309" s="647">
        <v>6346.8750105329636</v>
      </c>
    </row>
    <row r="310" spans="1:4" ht="16.5" thickTop="1" thickBot="1">
      <c r="A310" s="667" t="s">
        <v>640</v>
      </c>
      <c r="B310" s="667" t="s">
        <v>377</v>
      </c>
      <c r="C310" s="668" t="s">
        <v>641</v>
      </c>
      <c r="D310" s="647">
        <v>14676.232342485288</v>
      </c>
    </row>
    <row r="311" spans="1:4" ht="16.5" thickTop="1" thickBot="1">
      <c r="A311" s="667" t="s">
        <v>638</v>
      </c>
      <c r="B311" s="667" t="s">
        <v>377</v>
      </c>
      <c r="C311" s="668" t="s">
        <v>639</v>
      </c>
      <c r="D311" s="647">
        <v>83177.042935380668</v>
      </c>
    </row>
    <row r="312" spans="1:4" ht="16.5" thickTop="1" thickBot="1">
      <c r="A312" s="667" t="s">
        <v>644</v>
      </c>
      <c r="B312" s="667" t="s">
        <v>377</v>
      </c>
      <c r="C312" s="668" t="s">
        <v>645</v>
      </c>
      <c r="D312" s="647">
        <v>13528.059933319444</v>
      </c>
    </row>
    <row r="313" spans="1:4" ht="16.5" thickTop="1" thickBot="1">
      <c r="A313" s="667" t="s">
        <v>660</v>
      </c>
      <c r="B313" s="667" t="s">
        <v>377</v>
      </c>
      <c r="C313" s="668" t="s">
        <v>661</v>
      </c>
      <c r="D313" s="647">
        <v>11800.533633180588</v>
      </c>
    </row>
    <row r="314" spans="1:4" ht="16.5" thickTop="1" thickBot="1">
      <c r="A314" s="667" t="s">
        <v>662</v>
      </c>
      <c r="B314" s="667" t="s">
        <v>377</v>
      </c>
      <c r="C314" s="668" t="s">
        <v>663</v>
      </c>
      <c r="D314" s="647">
        <v>10020.330469140798</v>
      </c>
    </row>
    <row r="315" spans="1:4" ht="16.5" thickTop="1" thickBot="1">
      <c r="A315" s="667" t="s">
        <v>667</v>
      </c>
      <c r="B315" s="667" t="s">
        <v>377</v>
      </c>
      <c r="C315" s="668" t="s">
        <v>2315</v>
      </c>
      <c r="D315" s="647">
        <v>9900.5020552583319</v>
      </c>
    </row>
    <row r="316" spans="1:4" ht="16.5" thickTop="1" thickBot="1">
      <c r="A316" s="667" t="s">
        <v>664</v>
      </c>
      <c r="B316" s="667" t="s">
        <v>92</v>
      </c>
      <c r="C316" s="668" t="s">
        <v>2316</v>
      </c>
      <c r="D316" s="647">
        <v>47603.761265490481</v>
      </c>
    </row>
    <row r="317" spans="1:4" ht="16.5" thickTop="1" thickBot="1">
      <c r="A317" s="667" t="s">
        <v>665</v>
      </c>
      <c r="B317" s="667" t="s">
        <v>377</v>
      </c>
      <c r="C317" s="668" t="s">
        <v>666</v>
      </c>
      <c r="D317" s="647">
        <v>24358.697987162377</v>
      </c>
    </row>
    <row r="318" spans="1:4" ht="16.5" thickTop="1" thickBot="1">
      <c r="A318" s="667" t="s">
        <v>668</v>
      </c>
      <c r="B318" s="667" t="s">
        <v>606</v>
      </c>
      <c r="C318" s="668" t="s">
        <v>2317</v>
      </c>
      <c r="D318" s="647">
        <v>66436.793647351107</v>
      </c>
    </row>
    <row r="319" spans="1:4" ht="16.5" thickTop="1" thickBot="1">
      <c r="A319" s="667" t="s">
        <v>669</v>
      </c>
      <c r="B319" s="667" t="s">
        <v>92</v>
      </c>
      <c r="C319" s="668" t="s">
        <v>2318</v>
      </c>
      <c r="D319" s="647">
        <v>12592.060770752829</v>
      </c>
    </row>
    <row r="320" spans="1:4" ht="16.5" thickTop="1" thickBot="1">
      <c r="A320" s="667" t="s">
        <v>673</v>
      </c>
      <c r="B320" s="667" t="s">
        <v>92</v>
      </c>
      <c r="C320" s="668" t="s">
        <v>2319</v>
      </c>
      <c r="D320" s="647">
        <v>114003.91013795398</v>
      </c>
    </row>
    <row r="321" spans="1:4" ht="16.5" thickTop="1" thickBot="1">
      <c r="A321" s="667" t="s">
        <v>674</v>
      </c>
      <c r="B321" s="667" t="s">
        <v>92</v>
      </c>
      <c r="C321" s="668" t="s">
        <v>2320</v>
      </c>
      <c r="D321" s="647">
        <v>193025.61882495487</v>
      </c>
    </row>
    <row r="322" spans="1:4" ht="16.5" thickTop="1" thickBot="1">
      <c r="A322" s="667" t="s">
        <v>672</v>
      </c>
      <c r="B322" s="667" t="s">
        <v>92</v>
      </c>
      <c r="C322" s="668" t="s">
        <v>2321</v>
      </c>
      <c r="D322" s="647">
        <v>172006.90884492308</v>
      </c>
    </row>
    <row r="323" spans="1:4" ht="31.5" thickTop="1" thickBot="1">
      <c r="A323" s="667" t="s">
        <v>671</v>
      </c>
      <c r="B323" s="667" t="s">
        <v>92</v>
      </c>
      <c r="C323" s="668" t="s">
        <v>2322</v>
      </c>
      <c r="D323" s="647">
        <v>210467.24910433314</v>
      </c>
    </row>
    <row r="324" spans="1:4" ht="16.5" thickTop="1" thickBot="1">
      <c r="A324" s="667" t="s">
        <v>675</v>
      </c>
      <c r="B324" s="667" t="s">
        <v>92</v>
      </c>
      <c r="C324" s="668" t="s">
        <v>676</v>
      </c>
      <c r="D324" s="647">
        <v>321112.6656238382</v>
      </c>
    </row>
    <row r="325" spans="1:4" ht="16.5" thickTop="1" thickBot="1">
      <c r="A325" s="667" t="s">
        <v>678</v>
      </c>
      <c r="B325" s="667" t="s">
        <v>92</v>
      </c>
      <c r="C325" s="668" t="s">
        <v>679</v>
      </c>
      <c r="D325" s="647">
        <v>19810.898199736319</v>
      </c>
    </row>
    <row r="326" spans="1:4" ht="16.5" thickTop="1" thickBot="1">
      <c r="A326" s="667" t="s">
        <v>670</v>
      </c>
      <c r="B326" s="667" t="s">
        <v>92</v>
      </c>
      <c r="C326" s="668" t="s">
        <v>2323</v>
      </c>
      <c r="D326" s="647">
        <v>24537.524488613883</v>
      </c>
    </row>
    <row r="327" spans="1:4" ht="16.5" thickTop="1" thickBot="1">
      <c r="A327" s="667" t="s">
        <v>677</v>
      </c>
      <c r="B327" s="667" t="s">
        <v>92</v>
      </c>
      <c r="C327" s="668" t="s">
        <v>2324</v>
      </c>
      <c r="D327" s="647">
        <v>19761.244529763619</v>
      </c>
    </row>
    <row r="328" spans="1:4" ht="16.5" thickTop="1" thickBot="1">
      <c r="A328" s="667" t="s">
        <v>680</v>
      </c>
      <c r="B328" s="667" t="s">
        <v>92</v>
      </c>
      <c r="C328" s="668" t="s">
        <v>2325</v>
      </c>
      <c r="D328" s="647">
        <v>72557.20394907867</v>
      </c>
    </row>
    <row r="329" spans="1:4" ht="16.5" thickTop="1" thickBot="1">
      <c r="A329" s="667" t="s">
        <v>681</v>
      </c>
      <c r="B329" s="667" t="s">
        <v>92</v>
      </c>
      <c r="C329" s="668" t="s">
        <v>682</v>
      </c>
      <c r="D329" s="647">
        <v>6982.5702428956702</v>
      </c>
    </row>
    <row r="330" spans="1:4" ht="16.5" thickTop="1" thickBot="1">
      <c r="A330" s="667" t="s">
        <v>683</v>
      </c>
      <c r="B330" s="667" t="s">
        <v>92</v>
      </c>
      <c r="C330" s="668" t="s">
        <v>2326</v>
      </c>
      <c r="D330" s="647">
        <v>51383.669795146809</v>
      </c>
    </row>
    <row r="331" spans="1:4" ht="16.5" thickTop="1" thickBot="1">
      <c r="A331" s="667" t="s">
        <v>684</v>
      </c>
      <c r="B331" s="667" t="s">
        <v>92</v>
      </c>
      <c r="C331" s="668" t="s">
        <v>2327</v>
      </c>
      <c r="D331" s="647">
        <v>2164.0571809874377</v>
      </c>
    </row>
    <row r="332" spans="1:4" ht="16.5" thickTop="1" thickBot="1">
      <c r="A332" s="667" t="s">
        <v>686</v>
      </c>
      <c r="B332" s="667" t="s">
        <v>387</v>
      </c>
      <c r="C332" s="668" t="s">
        <v>687</v>
      </c>
      <c r="D332" s="647">
        <v>49555.828423753133</v>
      </c>
    </row>
    <row r="333" spans="1:4" ht="16.5" thickTop="1" thickBot="1">
      <c r="A333" s="667" t="s">
        <v>685</v>
      </c>
      <c r="B333" s="667" t="s">
        <v>387</v>
      </c>
      <c r="C333" s="668" t="s">
        <v>2328</v>
      </c>
      <c r="D333" s="647">
        <v>17474.427352902705</v>
      </c>
    </row>
    <row r="334" spans="1:4" ht="16.5" thickTop="1" thickBot="1">
      <c r="A334" s="667" t="s">
        <v>690</v>
      </c>
      <c r="B334" s="667" t="s">
        <v>92</v>
      </c>
      <c r="C334" s="668" t="s">
        <v>1929</v>
      </c>
      <c r="D334" s="647">
        <v>747.18695995823975</v>
      </c>
    </row>
    <row r="335" spans="1:4" ht="16.5" thickTop="1" thickBot="1">
      <c r="A335" s="667" t="s">
        <v>688</v>
      </c>
      <c r="B335" s="667" t="s">
        <v>92</v>
      </c>
      <c r="C335" s="668" t="s">
        <v>689</v>
      </c>
      <c r="D335" s="647">
        <v>4421.5585379382637</v>
      </c>
    </row>
    <row r="336" spans="1:4" ht="16.5" thickTop="1" thickBot="1">
      <c r="A336" s="667" t="s">
        <v>691</v>
      </c>
      <c r="B336" s="667" t="s">
        <v>377</v>
      </c>
      <c r="C336" s="668" t="s">
        <v>692</v>
      </c>
      <c r="D336" s="647">
        <v>6470.7343496530639</v>
      </c>
    </row>
    <row r="337" spans="1:4" ht="16.5" thickTop="1" thickBot="1">
      <c r="A337" s="667" t="s">
        <v>696</v>
      </c>
      <c r="B337" s="667" t="s">
        <v>92</v>
      </c>
      <c r="C337" s="668" t="s">
        <v>697</v>
      </c>
      <c r="D337" s="647">
        <v>270640.35138014617</v>
      </c>
    </row>
    <row r="338" spans="1:4" ht="16.5" thickTop="1" thickBot="1">
      <c r="A338" s="667" t="s">
        <v>694</v>
      </c>
      <c r="B338" s="667" t="s">
        <v>92</v>
      </c>
      <c r="C338" s="668" t="s">
        <v>695</v>
      </c>
      <c r="D338" s="647">
        <v>50855.618589016442</v>
      </c>
    </row>
    <row r="339" spans="1:4" ht="16.5" thickTop="1" thickBot="1">
      <c r="A339" s="667" t="s">
        <v>693</v>
      </c>
      <c r="B339" s="667" t="s">
        <v>144</v>
      </c>
      <c r="C339" s="668" t="s">
        <v>2329</v>
      </c>
      <c r="D339" s="647">
        <v>88225.776795520258</v>
      </c>
    </row>
    <row r="340" spans="1:4" ht="31.5" thickTop="1" thickBot="1">
      <c r="A340" s="667" t="s">
        <v>648</v>
      </c>
      <c r="B340" s="667" t="s">
        <v>92</v>
      </c>
      <c r="C340" s="668" t="s">
        <v>1927</v>
      </c>
      <c r="D340" s="647">
        <v>1621038.0501064775</v>
      </c>
    </row>
    <row r="341" spans="1:4" ht="31.5" thickTop="1" thickBot="1">
      <c r="A341" s="667" t="s">
        <v>698</v>
      </c>
      <c r="B341" s="667" t="s">
        <v>92</v>
      </c>
      <c r="C341" s="668" t="s">
        <v>699</v>
      </c>
      <c r="D341" s="647">
        <v>1612531.3320640691</v>
      </c>
    </row>
    <row r="342" spans="1:4" ht="31.5" thickTop="1" thickBot="1">
      <c r="A342" s="667" t="s">
        <v>649</v>
      </c>
      <c r="B342" s="667" t="s">
        <v>92</v>
      </c>
      <c r="C342" s="668" t="s">
        <v>1928</v>
      </c>
      <c r="D342" s="647">
        <v>1017332.2404296544</v>
      </c>
    </row>
    <row r="343" spans="1:4" ht="31.5" thickTop="1" thickBot="1">
      <c r="A343" s="667" t="s">
        <v>700</v>
      </c>
      <c r="B343" s="667" t="s">
        <v>92</v>
      </c>
      <c r="C343" s="668" t="s">
        <v>701</v>
      </c>
      <c r="D343" s="647">
        <v>989966.47221521533</v>
      </c>
    </row>
    <row r="344" spans="1:4" ht="16.5" thickTop="1" thickBot="1">
      <c r="A344" s="667" t="s">
        <v>737</v>
      </c>
      <c r="B344" s="667" t="s">
        <v>387</v>
      </c>
      <c r="C344" s="668" t="s">
        <v>2330</v>
      </c>
      <c r="D344" s="647">
        <v>74382.113738481334</v>
      </c>
    </row>
    <row r="345" spans="1:4" ht="16.5" thickTop="1" thickBot="1">
      <c r="A345" s="667" t="s">
        <v>702</v>
      </c>
      <c r="B345" s="667" t="s">
        <v>377</v>
      </c>
      <c r="C345" s="668" t="s">
        <v>2331</v>
      </c>
      <c r="D345" s="647">
        <v>78515.461121928602</v>
      </c>
    </row>
    <row r="346" spans="1:4" ht="16.5" thickTop="1" thickBot="1">
      <c r="A346" s="667" t="s">
        <v>703</v>
      </c>
      <c r="B346" s="667" t="s">
        <v>144</v>
      </c>
      <c r="C346" s="668" t="s">
        <v>2332</v>
      </c>
      <c r="D346" s="647">
        <v>52061.048458944155</v>
      </c>
    </row>
    <row r="347" spans="1:4" ht="16.5" thickTop="1" thickBot="1">
      <c r="A347" s="667" t="s">
        <v>708</v>
      </c>
      <c r="B347" s="667" t="s">
        <v>92</v>
      </c>
      <c r="C347" s="668" t="s">
        <v>2333</v>
      </c>
      <c r="D347" s="647">
        <v>94800.215858105264</v>
      </c>
    </row>
    <row r="348" spans="1:4" ht="16.5" thickTop="1" thickBot="1">
      <c r="A348" s="667" t="s">
        <v>713</v>
      </c>
      <c r="B348" s="667" t="s">
        <v>144</v>
      </c>
      <c r="C348" s="668" t="s">
        <v>1931</v>
      </c>
      <c r="D348" s="647">
        <v>14405.427456065898</v>
      </c>
    </row>
    <row r="349" spans="1:4" ht="16.5" thickTop="1" thickBot="1">
      <c r="A349" s="667" t="s">
        <v>704</v>
      </c>
      <c r="B349" s="667" t="s">
        <v>144</v>
      </c>
      <c r="C349" s="668" t="s">
        <v>2334</v>
      </c>
      <c r="D349" s="647">
        <v>43321.81931987399</v>
      </c>
    </row>
    <row r="350" spans="1:4" ht="16.5" thickTop="1" thickBot="1">
      <c r="A350" s="667" t="s">
        <v>705</v>
      </c>
      <c r="B350" s="667" t="s">
        <v>144</v>
      </c>
      <c r="C350" s="668" t="s">
        <v>2335</v>
      </c>
      <c r="D350" s="647">
        <v>22651.967596772236</v>
      </c>
    </row>
    <row r="351" spans="1:4" ht="16.5" thickTop="1" thickBot="1">
      <c r="A351" s="667" t="s">
        <v>736</v>
      </c>
      <c r="B351" s="667" t="s">
        <v>144</v>
      </c>
      <c r="C351" s="668" t="s">
        <v>1933</v>
      </c>
      <c r="D351" s="647">
        <v>147280.66376563805</v>
      </c>
    </row>
    <row r="352" spans="1:4" ht="16.5" thickTop="1" thickBot="1">
      <c r="A352" s="667" t="s">
        <v>709</v>
      </c>
      <c r="B352" s="667" t="s">
        <v>144</v>
      </c>
      <c r="C352" s="668" t="s">
        <v>710</v>
      </c>
      <c r="D352" s="647">
        <v>429380.38592476113</v>
      </c>
    </row>
    <row r="353" spans="1:4" ht="16.5" thickTop="1" thickBot="1">
      <c r="A353" s="667" t="s">
        <v>711</v>
      </c>
      <c r="B353" s="667" t="s">
        <v>144</v>
      </c>
      <c r="C353" s="668" t="s">
        <v>712</v>
      </c>
      <c r="D353" s="647">
        <v>1137664.1535190744</v>
      </c>
    </row>
    <row r="354" spans="1:4" ht="16.5" thickTop="1" thickBot="1">
      <c r="A354" s="667" t="s">
        <v>707</v>
      </c>
      <c r="B354" s="667" t="s">
        <v>144</v>
      </c>
      <c r="C354" s="668" t="s">
        <v>2336</v>
      </c>
      <c r="D354" s="647">
        <v>6149.3596738887791</v>
      </c>
    </row>
    <row r="355" spans="1:4" ht="16.5" thickTop="1" thickBot="1">
      <c r="A355" s="667" t="s">
        <v>706</v>
      </c>
      <c r="B355" s="667" t="s">
        <v>144</v>
      </c>
      <c r="C355" s="668" t="s">
        <v>1930</v>
      </c>
      <c r="D355" s="647">
        <v>6976.9819147253093</v>
      </c>
    </row>
    <row r="356" spans="1:4" ht="16.5" thickTop="1" thickBot="1">
      <c r="A356" s="667" t="s">
        <v>716</v>
      </c>
      <c r="B356" s="667" t="s">
        <v>144</v>
      </c>
      <c r="C356" s="668" t="s">
        <v>717</v>
      </c>
      <c r="D356" s="647">
        <v>38923.163766240476</v>
      </c>
    </row>
    <row r="357" spans="1:4" ht="16.5" thickTop="1" thickBot="1">
      <c r="A357" s="667" t="s">
        <v>714</v>
      </c>
      <c r="B357" s="667" t="s">
        <v>144</v>
      </c>
      <c r="C357" s="668" t="s">
        <v>2337</v>
      </c>
      <c r="D357" s="647">
        <v>438464.80884327256</v>
      </c>
    </row>
    <row r="358" spans="1:4" ht="16.5" thickTop="1" thickBot="1">
      <c r="A358" s="667" t="s">
        <v>715</v>
      </c>
      <c r="B358" s="667" t="s">
        <v>144</v>
      </c>
      <c r="C358" s="668" t="s">
        <v>2338</v>
      </c>
      <c r="D358" s="647">
        <v>441861.596251479</v>
      </c>
    </row>
    <row r="359" spans="1:4" ht="16.5" thickTop="1" thickBot="1">
      <c r="A359" s="667" t="s">
        <v>718</v>
      </c>
      <c r="B359" s="667" t="s">
        <v>144</v>
      </c>
      <c r="C359" s="668" t="s">
        <v>719</v>
      </c>
      <c r="D359" s="647">
        <v>155408.10838795966</v>
      </c>
    </row>
    <row r="360" spans="1:4" ht="16.5" thickTop="1" thickBot="1">
      <c r="A360" s="667" t="s">
        <v>720</v>
      </c>
      <c r="B360" s="667" t="s">
        <v>144</v>
      </c>
      <c r="C360" s="668" t="s">
        <v>721</v>
      </c>
      <c r="D360" s="647">
        <v>201987.46497146718</v>
      </c>
    </row>
    <row r="361" spans="1:4" ht="16.5" thickTop="1" thickBot="1">
      <c r="A361" s="667" t="s">
        <v>722</v>
      </c>
      <c r="B361" s="667" t="s">
        <v>144</v>
      </c>
      <c r="C361" s="668" t="s">
        <v>723</v>
      </c>
      <c r="D361" s="647">
        <v>195171.90329012176</v>
      </c>
    </row>
    <row r="362" spans="1:4" ht="16.5" thickTop="1" thickBot="1">
      <c r="A362" s="667" t="s">
        <v>724</v>
      </c>
      <c r="B362" s="667" t="s">
        <v>144</v>
      </c>
      <c r="C362" s="668" t="s">
        <v>725</v>
      </c>
      <c r="D362" s="647">
        <v>229425.05694468599</v>
      </c>
    </row>
    <row r="363" spans="1:4" ht="16.5" thickTop="1" thickBot="1">
      <c r="A363" s="667" t="s">
        <v>726</v>
      </c>
      <c r="B363" s="667" t="s">
        <v>144</v>
      </c>
      <c r="C363" s="668" t="s">
        <v>2339</v>
      </c>
      <c r="D363" s="647">
        <v>195800.63601525585</v>
      </c>
    </row>
    <row r="364" spans="1:4" ht="16.5" thickTop="1" thickBot="1">
      <c r="A364" s="667" t="s">
        <v>738</v>
      </c>
      <c r="B364" s="667" t="s">
        <v>144</v>
      </c>
      <c r="C364" s="668" t="s">
        <v>2340</v>
      </c>
      <c r="D364" s="647">
        <v>151403.93383599119</v>
      </c>
    </row>
    <row r="365" spans="1:4" ht="16.5" thickTop="1" thickBot="1">
      <c r="A365" s="667" t="s">
        <v>727</v>
      </c>
      <c r="B365" s="667" t="s">
        <v>144</v>
      </c>
      <c r="C365" s="668" t="s">
        <v>728</v>
      </c>
      <c r="D365" s="647">
        <v>63468.383657580758</v>
      </c>
    </row>
    <row r="366" spans="1:4" ht="16.5" thickTop="1" thickBot="1">
      <c r="A366" s="667" t="s">
        <v>729</v>
      </c>
      <c r="B366" s="667" t="s">
        <v>144</v>
      </c>
      <c r="C366" s="668" t="s">
        <v>1932</v>
      </c>
      <c r="D366" s="647">
        <v>65573.62597487359</v>
      </c>
    </row>
    <row r="367" spans="1:4" ht="16.5" thickTop="1" thickBot="1">
      <c r="A367" s="667" t="s">
        <v>730</v>
      </c>
      <c r="B367" s="667" t="s">
        <v>92</v>
      </c>
      <c r="C367" s="668" t="s">
        <v>2341</v>
      </c>
      <c r="D367" s="647">
        <v>47751.439708287522</v>
      </c>
    </row>
    <row r="368" spans="1:4" ht="16.5" thickTop="1" thickBot="1">
      <c r="A368" s="667" t="s">
        <v>732</v>
      </c>
      <c r="B368" s="667" t="s">
        <v>92</v>
      </c>
      <c r="C368" s="668" t="s">
        <v>733</v>
      </c>
      <c r="D368" s="647">
        <v>3222.3582797414324</v>
      </c>
    </row>
    <row r="369" spans="1:4" ht="16.5" thickTop="1" thickBot="1">
      <c r="A369" s="667" t="s">
        <v>731</v>
      </c>
      <c r="B369" s="667" t="s">
        <v>92</v>
      </c>
      <c r="C369" s="668" t="s">
        <v>2342</v>
      </c>
      <c r="D369" s="647">
        <v>1468.997413306814</v>
      </c>
    </row>
    <row r="370" spans="1:4" ht="16.5" thickTop="1" thickBot="1">
      <c r="A370" s="667" t="s">
        <v>734</v>
      </c>
      <c r="B370" s="667" t="s">
        <v>92</v>
      </c>
      <c r="C370" s="668" t="s">
        <v>735</v>
      </c>
      <c r="D370" s="647">
        <v>42963.799869222101</v>
      </c>
    </row>
    <row r="371" spans="1:4" ht="16.5" thickTop="1" thickBot="1">
      <c r="A371" s="667" t="s">
        <v>741</v>
      </c>
      <c r="B371" s="667" t="s">
        <v>92</v>
      </c>
      <c r="C371" s="668" t="s">
        <v>1934</v>
      </c>
      <c r="D371" s="647">
        <v>38058.896750516345</v>
      </c>
    </row>
    <row r="372" spans="1:4" ht="16.5" thickTop="1" thickBot="1">
      <c r="A372" s="667" t="s">
        <v>739</v>
      </c>
      <c r="B372" s="667" t="s">
        <v>377</v>
      </c>
      <c r="C372" s="668" t="s">
        <v>740</v>
      </c>
      <c r="D372" s="647">
        <v>4680.4538725191851</v>
      </c>
    </row>
    <row r="373" spans="1:4" ht="16.5" thickTop="1" thickBot="1">
      <c r="A373" s="192"/>
      <c r="B373" s="192"/>
      <c r="C373" s="197"/>
      <c r="D373" s="646"/>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85546875" style="183" customWidth="1"/>
  </cols>
  <sheetData>
    <row r="1" spans="1:5" ht="99.75" customHeight="1" thickTop="1" thickBot="1">
      <c r="A1" s="691" t="s">
        <v>1850</v>
      </c>
      <c r="B1" s="692"/>
      <c r="C1" s="692"/>
      <c r="D1" s="693"/>
    </row>
    <row r="2" spans="1:5" ht="16.5" thickTop="1" thickBot="1">
      <c r="A2" s="690" t="s">
        <v>1409</v>
      </c>
      <c r="B2" s="690"/>
      <c r="C2" s="690"/>
      <c r="D2" s="690"/>
    </row>
    <row r="3" spans="1:5" ht="16.5" thickTop="1" thickBot="1">
      <c r="A3" s="694"/>
      <c r="B3" s="694"/>
      <c r="C3" s="694"/>
      <c r="D3" s="694"/>
    </row>
    <row r="4" spans="1:5" ht="16.5" thickTop="1" thickBot="1">
      <c r="A4" s="695"/>
      <c r="B4" s="695"/>
      <c r="C4" s="695"/>
      <c r="D4" s="695"/>
    </row>
    <row r="5" spans="1:5" ht="30" customHeight="1" thickTop="1" thickBot="1">
      <c r="A5" s="199"/>
      <c r="B5" s="100"/>
      <c r="C5" s="101"/>
      <c r="D5" s="187"/>
    </row>
    <row r="6" spans="1:5" ht="30" customHeight="1" thickTop="1" thickBot="1">
      <c r="A6" s="200" t="s">
        <v>1266</v>
      </c>
      <c r="B6" s="100" t="s">
        <v>339</v>
      </c>
      <c r="C6" s="102" t="s">
        <v>2026</v>
      </c>
      <c r="D6" s="649">
        <v>1246.7255636330292</v>
      </c>
    </row>
    <row r="7" spans="1:5" ht="30" customHeight="1" thickTop="1" thickBot="1">
      <c r="A7" s="200" t="s">
        <v>1352</v>
      </c>
      <c r="B7" s="100" t="s">
        <v>339</v>
      </c>
      <c r="C7" s="102" t="s">
        <v>2025</v>
      </c>
      <c r="D7" s="649">
        <v>1246.3831674075907</v>
      </c>
      <c r="E7" s="103"/>
    </row>
    <row r="8" spans="1:5" ht="30" customHeight="1" thickTop="1" thickBot="1">
      <c r="A8" s="200" t="s">
        <v>1364</v>
      </c>
      <c r="B8" s="100" t="s">
        <v>339</v>
      </c>
      <c r="C8" s="102" t="s">
        <v>2027</v>
      </c>
      <c r="D8" s="649">
        <v>1246.3831674075907</v>
      </c>
    </row>
    <row r="9" spans="1:5" ht="30" customHeight="1" thickTop="1" thickBot="1">
      <c r="A9" s="200" t="s">
        <v>1225</v>
      </c>
      <c r="B9" s="100" t="s">
        <v>1223</v>
      </c>
      <c r="C9" s="102" t="s">
        <v>1226</v>
      </c>
      <c r="D9" s="649">
        <v>1246.3831674075907</v>
      </c>
    </row>
    <row r="10" spans="1:5" ht="30" customHeight="1" thickTop="1" thickBot="1">
      <c r="A10" s="200" t="s">
        <v>1388</v>
      </c>
      <c r="B10" s="100" t="s">
        <v>339</v>
      </c>
      <c r="C10" s="102" t="s">
        <v>1389</v>
      </c>
      <c r="D10" s="649">
        <v>1246.3831674075907</v>
      </c>
    </row>
    <row r="11" spans="1:5" ht="30" customHeight="1" thickTop="1" thickBot="1">
      <c r="A11" s="200" t="s">
        <v>1329</v>
      </c>
      <c r="B11" s="100" t="s">
        <v>339</v>
      </c>
      <c r="C11" s="102" t="s">
        <v>1330</v>
      </c>
      <c r="D11" s="649">
        <v>1246.3831674075907</v>
      </c>
    </row>
    <row r="12" spans="1:5" ht="30" customHeight="1" thickTop="1" thickBot="1">
      <c r="A12" s="200" t="s">
        <v>1331</v>
      </c>
      <c r="B12" s="100" t="s">
        <v>339</v>
      </c>
      <c r="C12" s="102" t="s">
        <v>1332</v>
      </c>
      <c r="D12" s="649">
        <v>1246.3831674075907</v>
      </c>
    </row>
    <row r="13" spans="1:5" ht="30" customHeight="1" thickTop="1" thickBot="1">
      <c r="A13" s="200" t="s">
        <v>1333</v>
      </c>
      <c r="B13" s="100" t="s">
        <v>339</v>
      </c>
      <c r="C13" s="102" t="s">
        <v>1334</v>
      </c>
      <c r="D13" s="649">
        <v>1246.3831674075907</v>
      </c>
    </row>
    <row r="14" spans="1:5" ht="30" customHeight="1" thickTop="1" thickBot="1">
      <c r="A14" s="200" t="s">
        <v>1335</v>
      </c>
      <c r="B14" s="100" t="s">
        <v>339</v>
      </c>
      <c r="C14" s="102" t="s">
        <v>1336</v>
      </c>
      <c r="D14" s="649">
        <v>1246.3831674075907</v>
      </c>
    </row>
    <row r="15" spans="1:5" ht="30" customHeight="1" thickTop="1" thickBot="1">
      <c r="A15" s="200" t="s">
        <v>1317</v>
      </c>
      <c r="B15" s="100" t="s">
        <v>339</v>
      </c>
      <c r="C15" s="102" t="s">
        <v>1860</v>
      </c>
      <c r="D15" s="649">
        <v>1246.3831674075907</v>
      </c>
    </row>
    <row r="16" spans="1:5" ht="30" customHeight="1" thickTop="1" thickBot="1">
      <c r="A16" s="200" t="s">
        <v>1227</v>
      </c>
      <c r="B16" s="100" t="s">
        <v>339</v>
      </c>
      <c r="C16" s="102" t="s">
        <v>1228</v>
      </c>
      <c r="D16" s="649">
        <v>1246.3831674075907</v>
      </c>
    </row>
    <row r="17" spans="1:4" ht="30" customHeight="1" thickTop="1" thickBot="1">
      <c r="A17" s="200" t="s">
        <v>1229</v>
      </c>
      <c r="B17" s="100" t="s">
        <v>339</v>
      </c>
      <c r="C17" s="102" t="s">
        <v>1230</v>
      </c>
      <c r="D17" s="649">
        <v>1246.3831674075907</v>
      </c>
    </row>
    <row r="18" spans="1:4" ht="30" customHeight="1" thickTop="1" thickBot="1">
      <c r="A18" s="200" t="s">
        <v>1231</v>
      </c>
      <c r="B18" s="100" t="s">
        <v>339</v>
      </c>
      <c r="C18" s="102" t="s">
        <v>1232</v>
      </c>
      <c r="D18" s="649">
        <v>1246.3831674075907</v>
      </c>
    </row>
    <row r="19" spans="1:4" ht="30" customHeight="1" thickTop="1" thickBot="1">
      <c r="A19" s="200" t="s">
        <v>1235</v>
      </c>
      <c r="B19" s="100" t="s">
        <v>339</v>
      </c>
      <c r="C19" s="102" t="s">
        <v>1236</v>
      </c>
      <c r="D19" s="649">
        <v>1246.3831674075907</v>
      </c>
    </row>
    <row r="20" spans="1:4" ht="30" customHeight="1" thickTop="1" thickBot="1">
      <c r="A20" s="200" t="s">
        <v>1407</v>
      </c>
      <c r="B20" s="100" t="s">
        <v>339</v>
      </c>
      <c r="C20" s="102" t="s">
        <v>1869</v>
      </c>
      <c r="D20" s="649">
        <v>1246.3831674075907</v>
      </c>
    </row>
    <row r="21" spans="1:4" ht="30" customHeight="1" thickTop="1" thickBot="1">
      <c r="A21" s="200" t="s">
        <v>1239</v>
      </c>
      <c r="B21" s="100" t="s">
        <v>339</v>
      </c>
      <c r="C21" s="102" t="s">
        <v>1240</v>
      </c>
      <c r="D21" s="649">
        <v>1246.3831674075907</v>
      </c>
    </row>
    <row r="22" spans="1:4" ht="30" customHeight="1" thickTop="1" thickBot="1">
      <c r="A22" s="200" t="s">
        <v>1390</v>
      </c>
      <c r="B22" s="100" t="s">
        <v>339</v>
      </c>
      <c r="C22" s="102" t="s">
        <v>1391</v>
      </c>
      <c r="D22" s="649">
        <v>1246.3831674075907</v>
      </c>
    </row>
    <row r="23" spans="1:4" ht="30" customHeight="1" thickTop="1" thickBot="1">
      <c r="A23" s="200" t="s">
        <v>1247</v>
      </c>
      <c r="B23" s="100" t="s">
        <v>339</v>
      </c>
      <c r="C23" s="102" t="s">
        <v>1248</v>
      </c>
      <c r="D23" s="649">
        <v>1246.3831674075907</v>
      </c>
    </row>
    <row r="24" spans="1:4" ht="30" customHeight="1" thickTop="1" thickBot="1">
      <c r="A24" s="200" t="s">
        <v>1269</v>
      </c>
      <c r="B24" s="100" t="s">
        <v>339</v>
      </c>
      <c r="C24" s="102" t="s">
        <v>1270</v>
      </c>
      <c r="D24" s="649">
        <v>1246.3831674075907</v>
      </c>
    </row>
    <row r="25" spans="1:4" ht="30" customHeight="1" thickTop="1" thickBot="1">
      <c r="A25" s="200" t="s">
        <v>1241</v>
      </c>
      <c r="B25" s="100" t="s">
        <v>339</v>
      </c>
      <c r="C25" s="102" t="s">
        <v>1242</v>
      </c>
      <c r="D25" s="649">
        <v>1246.3831674075907</v>
      </c>
    </row>
    <row r="26" spans="1:4" ht="30" customHeight="1" thickTop="1" thickBot="1">
      <c r="A26" s="200" t="s">
        <v>1246</v>
      </c>
      <c r="B26" s="100" t="s">
        <v>339</v>
      </c>
      <c r="C26" s="102" t="s">
        <v>1242</v>
      </c>
      <c r="D26" s="649">
        <v>1246.3831674075907</v>
      </c>
    </row>
    <row r="27" spans="1:4" ht="30" customHeight="1" thickTop="1" thickBot="1">
      <c r="A27" s="200" t="s">
        <v>1303</v>
      </c>
      <c r="B27" s="100" t="s">
        <v>339</v>
      </c>
      <c r="C27" s="102" t="s">
        <v>1304</v>
      </c>
      <c r="D27" s="649">
        <v>1246.3831674075907</v>
      </c>
    </row>
    <row r="28" spans="1:4" ht="30" customHeight="1" thickTop="1" thickBot="1">
      <c r="A28" s="200" t="s">
        <v>1249</v>
      </c>
      <c r="B28" s="100" t="s">
        <v>339</v>
      </c>
      <c r="C28" s="102" t="s">
        <v>1250</v>
      </c>
      <c r="D28" s="649">
        <v>1246.3831674075907</v>
      </c>
    </row>
    <row r="29" spans="1:4" ht="30" customHeight="1" thickTop="1" thickBot="1">
      <c r="A29" s="200" t="s">
        <v>1254</v>
      </c>
      <c r="B29" s="100" t="s">
        <v>339</v>
      </c>
      <c r="C29" s="102" t="s">
        <v>1255</v>
      </c>
      <c r="D29" s="649">
        <v>1246.3831674075907</v>
      </c>
    </row>
    <row r="30" spans="1:4" ht="30" customHeight="1" thickTop="1" thickBot="1">
      <c r="A30" s="200" t="s">
        <v>1252</v>
      </c>
      <c r="B30" s="100" t="s">
        <v>339</v>
      </c>
      <c r="C30" s="102" t="s">
        <v>1253</v>
      </c>
      <c r="D30" s="649">
        <v>1246.3831674075907</v>
      </c>
    </row>
    <row r="31" spans="1:4" ht="30" customHeight="1" thickTop="1" thickBot="1">
      <c r="A31" s="200" t="s">
        <v>1267</v>
      </c>
      <c r="B31" s="100" t="s">
        <v>339</v>
      </c>
      <c r="C31" s="102" t="s">
        <v>1268</v>
      </c>
      <c r="D31" s="649">
        <v>1246.3831674075907</v>
      </c>
    </row>
    <row r="32" spans="1:4" ht="30" customHeight="1" thickTop="1" thickBot="1">
      <c r="A32" s="200" t="s">
        <v>1256</v>
      </c>
      <c r="B32" s="100" t="s">
        <v>339</v>
      </c>
      <c r="C32" s="102" t="s">
        <v>1257</v>
      </c>
      <c r="D32" s="649">
        <v>1246.3831674075907</v>
      </c>
    </row>
    <row r="33" spans="1:4" ht="30" customHeight="1" thickTop="1" thickBot="1">
      <c r="A33" s="200" t="s">
        <v>1272</v>
      </c>
      <c r="B33" s="100" t="s">
        <v>339</v>
      </c>
      <c r="C33" s="102" t="s">
        <v>1257</v>
      </c>
      <c r="D33" s="649">
        <v>1246.3831674075907</v>
      </c>
    </row>
    <row r="34" spans="1:4" ht="30" customHeight="1" thickTop="1" thickBot="1">
      <c r="A34" s="200" t="s">
        <v>1273</v>
      </c>
      <c r="B34" s="100" t="s">
        <v>339</v>
      </c>
      <c r="C34" s="102" t="s">
        <v>1274</v>
      </c>
      <c r="D34" s="649">
        <v>1246.3831674075907</v>
      </c>
    </row>
    <row r="35" spans="1:4" ht="30" customHeight="1" thickTop="1" thickBot="1">
      <c r="A35" s="200" t="s">
        <v>1323</v>
      </c>
      <c r="B35" s="100" t="s">
        <v>339</v>
      </c>
      <c r="C35" s="102" t="s">
        <v>1864</v>
      </c>
      <c r="D35" s="649">
        <v>1246.3831674075907</v>
      </c>
    </row>
    <row r="36" spans="1:4" ht="30" customHeight="1" thickTop="1" thickBot="1">
      <c r="A36" s="200" t="s">
        <v>1404</v>
      </c>
      <c r="B36" s="100" t="s">
        <v>339</v>
      </c>
      <c r="C36" s="102" t="s">
        <v>1405</v>
      </c>
      <c r="D36" s="649">
        <v>1246.3831674075907</v>
      </c>
    </row>
    <row r="37" spans="1:4" ht="30" customHeight="1" thickTop="1" thickBot="1">
      <c r="A37" s="200" t="s">
        <v>1385</v>
      </c>
      <c r="B37" s="100" t="s">
        <v>339</v>
      </c>
      <c r="C37" s="102" t="s">
        <v>1386</v>
      </c>
      <c r="D37" s="649">
        <v>1246.3831674075907</v>
      </c>
    </row>
    <row r="38" spans="1:4" ht="30" customHeight="1" thickTop="1" thickBot="1">
      <c r="A38" s="200" t="s">
        <v>1264</v>
      </c>
      <c r="B38" s="100" t="s">
        <v>339</v>
      </c>
      <c r="C38" s="102" t="s">
        <v>1265</v>
      </c>
      <c r="D38" s="649">
        <v>1246.3831674075907</v>
      </c>
    </row>
    <row r="39" spans="1:4" ht="30" customHeight="1" thickTop="1" thickBot="1">
      <c r="A39" s="200" t="s">
        <v>1221</v>
      </c>
      <c r="B39" s="100" t="s">
        <v>1223</v>
      </c>
      <c r="C39" s="102" t="s">
        <v>1280</v>
      </c>
      <c r="D39" s="649">
        <v>1246.3831674075907</v>
      </c>
    </row>
    <row r="40" spans="1:4" ht="30" customHeight="1" thickTop="1" thickBot="1">
      <c r="A40" s="200" t="s">
        <v>1261</v>
      </c>
      <c r="B40" s="100" t="s">
        <v>339</v>
      </c>
      <c r="C40" s="102" t="s">
        <v>1262</v>
      </c>
      <c r="D40" s="649">
        <v>1246.3831674075907</v>
      </c>
    </row>
    <row r="41" spans="1:4" ht="30" customHeight="1" thickTop="1" thickBot="1">
      <c r="A41" s="200" t="s">
        <v>1259</v>
      </c>
      <c r="B41" s="100" t="s">
        <v>339</v>
      </c>
      <c r="C41" s="102" t="s">
        <v>1260</v>
      </c>
      <c r="D41" s="649">
        <v>1246.3831674075907</v>
      </c>
    </row>
    <row r="42" spans="1:4" ht="30" customHeight="1" thickTop="1" thickBot="1">
      <c r="A42" s="200" t="s">
        <v>1392</v>
      </c>
      <c r="B42" s="100" t="s">
        <v>339</v>
      </c>
      <c r="C42" s="102" t="s">
        <v>1260</v>
      </c>
      <c r="D42" s="649">
        <v>1246.3831674075907</v>
      </c>
    </row>
    <row r="43" spans="1:4" ht="30" customHeight="1" thickTop="1" thickBot="1">
      <c r="A43" s="200" t="s">
        <v>1233</v>
      </c>
      <c r="B43" s="100" t="s">
        <v>339</v>
      </c>
      <c r="C43" s="102" t="s">
        <v>1234</v>
      </c>
      <c r="D43" s="649">
        <v>1246.3831674075907</v>
      </c>
    </row>
    <row r="44" spans="1:4" ht="30" customHeight="1" thickTop="1" thickBot="1">
      <c r="A44" s="200" t="s">
        <v>1387</v>
      </c>
      <c r="B44" s="100" t="s">
        <v>339</v>
      </c>
      <c r="C44" s="102" t="s">
        <v>1234</v>
      </c>
      <c r="D44" s="649">
        <v>1246.3831674075907</v>
      </c>
    </row>
    <row r="45" spans="1:4" ht="30" customHeight="1" thickTop="1" thickBot="1">
      <c r="A45" s="200" t="s">
        <v>1278</v>
      </c>
      <c r="B45" s="100" t="s">
        <v>339</v>
      </c>
      <c r="C45" s="102" t="s">
        <v>1279</v>
      </c>
      <c r="D45" s="649">
        <v>1246.3831674075907</v>
      </c>
    </row>
    <row r="46" spans="1:4" ht="30" customHeight="1" thickTop="1" thickBot="1">
      <c r="A46" s="200" t="s">
        <v>1287</v>
      </c>
      <c r="B46" s="100" t="s">
        <v>339</v>
      </c>
      <c r="C46" s="102" t="s">
        <v>1288</v>
      </c>
      <c r="D46" s="649">
        <v>1246.3831674075907</v>
      </c>
    </row>
    <row r="47" spans="1:4" ht="30" customHeight="1" thickTop="1" thickBot="1">
      <c r="A47" s="200" t="s">
        <v>1291</v>
      </c>
      <c r="B47" s="100" t="s">
        <v>339</v>
      </c>
      <c r="C47" s="102" t="s">
        <v>1292</v>
      </c>
      <c r="D47" s="649">
        <v>1246.3831674075907</v>
      </c>
    </row>
    <row r="48" spans="1:4" ht="30" customHeight="1" thickTop="1" thickBot="1">
      <c r="A48" s="200" t="s">
        <v>1283</v>
      </c>
      <c r="B48" s="100" t="s">
        <v>1223</v>
      </c>
      <c r="C48" s="102" t="s">
        <v>1284</v>
      </c>
      <c r="D48" s="649">
        <v>1246.3831674075907</v>
      </c>
    </row>
    <row r="49" spans="1:4" ht="30" customHeight="1" thickTop="1" thickBot="1">
      <c r="A49" s="200" t="s">
        <v>1281</v>
      </c>
      <c r="B49" s="100" t="s">
        <v>339</v>
      </c>
      <c r="C49" s="102" t="s">
        <v>1282</v>
      </c>
      <c r="D49" s="649">
        <v>1246.3831674075907</v>
      </c>
    </row>
    <row r="50" spans="1:4" ht="30" customHeight="1" thickTop="1" thickBot="1">
      <c r="A50" s="200" t="s">
        <v>1285</v>
      </c>
      <c r="B50" s="100" t="s">
        <v>339</v>
      </c>
      <c r="C50" s="102" t="s">
        <v>1286</v>
      </c>
      <c r="D50" s="649">
        <v>1246.3831674075907</v>
      </c>
    </row>
    <row r="51" spans="1:4" ht="30" customHeight="1" thickTop="1" thickBot="1">
      <c r="A51" s="200" t="s">
        <v>1314</v>
      </c>
      <c r="B51" s="100" t="s">
        <v>1306</v>
      </c>
      <c r="C51" s="102" t="s">
        <v>1315</v>
      </c>
      <c r="D51" s="649">
        <v>1246.3831674075907</v>
      </c>
    </row>
    <row r="52" spans="1:4" ht="30" customHeight="1" thickTop="1" thickBot="1">
      <c r="A52" s="200" t="s">
        <v>1316</v>
      </c>
      <c r="B52" s="100" t="s">
        <v>1306</v>
      </c>
      <c r="C52" s="102" t="s">
        <v>1315</v>
      </c>
      <c r="D52" s="649">
        <v>1246.3831674075907</v>
      </c>
    </row>
    <row r="53" spans="1:4" ht="30" customHeight="1" thickTop="1" thickBot="1">
      <c r="A53" s="200" t="s">
        <v>1289</v>
      </c>
      <c r="B53" s="100" t="s">
        <v>339</v>
      </c>
      <c r="C53" s="102" t="s">
        <v>1290</v>
      </c>
      <c r="D53" s="649">
        <v>1246.3831674075907</v>
      </c>
    </row>
    <row r="54" spans="1:4" ht="30" customHeight="1" thickTop="1" thickBot="1">
      <c r="A54" s="200" t="s">
        <v>1293</v>
      </c>
      <c r="B54" s="100" t="s">
        <v>339</v>
      </c>
      <c r="C54" s="102" t="s">
        <v>1294</v>
      </c>
      <c r="D54" s="649">
        <v>1246.3831674075907</v>
      </c>
    </row>
    <row r="55" spans="1:4" ht="30" customHeight="1" thickTop="1" thickBot="1">
      <c r="A55" s="200" t="s">
        <v>1378</v>
      </c>
      <c r="B55" s="100" t="s">
        <v>339</v>
      </c>
      <c r="C55" s="102" t="s">
        <v>2029</v>
      </c>
      <c r="D55" s="649">
        <v>1246.3831674075907</v>
      </c>
    </row>
    <row r="56" spans="1:4" ht="30" customHeight="1" thickTop="1" thickBot="1">
      <c r="A56" s="200" t="s">
        <v>1379</v>
      </c>
      <c r="B56" s="100" t="s">
        <v>339</v>
      </c>
      <c r="C56" s="102" t="s">
        <v>2030</v>
      </c>
      <c r="D56" s="649">
        <v>1246.3831674075907</v>
      </c>
    </row>
    <row r="57" spans="1:4" ht="30" customHeight="1" thickTop="1" thickBot="1">
      <c r="A57" s="200" t="s">
        <v>1380</v>
      </c>
      <c r="B57" s="100" t="s">
        <v>339</v>
      </c>
      <c r="C57" s="102" t="s">
        <v>2031</v>
      </c>
      <c r="D57" s="649">
        <v>1246.3831674075907</v>
      </c>
    </row>
    <row r="58" spans="1:4" ht="30" customHeight="1" thickTop="1" thickBot="1">
      <c r="A58" s="200" t="s">
        <v>1357</v>
      </c>
      <c r="B58" s="100" t="s">
        <v>339</v>
      </c>
      <c r="C58" s="102" t="s">
        <v>1867</v>
      </c>
      <c r="D58" s="649">
        <v>1246.3831674075907</v>
      </c>
    </row>
    <row r="59" spans="1:4" ht="30" customHeight="1" thickTop="1" thickBot="1">
      <c r="A59" s="200" t="s">
        <v>1295</v>
      </c>
      <c r="B59" s="100" t="s">
        <v>339</v>
      </c>
      <c r="C59" s="102" t="s">
        <v>1296</v>
      </c>
      <c r="D59" s="649">
        <v>1246.3831674075907</v>
      </c>
    </row>
    <row r="60" spans="1:4" ht="30" customHeight="1" thickTop="1" thickBot="1">
      <c r="A60" s="200" t="s">
        <v>1376</v>
      </c>
      <c r="B60" s="100" t="s">
        <v>339</v>
      </c>
      <c r="C60" s="102" t="s">
        <v>1377</v>
      </c>
      <c r="D60" s="649">
        <v>1246.3831674075907</v>
      </c>
    </row>
    <row r="61" spans="1:4" ht="30" customHeight="1" thickTop="1" thickBot="1">
      <c r="A61" s="200" t="s">
        <v>1362</v>
      </c>
      <c r="B61" s="100" t="s">
        <v>339</v>
      </c>
      <c r="C61" s="102" t="s">
        <v>1363</v>
      </c>
      <c r="D61" s="649">
        <v>1246.3831674075907</v>
      </c>
    </row>
    <row r="62" spans="1:4" ht="30" customHeight="1" thickTop="1" thickBot="1">
      <c r="A62" s="200" t="s">
        <v>1369</v>
      </c>
      <c r="B62" s="100" t="s">
        <v>339</v>
      </c>
      <c r="C62" s="102" t="s">
        <v>1370</v>
      </c>
      <c r="D62" s="649">
        <v>1246.3831674075907</v>
      </c>
    </row>
    <row r="63" spans="1:4" ht="30" customHeight="1" thickTop="1" thickBot="1">
      <c r="A63" s="200" t="s">
        <v>1373</v>
      </c>
      <c r="B63" s="100" t="s">
        <v>339</v>
      </c>
      <c r="C63" s="102" t="s">
        <v>1374</v>
      </c>
      <c r="D63" s="649">
        <v>1246.3831674075907</v>
      </c>
    </row>
    <row r="64" spans="1:4" ht="30" customHeight="1" thickTop="1" thickBot="1">
      <c r="A64" s="200" t="s">
        <v>1360</v>
      </c>
      <c r="B64" s="100" t="s">
        <v>339</v>
      </c>
      <c r="C64" s="102" t="s">
        <v>1361</v>
      </c>
      <c r="D64" s="649">
        <v>1246.3831674075907</v>
      </c>
    </row>
    <row r="65" spans="1:4" ht="30" customHeight="1" thickTop="1" thickBot="1">
      <c r="A65" s="200" t="s">
        <v>1297</v>
      </c>
      <c r="B65" s="100" t="s">
        <v>339</v>
      </c>
      <c r="C65" s="102" t="s">
        <v>1298</v>
      </c>
      <c r="D65" s="649">
        <v>1246.3831674075907</v>
      </c>
    </row>
    <row r="66" spans="1:4" ht="30" customHeight="1" thickTop="1" thickBot="1">
      <c r="A66" s="200" t="s">
        <v>1367</v>
      </c>
      <c r="B66" s="100" t="s">
        <v>339</v>
      </c>
      <c r="C66" s="102" t="s">
        <v>1368</v>
      </c>
      <c r="D66" s="649">
        <v>1246.3831674075907</v>
      </c>
    </row>
    <row r="67" spans="1:4" ht="30" customHeight="1" thickTop="1" thickBot="1">
      <c r="A67" s="200" t="s">
        <v>1371</v>
      </c>
      <c r="B67" s="100" t="s">
        <v>339</v>
      </c>
      <c r="C67" s="102" t="s">
        <v>1372</v>
      </c>
      <c r="D67" s="649">
        <v>1246.3831674075907</v>
      </c>
    </row>
    <row r="68" spans="1:4" ht="30" customHeight="1" thickTop="1" thickBot="1">
      <c r="A68" s="200" t="s">
        <v>1343</v>
      </c>
      <c r="B68" s="100" t="s">
        <v>339</v>
      </c>
      <c r="C68" s="102" t="s">
        <v>1344</v>
      </c>
      <c r="D68" s="649">
        <v>1246.3831674075907</v>
      </c>
    </row>
    <row r="69" spans="1:4" ht="30" customHeight="1" thickTop="1" thickBot="1">
      <c r="A69" s="200" t="s">
        <v>1383</v>
      </c>
      <c r="B69" s="100" t="s">
        <v>339</v>
      </c>
      <c r="C69" s="102" t="s">
        <v>2033</v>
      </c>
      <c r="D69" s="649">
        <v>1246.3831674075907</v>
      </c>
    </row>
    <row r="70" spans="1:4" ht="30" customHeight="1" thickTop="1" thickBot="1">
      <c r="A70" s="200" t="s">
        <v>1384</v>
      </c>
      <c r="B70" s="100" t="s">
        <v>339</v>
      </c>
      <c r="C70" s="102" t="s">
        <v>2034</v>
      </c>
      <c r="D70" s="649">
        <v>1246.3831674075907</v>
      </c>
    </row>
    <row r="71" spans="1:4" ht="30" customHeight="1" thickTop="1" thickBot="1">
      <c r="A71" s="200" t="s">
        <v>1381</v>
      </c>
      <c r="B71" s="100" t="s">
        <v>339</v>
      </c>
      <c r="C71" s="102" t="s">
        <v>2035</v>
      </c>
      <c r="D71" s="649">
        <v>1246.3831674075907</v>
      </c>
    </row>
    <row r="72" spans="1:4" ht="30" customHeight="1" thickTop="1" thickBot="1">
      <c r="A72" s="200" t="s">
        <v>1382</v>
      </c>
      <c r="B72" s="100" t="s">
        <v>339</v>
      </c>
      <c r="C72" s="102" t="s">
        <v>2036</v>
      </c>
      <c r="D72" s="649">
        <v>1246.3831674075907</v>
      </c>
    </row>
    <row r="73" spans="1:4" ht="30" customHeight="1" thickTop="1" thickBot="1">
      <c r="A73" s="200" t="s">
        <v>1350</v>
      </c>
      <c r="B73" s="100" t="s">
        <v>339</v>
      </c>
      <c r="C73" s="102" t="s">
        <v>1351</v>
      </c>
      <c r="D73" s="649">
        <v>1246.3831674075907</v>
      </c>
    </row>
    <row r="74" spans="1:4" ht="30" customHeight="1" thickTop="1" thickBot="1">
      <c r="A74" s="200" t="s">
        <v>1349</v>
      </c>
      <c r="B74" s="100" t="s">
        <v>339</v>
      </c>
      <c r="C74" s="102" t="s">
        <v>1866</v>
      </c>
      <c r="D74" s="649">
        <v>1246.3831674075907</v>
      </c>
    </row>
    <row r="75" spans="1:4" ht="30" customHeight="1" thickTop="1" thickBot="1">
      <c r="A75" s="200" t="s">
        <v>1347</v>
      </c>
      <c r="B75" s="100" t="s">
        <v>339</v>
      </c>
      <c r="C75" s="102" t="s">
        <v>1348</v>
      </c>
      <c r="D75" s="649">
        <v>1246.3831674075907</v>
      </c>
    </row>
    <row r="76" spans="1:4" ht="30" customHeight="1" thickTop="1" thickBot="1">
      <c r="A76" s="200" t="s">
        <v>1375</v>
      </c>
      <c r="B76" s="100" t="s">
        <v>339</v>
      </c>
      <c r="C76" s="102" t="s">
        <v>2028</v>
      </c>
      <c r="D76" s="649">
        <v>1246.3831674075907</v>
      </c>
    </row>
    <row r="77" spans="1:4" ht="30" customHeight="1" thickTop="1" thickBot="1">
      <c r="A77" s="200" t="s">
        <v>1353</v>
      </c>
      <c r="B77" s="100" t="s">
        <v>339</v>
      </c>
      <c r="C77" s="102" t="s">
        <v>1354</v>
      </c>
      <c r="D77" s="649">
        <v>1246.3831674075907</v>
      </c>
    </row>
    <row r="78" spans="1:4" ht="30" customHeight="1" thickTop="1" thickBot="1">
      <c r="A78" s="200" t="s">
        <v>1355</v>
      </c>
      <c r="B78" s="100" t="s">
        <v>339</v>
      </c>
      <c r="C78" s="102" t="s">
        <v>1356</v>
      </c>
      <c r="D78" s="649">
        <v>1246.3831674075907</v>
      </c>
    </row>
    <row r="79" spans="1:4" ht="30" customHeight="1" thickTop="1" thickBot="1">
      <c r="A79" s="200" t="s">
        <v>1358</v>
      </c>
      <c r="B79" s="100" t="s">
        <v>339</v>
      </c>
      <c r="C79" s="102" t="s">
        <v>1359</v>
      </c>
      <c r="D79" s="649">
        <v>1246.3831674075907</v>
      </c>
    </row>
    <row r="80" spans="1:4" ht="30" customHeight="1" thickTop="1" thickBot="1">
      <c r="A80" s="200" t="s">
        <v>1337</v>
      </c>
      <c r="B80" s="100" t="s">
        <v>339</v>
      </c>
      <c r="C80" s="102" t="s">
        <v>1338</v>
      </c>
      <c r="D80" s="649">
        <v>1246.3831674075907</v>
      </c>
    </row>
    <row r="81" spans="1:4" ht="30" customHeight="1" thickTop="1" thickBot="1">
      <c r="A81" s="200" t="s">
        <v>1341</v>
      </c>
      <c r="B81" s="100" t="s">
        <v>339</v>
      </c>
      <c r="C81" s="102" t="s">
        <v>1342</v>
      </c>
      <c r="D81" s="649">
        <v>1246.3831674075907</v>
      </c>
    </row>
    <row r="82" spans="1:4" ht="30" customHeight="1" thickTop="1" thickBot="1">
      <c r="A82" s="200" t="s">
        <v>1345</v>
      </c>
      <c r="B82" s="100" t="s">
        <v>339</v>
      </c>
      <c r="C82" s="102" t="s">
        <v>1346</v>
      </c>
      <c r="D82" s="649">
        <v>1246.3831674075907</v>
      </c>
    </row>
    <row r="83" spans="1:4" ht="30" customHeight="1" thickTop="1" thickBot="1">
      <c r="A83" s="200" t="s">
        <v>1339</v>
      </c>
      <c r="B83" s="100" t="s">
        <v>339</v>
      </c>
      <c r="C83" s="102" t="s">
        <v>1340</v>
      </c>
      <c r="D83" s="649">
        <v>1246.3831674075907</v>
      </c>
    </row>
    <row r="84" spans="1:4" ht="30" customHeight="1" thickTop="1" thickBot="1">
      <c r="A84" s="200" t="s">
        <v>1305</v>
      </c>
      <c r="B84" s="100" t="s">
        <v>339</v>
      </c>
      <c r="C84" s="102" t="s">
        <v>1307</v>
      </c>
      <c r="D84" s="649">
        <v>1246.3831674075907</v>
      </c>
    </row>
    <row r="85" spans="1:4" ht="30" customHeight="1" thickTop="1" thickBot="1">
      <c r="A85" s="200" t="s">
        <v>1308</v>
      </c>
      <c r="B85" s="100" t="s">
        <v>339</v>
      </c>
      <c r="C85" s="102" t="s">
        <v>1859</v>
      </c>
      <c r="D85" s="649">
        <v>1246.3831674075907</v>
      </c>
    </row>
    <row r="86" spans="1:4" ht="30" customHeight="1" thickTop="1" thickBot="1">
      <c r="A86" s="200" t="s">
        <v>1309</v>
      </c>
      <c r="B86" s="100" t="s">
        <v>1306</v>
      </c>
      <c r="C86" s="102" t="s">
        <v>1310</v>
      </c>
      <c r="D86" s="649">
        <v>1246.3831674075907</v>
      </c>
    </row>
    <row r="87" spans="1:4" ht="30" customHeight="1" thickTop="1" thickBot="1">
      <c r="A87" s="200" t="s">
        <v>1311</v>
      </c>
      <c r="B87" s="100" t="s">
        <v>339</v>
      </c>
      <c r="C87" s="102" t="s">
        <v>1312</v>
      </c>
      <c r="D87" s="649">
        <v>1246.3831674075907</v>
      </c>
    </row>
    <row r="88" spans="1:4" ht="30" customHeight="1" thickTop="1" thickBot="1">
      <c r="A88" s="200" t="s">
        <v>1313</v>
      </c>
      <c r="B88" s="100" t="s">
        <v>339</v>
      </c>
      <c r="C88" s="102" t="s">
        <v>1312</v>
      </c>
      <c r="D88" s="649">
        <v>1246.3831674075907</v>
      </c>
    </row>
    <row r="89" spans="1:4" ht="30" customHeight="1" thickTop="1" thickBot="1">
      <c r="A89" s="200" t="s">
        <v>1243</v>
      </c>
      <c r="B89" s="100" t="s">
        <v>339</v>
      </c>
      <c r="C89" s="102" t="s">
        <v>1852</v>
      </c>
      <c r="D89" s="649">
        <v>1246.3831674075907</v>
      </c>
    </row>
    <row r="90" spans="1:4" ht="30" customHeight="1" thickTop="1" thickBot="1">
      <c r="A90" s="200" t="s">
        <v>1365</v>
      </c>
      <c r="B90" s="100" t="s">
        <v>339</v>
      </c>
      <c r="C90" s="102" t="s">
        <v>1366</v>
      </c>
      <c r="D90" s="649">
        <v>1246.3831674075907</v>
      </c>
    </row>
    <row r="91" spans="1:4" ht="30" customHeight="1" thickTop="1" thickBot="1">
      <c r="A91" s="200" t="s">
        <v>1244</v>
      </c>
      <c r="B91" s="100" t="s">
        <v>339</v>
      </c>
      <c r="C91" s="102" t="s">
        <v>1245</v>
      </c>
      <c r="D91" s="649">
        <v>1246.3831674075907</v>
      </c>
    </row>
    <row r="92" spans="1:4" ht="30" customHeight="1" thickTop="1" thickBot="1">
      <c r="A92" s="200" t="s">
        <v>1277</v>
      </c>
      <c r="B92" s="100" t="s">
        <v>339</v>
      </c>
      <c r="C92" s="102" t="s">
        <v>1858</v>
      </c>
      <c r="D92" s="649">
        <v>1246.3831674075907</v>
      </c>
    </row>
    <row r="93" spans="1:4" ht="30" customHeight="1" thickTop="1" thickBot="1">
      <c r="A93" s="200" t="s">
        <v>1408</v>
      </c>
      <c r="B93" s="100" t="s">
        <v>1406</v>
      </c>
      <c r="C93" s="102" t="s">
        <v>1870</v>
      </c>
      <c r="D93" s="649">
        <v>99.802329790226608</v>
      </c>
    </row>
    <row r="94" spans="1:4" ht="30" customHeight="1" thickTop="1" thickBot="1">
      <c r="A94" s="200" t="s">
        <v>1399</v>
      </c>
      <c r="B94" s="100" t="s">
        <v>92</v>
      </c>
      <c r="C94" s="102" t="s">
        <v>1868</v>
      </c>
      <c r="D94" s="649">
        <v>411250.57676192623</v>
      </c>
    </row>
    <row r="95" spans="1:4" ht="30" customHeight="1" thickTop="1" thickBot="1">
      <c r="A95" s="200" t="s">
        <v>1222</v>
      </c>
      <c r="B95" s="100" t="s">
        <v>1223</v>
      </c>
      <c r="C95" s="102" t="s">
        <v>1224</v>
      </c>
      <c r="D95" s="649">
        <v>0.86435884659058915</v>
      </c>
    </row>
    <row r="96" spans="1:4" ht="30" customHeight="1" thickTop="1" thickBot="1">
      <c r="A96" s="200" t="s">
        <v>1631</v>
      </c>
      <c r="B96" s="100" t="s">
        <v>339</v>
      </c>
      <c r="C96" s="102" t="s">
        <v>1851</v>
      </c>
      <c r="D96" s="649">
        <v>1246.3831674075907</v>
      </c>
    </row>
    <row r="97" spans="1:4" ht="30" customHeight="1" thickTop="1" thickBot="1">
      <c r="A97" s="200" t="s">
        <v>1412</v>
      </c>
      <c r="B97" s="100" t="s">
        <v>339</v>
      </c>
      <c r="C97" s="102" t="s">
        <v>1411</v>
      </c>
      <c r="D97" s="649">
        <v>1246.3831674075907</v>
      </c>
    </row>
    <row r="98" spans="1:4" ht="30" customHeight="1" thickTop="1" thickBot="1">
      <c r="A98" s="200" t="s">
        <v>1237</v>
      </c>
      <c r="B98" s="100" t="s">
        <v>92</v>
      </c>
      <c r="C98" s="102" t="s">
        <v>1238</v>
      </c>
      <c r="D98" s="649">
        <v>26357.940906737873</v>
      </c>
    </row>
    <row r="99" spans="1:4" ht="30" customHeight="1" thickTop="1" thickBot="1">
      <c r="A99" s="200" t="s">
        <v>1251</v>
      </c>
      <c r="B99" s="100" t="s">
        <v>339</v>
      </c>
      <c r="C99" s="102" t="s">
        <v>1853</v>
      </c>
      <c r="D99" s="649">
        <v>1246.3831674075907</v>
      </c>
    </row>
    <row r="100" spans="1:4" ht="30" customHeight="1" thickTop="1" thickBot="1">
      <c r="A100" s="200" t="s">
        <v>1320</v>
      </c>
      <c r="B100" s="100" t="s">
        <v>1306</v>
      </c>
      <c r="C100" s="102" t="s">
        <v>1863</v>
      </c>
      <c r="D100" s="649">
        <v>1246.3831674075907</v>
      </c>
    </row>
    <row r="101" spans="1:4" ht="30" customHeight="1" thickTop="1" thickBot="1">
      <c r="A101" s="200" t="s">
        <v>1393</v>
      </c>
      <c r="B101" s="100" t="s">
        <v>339</v>
      </c>
      <c r="C101" s="102" t="s">
        <v>1394</v>
      </c>
      <c r="D101" s="649">
        <v>4784.286998620988</v>
      </c>
    </row>
    <row r="102" spans="1:4" ht="30" customHeight="1" thickTop="1" thickBot="1">
      <c r="A102" s="200" t="s">
        <v>1395</v>
      </c>
      <c r="B102" s="100" t="s">
        <v>141</v>
      </c>
      <c r="C102" s="102" t="s">
        <v>1396</v>
      </c>
      <c r="D102" s="649">
        <v>146391.86396184019</v>
      </c>
    </row>
    <row r="103" spans="1:4" ht="30" customHeight="1" thickTop="1" thickBot="1">
      <c r="A103" s="200" t="s">
        <v>1327</v>
      </c>
      <c r="B103" s="100" t="s">
        <v>344</v>
      </c>
      <c r="C103" s="102" t="s">
        <v>1328</v>
      </c>
      <c r="D103" s="649">
        <v>0.87733954989513485</v>
      </c>
    </row>
    <row r="104" spans="1:4" ht="30" customHeight="1" thickTop="1" thickBot="1">
      <c r="A104" s="200" t="s">
        <v>1325</v>
      </c>
      <c r="B104" s="100" t="s">
        <v>344</v>
      </c>
      <c r="C104" s="102" t="s">
        <v>1326</v>
      </c>
      <c r="D104" s="649">
        <v>0.87733954989513485</v>
      </c>
    </row>
    <row r="105" spans="1:4" ht="30" customHeight="1" thickTop="1" thickBot="1">
      <c r="A105" s="200" t="s">
        <v>1275</v>
      </c>
      <c r="B105" s="100" t="s">
        <v>339</v>
      </c>
      <c r="C105" s="102" t="s">
        <v>1276</v>
      </c>
      <c r="D105" s="649">
        <v>1246.3831674075907</v>
      </c>
    </row>
    <row r="106" spans="1:4" ht="30" customHeight="1" thickTop="1" thickBot="1">
      <c r="A106" s="200" t="s">
        <v>1402</v>
      </c>
      <c r="B106" s="100" t="s">
        <v>92</v>
      </c>
      <c r="C106" s="102" t="s">
        <v>1403</v>
      </c>
      <c r="D106" s="649">
        <v>147611.77235367725</v>
      </c>
    </row>
    <row r="107" spans="1:4" ht="30" customHeight="1" thickTop="1" thickBot="1">
      <c r="A107" s="200" t="s">
        <v>1301</v>
      </c>
      <c r="B107" s="100" t="s">
        <v>339</v>
      </c>
      <c r="C107" s="102" t="s">
        <v>1302</v>
      </c>
      <c r="D107" s="649">
        <v>1246.3831674075907</v>
      </c>
    </row>
    <row r="108" spans="1:4" ht="30" customHeight="1" thickTop="1" thickBot="1">
      <c r="A108" s="200" t="s">
        <v>1263</v>
      </c>
      <c r="B108" s="100" t="s">
        <v>339</v>
      </c>
      <c r="C108" s="102" t="s">
        <v>1855</v>
      </c>
      <c r="D108" s="649">
        <v>1245.8995423262525</v>
      </c>
    </row>
    <row r="109" spans="1:4" ht="30" customHeight="1" thickTop="1" thickBot="1">
      <c r="A109" s="200" t="s">
        <v>1258</v>
      </c>
      <c r="B109" s="100" t="s">
        <v>339</v>
      </c>
      <c r="C109" s="102" t="s">
        <v>1854</v>
      </c>
      <c r="D109" s="649">
        <v>1246.3831674075907</v>
      </c>
    </row>
    <row r="110" spans="1:4" ht="30" customHeight="1" thickTop="1" thickBot="1">
      <c r="A110" s="200" t="s">
        <v>1397</v>
      </c>
      <c r="B110" s="100" t="s">
        <v>339</v>
      </c>
      <c r="C110" s="102" t="s">
        <v>1398</v>
      </c>
      <c r="D110" s="649">
        <v>1246.3831674075907</v>
      </c>
    </row>
    <row r="111" spans="1:4" ht="30" customHeight="1" thickTop="1" thickBot="1">
      <c r="A111" s="200" t="s">
        <v>1318</v>
      </c>
      <c r="B111" s="100" t="s">
        <v>1306</v>
      </c>
      <c r="C111" s="102" t="s">
        <v>1861</v>
      </c>
      <c r="D111" s="649">
        <v>1246.3831674075907</v>
      </c>
    </row>
    <row r="112" spans="1:4" ht="30" customHeight="1" thickTop="1" thickBot="1">
      <c r="A112" s="200" t="s">
        <v>1319</v>
      </c>
      <c r="B112" s="100" t="s">
        <v>344</v>
      </c>
      <c r="C112" s="102" t="s">
        <v>1862</v>
      </c>
      <c r="D112" s="649">
        <v>472.67798921833645</v>
      </c>
    </row>
    <row r="113" spans="1:4" ht="30" customHeight="1" thickTop="1" thickBot="1">
      <c r="A113" s="200" t="s">
        <v>1324</v>
      </c>
      <c r="B113" s="100" t="s">
        <v>1306</v>
      </c>
      <c r="C113" s="102" t="s">
        <v>1865</v>
      </c>
      <c r="D113" s="649">
        <v>1246.3831674075907</v>
      </c>
    </row>
    <row r="114" spans="1:4" ht="30" customHeight="1" thickTop="1" thickBot="1">
      <c r="A114" s="200" t="s">
        <v>1400</v>
      </c>
      <c r="B114" s="100" t="s">
        <v>92</v>
      </c>
      <c r="C114" s="102" t="s">
        <v>1401</v>
      </c>
      <c r="D114" s="649">
        <v>899428.08068049164</v>
      </c>
    </row>
    <row r="115" spans="1:4" ht="30" customHeight="1" thickTop="1" thickBot="1">
      <c r="A115" s="200" t="s">
        <v>1321</v>
      </c>
      <c r="B115" s="100" t="s">
        <v>92</v>
      </c>
      <c r="C115" s="102" t="s">
        <v>1322</v>
      </c>
      <c r="D115" s="649">
        <v>1246.3831674075907</v>
      </c>
    </row>
    <row r="116" spans="1:4" ht="30" customHeight="1" thickTop="1" thickBot="1">
      <c r="A116" s="200" t="s">
        <v>1271</v>
      </c>
      <c r="B116" s="100" t="s">
        <v>339</v>
      </c>
      <c r="C116" s="102" t="s">
        <v>1857</v>
      </c>
      <c r="D116" s="649">
        <v>1024.9631008512063</v>
      </c>
    </row>
    <row r="117" spans="1:4" ht="30" customHeight="1" thickTop="1" thickBot="1">
      <c r="A117" s="200" t="s">
        <v>1299</v>
      </c>
      <c r="B117" s="100" t="s">
        <v>92</v>
      </c>
      <c r="C117" s="102" t="s">
        <v>1300</v>
      </c>
      <c r="D117" s="649">
        <v>675031.96698116825</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5.85546875"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700"/>
      <c r="B1" s="703"/>
      <c r="C1" s="704"/>
      <c r="D1" s="704"/>
      <c r="E1" s="704"/>
      <c r="F1" s="704"/>
      <c r="G1" s="704"/>
      <c r="H1" s="704"/>
      <c r="I1" s="705"/>
      <c r="J1" s="712" t="s">
        <v>933</v>
      </c>
      <c r="K1" s="719" t="s">
        <v>2198</v>
      </c>
      <c r="L1" s="720"/>
      <c r="M1" s="721"/>
    </row>
    <row r="2" spans="1:13" s="488" customFormat="1">
      <c r="A2" s="701"/>
      <c r="B2" s="725" t="s">
        <v>934</v>
      </c>
      <c r="C2" s="726"/>
      <c r="D2" s="726"/>
      <c r="E2" s="726"/>
      <c r="F2" s="726"/>
      <c r="G2" s="726"/>
      <c r="H2" s="726"/>
      <c r="I2" s="727"/>
      <c r="J2" s="713"/>
      <c r="K2" s="722"/>
      <c r="L2" s="723"/>
      <c r="M2" s="724"/>
    </row>
    <row r="3" spans="1:13" s="488" customFormat="1">
      <c r="A3" s="701"/>
      <c r="B3" s="706" t="s">
        <v>2199</v>
      </c>
      <c r="C3" s="707"/>
      <c r="D3" s="707"/>
      <c r="E3" s="707"/>
      <c r="F3" s="707"/>
      <c r="G3" s="707"/>
      <c r="H3" s="707"/>
      <c r="I3" s="708"/>
      <c r="J3" s="717" t="s">
        <v>935</v>
      </c>
      <c r="K3" s="729">
        <v>1</v>
      </c>
      <c r="L3" s="730"/>
      <c r="M3" s="731"/>
    </row>
    <row r="4" spans="1:13" s="488" customFormat="1">
      <c r="A4" s="701"/>
      <c r="B4" s="706" t="s">
        <v>2200</v>
      </c>
      <c r="C4" s="707"/>
      <c r="D4" s="707"/>
      <c r="E4" s="707"/>
      <c r="F4" s="707"/>
      <c r="G4" s="707"/>
      <c r="H4" s="707"/>
      <c r="I4" s="708"/>
      <c r="J4" s="728"/>
      <c r="K4" s="732"/>
      <c r="L4" s="733"/>
      <c r="M4" s="734"/>
    </row>
    <row r="5" spans="1:13" s="488" customFormat="1">
      <c r="A5" s="701"/>
      <c r="B5" s="714" t="s">
        <v>2201</v>
      </c>
      <c r="C5" s="715"/>
      <c r="D5" s="715"/>
      <c r="E5" s="715"/>
      <c r="F5" s="715"/>
      <c r="G5" s="715"/>
      <c r="H5" s="715"/>
      <c r="I5" s="716"/>
      <c r="J5" s="717" t="s">
        <v>936</v>
      </c>
      <c r="K5" s="735"/>
      <c r="L5" s="735" t="s">
        <v>937</v>
      </c>
      <c r="M5" s="737"/>
    </row>
    <row r="6" spans="1:13" s="488" customFormat="1" ht="13.5" customHeight="1" thickBot="1">
      <c r="A6" s="702"/>
      <c r="B6" s="709"/>
      <c r="C6" s="710"/>
      <c r="D6" s="710"/>
      <c r="E6" s="710"/>
      <c r="F6" s="710"/>
      <c r="G6" s="710"/>
      <c r="H6" s="710"/>
      <c r="I6" s="711"/>
      <c r="J6" s="718"/>
      <c r="K6" s="736"/>
      <c r="L6" s="736"/>
      <c r="M6" s="738"/>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697" t="s">
        <v>2205</v>
      </c>
      <c r="B10" s="698"/>
      <c r="C10" s="698"/>
      <c r="D10" s="698"/>
      <c r="E10" s="507" t="s">
        <v>2206</v>
      </c>
      <c r="F10" s="508"/>
      <c r="H10" s="699" t="s">
        <v>2207</v>
      </c>
      <c r="I10" s="699"/>
      <c r="J10" s="509" t="s">
        <v>2206</v>
      </c>
      <c r="K10" s="510"/>
      <c r="L10" s="510"/>
      <c r="M10" s="511"/>
    </row>
    <row r="11" spans="1:13" s="488" customFormat="1" ht="24" customHeight="1">
      <c r="A11" s="512" t="s">
        <v>939</v>
      </c>
      <c r="B11" s="513"/>
      <c r="C11" s="696"/>
      <c r="D11" s="696"/>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39"/>
      <c r="L12" s="739"/>
      <c r="M12" s="740"/>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41" t="s">
        <v>2202</v>
      </c>
      <c r="F25" s="741"/>
      <c r="G25" s="741"/>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42" t="s">
        <v>942</v>
      </c>
      <c r="B27" s="743"/>
      <c r="C27" s="743"/>
      <c r="D27" s="743"/>
      <c r="E27" s="743"/>
      <c r="F27" s="743"/>
      <c r="G27" s="743"/>
      <c r="H27" s="743"/>
      <c r="I27" s="743"/>
      <c r="J27" s="743"/>
      <c r="K27" s="743"/>
      <c r="L27" s="743"/>
      <c r="M27" s="744"/>
    </row>
    <row r="28" spans="1:13" ht="13.5" thickBot="1">
      <c r="A28" s="554"/>
      <c r="B28" s="555"/>
      <c r="C28" s="555"/>
      <c r="D28" s="555"/>
      <c r="E28" s="555"/>
      <c r="F28" s="555"/>
      <c r="G28" s="555"/>
      <c r="H28" s="555"/>
      <c r="I28" s="555"/>
      <c r="J28" s="555"/>
      <c r="K28" s="555"/>
      <c r="L28" s="555"/>
      <c r="M28" s="556"/>
    </row>
    <row r="29" spans="1:13" ht="25.5">
      <c r="A29" s="557" t="s">
        <v>943</v>
      </c>
      <c r="B29" s="745" t="s">
        <v>944</v>
      </c>
      <c r="C29" s="746"/>
      <c r="D29" s="746"/>
      <c r="E29" s="746"/>
      <c r="F29" s="746"/>
      <c r="G29" s="746"/>
      <c r="H29" s="746"/>
      <c r="I29" s="747"/>
      <c r="J29" s="558" t="s">
        <v>2215</v>
      </c>
      <c r="K29" s="748" t="s">
        <v>945</v>
      </c>
      <c r="L29" s="749"/>
      <c r="M29" s="557" t="s">
        <v>946</v>
      </c>
    </row>
    <row r="30" spans="1:13" ht="13.5" thickBot="1">
      <c r="A30" s="559"/>
      <c r="B30" s="560"/>
      <c r="C30" s="561"/>
      <c r="D30" s="561"/>
      <c r="E30" s="561"/>
      <c r="F30" s="561"/>
      <c r="G30" s="561"/>
      <c r="H30" s="561"/>
      <c r="I30" s="561"/>
      <c r="J30" s="562"/>
      <c r="K30" s="750"/>
      <c r="L30" s="751"/>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52" t="s">
        <v>944</v>
      </c>
      <c r="B34" s="753"/>
      <c r="C34" s="753"/>
      <c r="D34" s="753"/>
      <c r="E34" s="753"/>
      <c r="F34" s="753"/>
      <c r="G34" s="754"/>
      <c r="H34" s="755" t="s">
        <v>948</v>
      </c>
      <c r="I34" s="756"/>
      <c r="J34" s="570" t="s">
        <v>949</v>
      </c>
      <c r="K34" s="757" t="s">
        <v>950</v>
      </c>
      <c r="L34" s="754"/>
      <c r="M34" s="571" t="s">
        <v>951</v>
      </c>
    </row>
    <row r="35" spans="1:13" s="572" customFormat="1" ht="12">
      <c r="A35" s="758"/>
      <c r="B35" s="759"/>
      <c r="C35" s="759"/>
      <c r="D35" s="759"/>
      <c r="E35" s="759"/>
      <c r="F35" s="759"/>
      <c r="G35" s="760"/>
      <c r="H35" s="761"/>
      <c r="I35" s="762"/>
      <c r="J35" s="573"/>
      <c r="K35" s="763"/>
      <c r="L35" s="760"/>
      <c r="M35" s="574"/>
    </row>
    <row r="36" spans="1:13" s="572" customFormat="1" thickBot="1">
      <c r="A36" s="764"/>
      <c r="B36" s="765"/>
      <c r="C36" s="765"/>
      <c r="D36" s="765"/>
      <c r="E36" s="765"/>
      <c r="F36" s="765"/>
      <c r="G36" s="766"/>
      <c r="H36" s="767"/>
      <c r="I36" s="768"/>
      <c r="J36" s="575"/>
      <c r="K36" s="769"/>
      <c r="L36" s="766"/>
      <c r="M36" s="576"/>
    </row>
    <row r="37" spans="1:13" s="572" customFormat="1" thickBot="1">
      <c r="A37" s="770" t="s">
        <v>953</v>
      </c>
      <c r="B37" s="771"/>
      <c r="C37" s="771"/>
      <c r="D37" s="771"/>
      <c r="E37" s="771"/>
      <c r="F37" s="771"/>
      <c r="G37" s="771"/>
      <c r="H37" s="771"/>
      <c r="I37" s="771"/>
      <c r="J37" s="771"/>
      <c r="K37" s="771"/>
      <c r="L37" s="772"/>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52" t="s">
        <v>944</v>
      </c>
      <c r="B41" s="753"/>
      <c r="C41" s="753"/>
      <c r="D41" s="753"/>
      <c r="E41" s="753"/>
      <c r="F41" s="753"/>
      <c r="G41" s="753"/>
      <c r="H41" s="754"/>
      <c r="I41" s="586" t="s">
        <v>945</v>
      </c>
      <c r="J41" s="570" t="s">
        <v>946</v>
      </c>
      <c r="K41" s="757" t="s">
        <v>955</v>
      </c>
      <c r="L41" s="754"/>
      <c r="M41" s="571" t="s">
        <v>951</v>
      </c>
    </row>
    <row r="42" spans="1:13" s="572" customFormat="1" ht="12">
      <c r="A42" s="773"/>
      <c r="B42" s="774"/>
      <c r="C42" s="774"/>
      <c r="D42" s="774"/>
      <c r="E42" s="774"/>
      <c r="F42" s="774"/>
      <c r="G42" s="774"/>
      <c r="H42" s="762"/>
      <c r="I42" s="587"/>
      <c r="J42" s="573"/>
      <c r="K42" s="763"/>
      <c r="L42" s="760"/>
      <c r="M42" s="574"/>
    </row>
    <row r="43" spans="1:13" s="572" customFormat="1" thickBot="1">
      <c r="A43" s="775"/>
      <c r="B43" s="776"/>
      <c r="C43" s="776"/>
      <c r="D43" s="776"/>
      <c r="E43" s="776"/>
      <c r="F43" s="776"/>
      <c r="G43" s="776"/>
      <c r="H43" s="768"/>
      <c r="I43" s="588"/>
      <c r="J43" s="589"/>
      <c r="K43" s="769"/>
      <c r="L43" s="766"/>
      <c r="M43" s="590"/>
    </row>
    <row r="44" spans="1:13" s="572" customFormat="1" thickBot="1">
      <c r="A44" s="770" t="s">
        <v>953</v>
      </c>
      <c r="B44" s="771"/>
      <c r="C44" s="771"/>
      <c r="D44" s="771"/>
      <c r="E44" s="771"/>
      <c r="F44" s="771"/>
      <c r="G44" s="771"/>
      <c r="H44" s="771"/>
      <c r="I44" s="771"/>
      <c r="J44" s="771"/>
      <c r="K44" s="771"/>
      <c r="L44" s="772"/>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77" t="s">
        <v>957</v>
      </c>
      <c r="B48" s="778"/>
      <c r="C48" s="778"/>
      <c r="D48" s="778"/>
      <c r="E48" s="779"/>
      <c r="F48" s="593"/>
      <c r="G48" s="594" t="s">
        <v>945</v>
      </c>
      <c r="H48" s="595" t="s">
        <v>958</v>
      </c>
      <c r="I48" s="596" t="s">
        <v>2233</v>
      </c>
      <c r="J48" s="595" t="s">
        <v>2234</v>
      </c>
      <c r="K48" s="780" t="s">
        <v>961</v>
      </c>
      <c r="L48" s="779"/>
      <c r="M48" s="597" t="s">
        <v>951</v>
      </c>
    </row>
    <row r="49" spans="1:13" s="572" customFormat="1" ht="12">
      <c r="A49" s="598"/>
      <c r="B49" s="599"/>
      <c r="C49" s="599"/>
      <c r="D49" s="599"/>
      <c r="E49" s="599"/>
      <c r="F49" s="599"/>
      <c r="G49" s="600"/>
      <c r="H49" s="573"/>
      <c r="I49" s="587"/>
      <c r="J49" s="573"/>
      <c r="K49" s="763"/>
      <c r="L49" s="760"/>
      <c r="M49" s="574"/>
    </row>
    <row r="50" spans="1:13" s="572" customFormat="1" thickBot="1">
      <c r="A50" s="601"/>
      <c r="B50" s="602"/>
      <c r="C50" s="602"/>
      <c r="D50" s="602"/>
      <c r="E50" s="602"/>
      <c r="F50" s="602"/>
      <c r="G50" s="603"/>
      <c r="H50" s="575"/>
      <c r="I50" s="585"/>
      <c r="J50" s="575"/>
      <c r="K50" s="769"/>
      <c r="L50" s="766"/>
      <c r="M50" s="576"/>
    </row>
    <row r="51" spans="1:13" s="572" customFormat="1" thickBot="1">
      <c r="A51" s="781" t="s">
        <v>953</v>
      </c>
      <c r="B51" s="782"/>
      <c r="C51" s="782"/>
      <c r="D51" s="782"/>
      <c r="E51" s="782"/>
      <c r="F51" s="782"/>
      <c r="G51" s="782"/>
      <c r="H51" s="782"/>
      <c r="I51" s="782"/>
      <c r="J51" s="782"/>
      <c r="K51" s="782"/>
      <c r="L51" s="783"/>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77" t="s">
        <v>944</v>
      </c>
      <c r="B55" s="778"/>
      <c r="C55" s="778"/>
      <c r="D55" s="778"/>
      <c r="E55" s="778"/>
      <c r="F55" s="778"/>
      <c r="G55" s="779"/>
      <c r="H55" s="594" t="s">
        <v>964</v>
      </c>
      <c r="I55" s="596" t="s">
        <v>965</v>
      </c>
      <c r="J55" s="595" t="s">
        <v>966</v>
      </c>
      <c r="K55" s="784" t="s">
        <v>950</v>
      </c>
      <c r="L55" s="785"/>
      <c r="M55" s="605" t="s">
        <v>951</v>
      </c>
    </row>
    <row r="56" spans="1:13" s="572" customFormat="1" ht="12">
      <c r="A56" s="773"/>
      <c r="B56" s="774"/>
      <c r="C56" s="774"/>
      <c r="D56" s="774"/>
      <c r="E56" s="774"/>
      <c r="F56" s="774"/>
      <c r="G56" s="774"/>
      <c r="H56" s="573"/>
      <c r="I56" s="587"/>
      <c r="J56" s="573"/>
      <c r="K56" s="763"/>
      <c r="L56" s="760"/>
      <c r="M56" s="574"/>
    </row>
    <row r="57" spans="1:13" s="572" customFormat="1" thickBot="1">
      <c r="A57" s="775"/>
      <c r="B57" s="776"/>
      <c r="C57" s="776"/>
      <c r="D57" s="776"/>
      <c r="E57" s="776"/>
      <c r="F57" s="776"/>
      <c r="G57" s="776"/>
      <c r="H57" s="575"/>
      <c r="I57" s="585"/>
      <c r="J57" s="575"/>
      <c r="K57" s="769"/>
      <c r="L57" s="766"/>
      <c r="M57" s="576"/>
    </row>
    <row r="58" spans="1:13" s="572" customFormat="1" thickBot="1">
      <c r="A58" s="770" t="s">
        <v>953</v>
      </c>
      <c r="B58" s="771"/>
      <c r="C58" s="771"/>
      <c r="D58" s="771"/>
      <c r="E58" s="771"/>
      <c r="F58" s="771"/>
      <c r="G58" s="771"/>
      <c r="H58" s="771"/>
      <c r="I58" s="771"/>
      <c r="J58" s="771"/>
      <c r="K58" s="771"/>
      <c r="L58" s="772"/>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70" t="s">
        <v>967</v>
      </c>
      <c r="B60" s="771"/>
      <c r="C60" s="771"/>
      <c r="D60" s="771"/>
      <c r="E60" s="771"/>
      <c r="F60" s="771"/>
      <c r="G60" s="771"/>
      <c r="H60" s="771"/>
      <c r="I60" s="771"/>
      <c r="J60" s="771"/>
      <c r="K60" s="771"/>
      <c r="L60" s="772"/>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52" t="s">
        <v>944</v>
      </c>
      <c r="B64" s="753"/>
      <c r="C64" s="753"/>
      <c r="D64" s="753"/>
      <c r="E64" s="753"/>
      <c r="F64" s="753"/>
      <c r="G64" s="753"/>
      <c r="H64" s="606"/>
      <c r="I64" s="607"/>
      <c r="J64" s="608" t="s">
        <v>970</v>
      </c>
      <c r="K64" s="786" t="s">
        <v>971</v>
      </c>
      <c r="L64" s="787"/>
      <c r="M64" s="609"/>
    </row>
    <row r="65" spans="1:13" s="572" customFormat="1" ht="12">
      <c r="A65" s="773" t="s">
        <v>2235</v>
      </c>
      <c r="B65" s="774"/>
      <c r="C65" s="774"/>
      <c r="D65" s="774"/>
      <c r="E65" s="774"/>
      <c r="F65" s="774"/>
      <c r="G65" s="774"/>
      <c r="H65" s="610"/>
      <c r="I65" s="611"/>
      <c r="J65" s="612"/>
      <c r="K65" s="798"/>
      <c r="L65" s="799"/>
      <c r="M65" s="613"/>
    </row>
    <row r="66" spans="1:13" s="572" customFormat="1" ht="12">
      <c r="A66" s="614" t="s">
        <v>973</v>
      </c>
      <c r="B66" s="615"/>
      <c r="C66" s="615"/>
      <c r="D66" s="615"/>
      <c r="E66" s="615"/>
      <c r="F66" s="615"/>
      <c r="G66" s="615"/>
      <c r="H66" s="610"/>
      <c r="I66" s="611"/>
      <c r="J66" s="612"/>
      <c r="K66" s="798"/>
      <c r="L66" s="799"/>
      <c r="M66" s="613"/>
    </row>
    <row r="67" spans="1:13" s="572" customFormat="1" thickBot="1">
      <c r="A67" s="601" t="s">
        <v>974</v>
      </c>
      <c r="B67" s="602"/>
      <c r="C67" s="602"/>
      <c r="D67" s="602"/>
      <c r="E67" s="602"/>
      <c r="F67" s="602"/>
      <c r="G67" s="602"/>
      <c r="H67" s="616"/>
      <c r="I67" s="617"/>
      <c r="J67" s="612"/>
      <c r="K67" s="800"/>
      <c r="L67" s="801"/>
      <c r="M67" s="613"/>
    </row>
    <row r="68" spans="1:13" s="572" customFormat="1" thickBot="1">
      <c r="A68" s="770" t="s">
        <v>953</v>
      </c>
      <c r="B68" s="771"/>
      <c r="C68" s="771"/>
      <c r="D68" s="771"/>
      <c r="E68" s="771"/>
      <c r="F68" s="771"/>
      <c r="G68" s="771"/>
      <c r="H68" s="771"/>
      <c r="I68" s="771"/>
      <c r="J68" s="771"/>
      <c r="K68" s="771"/>
      <c r="L68" s="772"/>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70" t="s">
        <v>2236</v>
      </c>
      <c r="B70" s="771"/>
      <c r="C70" s="771"/>
      <c r="D70" s="771"/>
      <c r="E70" s="771"/>
      <c r="F70" s="771"/>
      <c r="G70" s="771"/>
      <c r="H70" s="771"/>
      <c r="I70" s="771"/>
      <c r="J70" s="771"/>
      <c r="K70" s="771"/>
      <c r="L70" s="772"/>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788" t="s">
        <v>2218</v>
      </c>
      <c r="B87" s="789"/>
      <c r="C87" s="789"/>
      <c r="D87" s="789"/>
      <c r="E87" s="789"/>
      <c r="F87" s="789"/>
      <c r="G87" s="789"/>
      <c r="H87" s="789"/>
      <c r="I87" s="789"/>
      <c r="J87" s="789"/>
      <c r="K87" s="789"/>
      <c r="L87" s="789"/>
      <c r="M87" s="790"/>
    </row>
    <row r="88" spans="1:13" ht="17.25" customHeight="1">
      <c r="A88" s="788"/>
      <c r="B88" s="789"/>
      <c r="C88" s="789"/>
      <c r="D88" s="789"/>
      <c r="E88" s="789"/>
      <c r="F88" s="789"/>
      <c r="G88" s="789"/>
      <c r="H88" s="789"/>
      <c r="I88" s="789"/>
      <c r="J88" s="789"/>
      <c r="K88" s="789"/>
      <c r="L88" s="789"/>
      <c r="M88" s="790"/>
    </row>
    <row r="89" spans="1:13" ht="18.75" customHeight="1">
      <c r="A89" s="791" t="s">
        <v>2219</v>
      </c>
      <c r="B89" s="792"/>
      <c r="C89" s="792"/>
      <c r="D89" s="792"/>
      <c r="E89" s="792"/>
      <c r="F89" s="792"/>
      <c r="G89" s="792"/>
      <c r="H89" s="792"/>
      <c r="I89" s="792"/>
      <c r="J89" s="792"/>
      <c r="K89" s="792"/>
      <c r="L89" s="792"/>
      <c r="M89" s="793"/>
    </row>
    <row r="90" spans="1:13" ht="21.75" customHeight="1">
      <c r="A90" s="791"/>
      <c r="B90" s="792"/>
      <c r="C90" s="792"/>
      <c r="D90" s="792"/>
      <c r="E90" s="792"/>
      <c r="F90" s="792"/>
      <c r="G90" s="792"/>
      <c r="H90" s="792"/>
      <c r="I90" s="792"/>
      <c r="J90" s="792"/>
      <c r="K90" s="792"/>
      <c r="L90" s="792"/>
      <c r="M90" s="793"/>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794"/>
      <c r="J100" s="794"/>
      <c r="K100" s="794"/>
      <c r="L100" s="794"/>
      <c r="M100" s="795"/>
    </row>
    <row r="101" spans="1:13" ht="13.5" thickBot="1">
      <c r="A101" s="642" t="s">
        <v>2221</v>
      </c>
      <c r="B101" s="643"/>
      <c r="C101" s="643"/>
      <c r="D101" s="644"/>
      <c r="E101" s="644"/>
      <c r="F101" s="644"/>
      <c r="G101" s="644"/>
      <c r="H101" s="644"/>
      <c r="I101" s="796"/>
      <c r="J101" s="796"/>
      <c r="K101" s="796"/>
      <c r="L101" s="796"/>
      <c r="M101" s="797"/>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6" t="s">
        <v>2205</v>
      </c>
      <c r="C10" s="817"/>
      <c r="D10" s="817"/>
      <c r="E10" s="817"/>
      <c r="F10" s="358" t="s">
        <v>2206</v>
      </c>
      <c r="G10" s="79"/>
      <c r="H10" s="359"/>
      <c r="I10" s="818" t="s">
        <v>2207</v>
      </c>
      <c r="J10" s="818"/>
      <c r="K10" s="360" t="s">
        <v>2206</v>
      </c>
      <c r="L10" s="356"/>
      <c r="M10" s="356"/>
      <c r="N10" s="357"/>
    </row>
    <row r="11" spans="2:14">
      <c r="B11" s="361" t="s">
        <v>939</v>
      </c>
      <c r="C11" s="362"/>
      <c r="D11" s="804"/>
      <c r="E11" s="804"/>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9" t="s">
        <v>2222</v>
      </c>
      <c r="G25" s="820"/>
      <c r="H25" s="820"/>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129</v>
      </c>
      <c r="B36" s="875" t="str">
        <f>VLOOKUP(A36,EQUIPOS!A6:D154,3,FALSE)</f>
        <v xml:space="preserve">Buldozer, Potencia al volante de 140 HP, motor de 2200 RPM, longitud de hoja 4,80m. </v>
      </c>
      <c r="C36" s="876"/>
      <c r="D36" s="876"/>
      <c r="E36" s="876"/>
      <c r="F36" s="876"/>
      <c r="G36" s="876"/>
      <c r="H36" s="877"/>
      <c r="I36" s="267"/>
      <c r="J36" s="268"/>
      <c r="K36" s="269">
        <f>VLOOKUP(A36,EQUIPOS!A6:D161,4,FALSE)</f>
        <v>166382.00603178883</v>
      </c>
      <c r="L36" s="270"/>
      <c r="M36" s="271">
        <v>0.15</v>
      </c>
      <c r="N36" s="272">
        <f>K36/M36</f>
        <v>1109213.373545259</v>
      </c>
    </row>
    <row r="37" spans="1:14">
      <c r="A37" t="s">
        <v>150</v>
      </c>
      <c r="B37" s="875" t="str">
        <f>VLOOKUP(A37,EQUIPOS!A7:D154,3,FALSE)</f>
        <v>Cargador : Potencia en el volante 125 hp, Clasificación de RPM del motor 2300.</v>
      </c>
      <c r="C37" s="876"/>
      <c r="D37" s="876"/>
      <c r="E37" s="876"/>
      <c r="F37" s="876"/>
      <c r="G37" s="876"/>
      <c r="H37" s="877"/>
      <c r="I37" s="267"/>
      <c r="J37" s="268"/>
      <c r="K37" s="269">
        <f>VLOOKUP(A37,EQUIPOS!A7:D162,4,FALSE)</f>
        <v>191445.54216106358</v>
      </c>
      <c r="L37" s="270"/>
      <c r="M37" s="271">
        <v>0.15</v>
      </c>
      <c r="N37" s="272">
        <f>K37/M37</f>
        <v>1276303.6144070907</v>
      </c>
    </row>
    <row r="38" spans="1:14">
      <c r="A38" t="s">
        <v>273</v>
      </c>
      <c r="B38" s="875" t="str">
        <f>VLOOKUP(A38,EQUIPOS!A8:D154,3,FALSE)</f>
        <v>Motosierra, 93.6 cm3 - 7.1 HP, 45-90 cm - 7.9 kg</v>
      </c>
      <c r="C38" s="876"/>
      <c r="D38" s="876"/>
      <c r="E38" s="876"/>
      <c r="F38" s="876"/>
      <c r="G38" s="876"/>
      <c r="H38" s="877"/>
      <c r="I38" s="267"/>
      <c r="J38" s="268"/>
      <c r="K38" s="269">
        <f>VLOOKUP(A38,EQUIPOS!A8:D163,4,FALSE)</f>
        <v>10222.512115327903</v>
      </c>
      <c r="L38" s="270"/>
      <c r="M38" s="271">
        <v>0.15</v>
      </c>
      <c r="N38" s="273">
        <f>K38/M38</f>
        <v>68150.080768852698</v>
      </c>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10431.749166666668</v>
      </c>
    </row>
    <row r="43" spans="1:14" ht="15.75" thickBot="1">
      <c r="B43" s="826" t="s">
        <v>953</v>
      </c>
      <c r="C43" s="827"/>
      <c r="D43" s="827"/>
      <c r="E43" s="827"/>
      <c r="F43" s="827"/>
      <c r="G43" s="827"/>
      <c r="H43" s="827"/>
      <c r="I43" s="827"/>
      <c r="J43" s="827"/>
      <c r="K43" s="827"/>
      <c r="L43" s="827"/>
      <c r="M43" s="828"/>
      <c r="N43" s="99">
        <f>SUM(N36:N42)</f>
        <v>2464098.8178878687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9" t="s">
        <v>957</v>
      </c>
      <c r="C58" s="890"/>
      <c r="D58" s="890"/>
      <c r="E58" s="890"/>
      <c r="F58" s="890"/>
      <c r="G58" s="891"/>
      <c r="H58" s="73" t="s">
        <v>945</v>
      </c>
      <c r="I58" s="74" t="s">
        <v>958</v>
      </c>
      <c r="J58" s="75" t="s">
        <v>959</v>
      </c>
      <c r="K58" s="73" t="s">
        <v>960</v>
      </c>
      <c r="L58" s="912" t="s">
        <v>961</v>
      </c>
      <c r="M58" s="89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13">
        <v>983.54</v>
      </c>
      <c r="M59" s="914"/>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4"/>
      <c r="M64" s="905"/>
      <c r="N64" s="296"/>
    </row>
    <row r="65" spans="1:15" ht="15.75" thickBot="1">
      <c r="B65" s="915" t="s">
        <v>953</v>
      </c>
      <c r="C65" s="869"/>
      <c r="D65" s="869"/>
      <c r="E65" s="869"/>
      <c r="F65" s="869"/>
      <c r="G65" s="869"/>
      <c r="H65" s="869"/>
      <c r="I65" s="869"/>
      <c r="J65" s="869"/>
      <c r="K65" s="869"/>
      <c r="L65" s="869"/>
      <c r="M65" s="870"/>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48"/>
      <c r="J75" s="48"/>
      <c r="K75" s="48"/>
      <c r="L75" s="904"/>
      <c r="M75" s="905"/>
      <c r="N75" s="296"/>
    </row>
    <row r="76" spans="1:15" ht="15.75" thickBot="1">
      <c r="B76" s="826" t="s">
        <v>953</v>
      </c>
      <c r="C76" s="827"/>
      <c r="D76" s="827"/>
      <c r="E76" s="827"/>
      <c r="F76" s="827"/>
      <c r="G76" s="827"/>
      <c r="H76" s="827"/>
      <c r="I76" s="869"/>
      <c r="J76" s="869"/>
      <c r="K76" s="869"/>
      <c r="L76" s="869"/>
      <c r="M76" s="870"/>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2707157.701221202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541431.54024424043</v>
      </c>
      <c r="M83" s="862"/>
      <c r="N83" s="51"/>
    </row>
    <row r="84" spans="1:14">
      <c r="B84" s="89" t="s">
        <v>973</v>
      </c>
      <c r="C84" s="90"/>
      <c r="D84" s="90"/>
      <c r="E84" s="90"/>
      <c r="F84" s="90"/>
      <c r="G84" s="90"/>
      <c r="H84" s="90"/>
      <c r="I84" s="87"/>
      <c r="J84" s="88"/>
      <c r="K84" s="304">
        <v>0.05</v>
      </c>
      <c r="L84" s="861">
        <f>N78*K84</f>
        <v>135357.88506106011</v>
      </c>
      <c r="M84" s="862"/>
      <c r="N84" s="51"/>
    </row>
    <row r="85" spans="1:14" ht="15.75" thickBot="1">
      <c r="B85" s="91" t="s">
        <v>974</v>
      </c>
      <c r="C85" s="92"/>
      <c r="D85" s="92"/>
      <c r="E85" s="92"/>
      <c r="F85" s="92"/>
      <c r="G85" s="92"/>
      <c r="H85" s="92"/>
      <c r="I85" s="93"/>
      <c r="J85" s="94"/>
      <c r="K85" s="305">
        <v>0.05</v>
      </c>
      <c r="L85" s="863">
        <f>N78*K85</f>
        <v>135357.88506106011</v>
      </c>
      <c r="M85" s="864"/>
      <c r="N85" s="51"/>
    </row>
    <row r="86" spans="1:14" ht="15.75" thickBot="1">
      <c r="B86" s="826" t="s">
        <v>953</v>
      </c>
      <c r="C86" s="827"/>
      <c r="D86" s="827"/>
      <c r="E86" s="827"/>
      <c r="F86" s="827"/>
      <c r="G86" s="827"/>
      <c r="H86" s="827"/>
      <c r="I86" s="827"/>
      <c r="J86" s="827"/>
      <c r="K86" s="827"/>
      <c r="L86" s="827"/>
      <c r="M86" s="828"/>
      <c r="N86" s="52">
        <f>L83+L84+L85</f>
        <v>812147.31036636059</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188">
        <f>N78+N86</f>
        <v>3519305.0115875625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4"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6" t="s">
        <v>2205</v>
      </c>
      <c r="C10" s="817"/>
      <c r="D10" s="817"/>
      <c r="E10" s="817"/>
      <c r="F10" s="391" t="s">
        <v>2206</v>
      </c>
      <c r="G10" s="79"/>
      <c r="H10" s="359"/>
      <c r="I10" s="818" t="s">
        <v>2207</v>
      </c>
      <c r="J10" s="818"/>
      <c r="K10" s="392" t="s">
        <v>2206</v>
      </c>
      <c r="L10" s="356"/>
      <c r="M10" s="356"/>
      <c r="N10" s="35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249</v>
      </c>
      <c r="B36" s="875" t="str">
        <f>VLOOKUP(A36,EQUIPOS!A6:D154,3,FALSE)</f>
        <v>Guadañadora, Cilindraje 41.5 cm3, Longitud del mango 1450 mm, Peso 7.4 kg</v>
      </c>
      <c r="C36" s="876"/>
      <c r="D36" s="876"/>
      <c r="E36" s="876"/>
      <c r="F36" s="876"/>
      <c r="G36" s="876"/>
      <c r="H36" s="877"/>
      <c r="I36" s="267"/>
      <c r="J36" s="268"/>
      <c r="K36" s="269">
        <f>VLOOKUP(A36,EQUIPOS!A6:D161,4,FALSE)</f>
        <v>11192.566954566992</v>
      </c>
      <c r="L36" s="270"/>
      <c r="M36" s="271">
        <v>0.36</v>
      </c>
      <c r="N36" s="272">
        <f>K36/M36</f>
        <v>31090.463762686089</v>
      </c>
    </row>
    <row r="37" spans="1:14">
      <c r="A37" t="s">
        <v>273</v>
      </c>
      <c r="B37" s="875" t="str">
        <f>VLOOKUP(A37,EQUIPOS!A7:D154,3,FALSE)</f>
        <v>Motosierra, 93.6 cm3 - 7.1 HP, 45-90 cm - 7.9 kg</v>
      </c>
      <c r="C37" s="876"/>
      <c r="D37" s="876"/>
      <c r="E37" s="876"/>
      <c r="F37" s="876"/>
      <c r="G37" s="876"/>
      <c r="H37" s="877"/>
      <c r="I37" s="267"/>
      <c r="J37" s="268"/>
      <c r="K37" s="269">
        <f>VLOOKUP(A37,EQUIPOS!A7:D162,4,FALSE)</f>
        <v>10222.512115327903</v>
      </c>
      <c r="L37" s="270"/>
      <c r="M37" s="271">
        <v>0.10299999999999999</v>
      </c>
      <c r="N37" s="272">
        <f>K37/M37</f>
        <v>99247.690440076738</v>
      </c>
    </row>
    <row r="38" spans="1:14">
      <c r="B38" s="875"/>
      <c r="C38" s="876"/>
      <c r="D38" s="876"/>
      <c r="E38" s="876"/>
      <c r="F38" s="876"/>
      <c r="G38" s="876"/>
      <c r="H38" s="877"/>
      <c r="I38" s="267"/>
      <c r="J38" s="268"/>
      <c r="K38" s="269"/>
      <c r="L38" s="270"/>
      <c r="M38" s="271"/>
      <c r="N38" s="273"/>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2173.2810763888888</v>
      </c>
    </row>
    <row r="43" spans="1:14" ht="15.75" thickBot="1">
      <c r="B43" s="826" t="s">
        <v>953</v>
      </c>
      <c r="C43" s="827"/>
      <c r="D43" s="827"/>
      <c r="E43" s="827"/>
      <c r="F43" s="827"/>
      <c r="G43" s="827"/>
      <c r="H43" s="827"/>
      <c r="I43" s="827"/>
      <c r="J43" s="827"/>
      <c r="K43" s="827"/>
      <c r="L43" s="827"/>
      <c r="M43" s="828"/>
      <c r="N43" s="99">
        <f>SUM(N36:N42)</f>
        <v>132511.43527915172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13">
        <f>'900.2'!N78</f>
        <v>1299.8554604630963</v>
      </c>
      <c r="M59" s="914"/>
      <c r="N59" s="287">
        <f>K59*L59</f>
        <v>64992.773023154812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64992.773023154812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240969.82983008432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48193.965966016869</v>
      </c>
      <c r="M83" s="862"/>
      <c r="N83" s="51"/>
    </row>
    <row r="84" spans="1:14">
      <c r="B84" s="89" t="s">
        <v>973</v>
      </c>
      <c r="C84" s="90"/>
      <c r="D84" s="90"/>
      <c r="E84" s="90"/>
      <c r="F84" s="90"/>
      <c r="G84" s="90"/>
      <c r="H84" s="90"/>
      <c r="I84" s="87"/>
      <c r="J84" s="88"/>
      <c r="K84" s="304">
        <v>0.05</v>
      </c>
      <c r="L84" s="861">
        <f>N78*K84</f>
        <v>12048.491491504217</v>
      </c>
      <c r="M84" s="862"/>
      <c r="N84" s="51"/>
    </row>
    <row r="85" spans="1:14" ht="15.75" thickBot="1">
      <c r="B85" s="91" t="s">
        <v>974</v>
      </c>
      <c r="C85" s="92"/>
      <c r="D85" s="92"/>
      <c r="E85" s="92"/>
      <c r="F85" s="92"/>
      <c r="G85" s="92"/>
      <c r="H85" s="92"/>
      <c r="I85" s="93"/>
      <c r="J85" s="94"/>
      <c r="K85" s="305">
        <v>0.05</v>
      </c>
      <c r="L85" s="863">
        <f>N78*K85</f>
        <v>12048.491491504217</v>
      </c>
      <c r="M85" s="864"/>
      <c r="N85" s="51"/>
    </row>
    <row r="86" spans="1:14" ht="15.75" thickBot="1">
      <c r="B86" s="826" t="s">
        <v>953</v>
      </c>
      <c r="C86" s="827"/>
      <c r="D86" s="827"/>
      <c r="E86" s="827"/>
      <c r="F86" s="827"/>
      <c r="G86" s="827"/>
      <c r="H86" s="827"/>
      <c r="I86" s="827"/>
      <c r="J86" s="827"/>
      <c r="K86" s="827"/>
      <c r="L86" s="827"/>
      <c r="M86" s="828"/>
      <c r="N86" s="52">
        <f>L83+L84+L85</f>
        <v>72290.948949025304</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188">
        <f>N78+N86</f>
        <v>313260.77877910959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8.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7"/>
      <c r="J36" s="268"/>
      <c r="K36" s="269">
        <f>VLOOKUP(A36,EQUIPOS!A6:D161,4,FALSE)</f>
        <v>191445.54216106358</v>
      </c>
      <c r="L36" s="270"/>
      <c r="M36" s="271">
        <v>2.375</v>
      </c>
      <c r="N36" s="272">
        <f>K36/M36</f>
        <v>80608.649330974135</v>
      </c>
    </row>
    <row r="37" spans="1:14">
      <c r="A37" t="s">
        <v>180</v>
      </c>
      <c r="B37" s="875" t="str">
        <f>VLOOKUP(A37,EQUIPOS!A7:D154,3,FALSE)</f>
        <v>Compresor 120 HP, con martillo.</v>
      </c>
      <c r="C37" s="876"/>
      <c r="D37" s="876"/>
      <c r="E37" s="876"/>
      <c r="F37" s="876"/>
      <c r="G37" s="876"/>
      <c r="H37" s="877"/>
      <c r="I37" s="267"/>
      <c r="J37" s="268"/>
      <c r="K37" s="269">
        <f>VLOOKUP(A37,EQUIPOS!A7:D162,4,FALSE)</f>
        <v>94351.792610917139</v>
      </c>
      <c r="L37" s="270"/>
      <c r="M37" s="271">
        <v>2.375</v>
      </c>
      <c r="N37" s="272">
        <f>K37/M37</f>
        <v>39727.070573017743</v>
      </c>
    </row>
    <row r="38" spans="1:14">
      <c r="A38" t="s">
        <v>195</v>
      </c>
      <c r="B38" s="875" t="str">
        <f>VLOOKUP(A38,EQUIPOS!A7:D154,3,FALSE)</f>
        <v xml:space="preserve">Equipo de oxicorte, Capacidad de corte: hasta 6´´ (152mm) </v>
      </c>
      <c r="C38" s="876"/>
      <c r="D38" s="876"/>
      <c r="E38" s="876"/>
      <c r="F38" s="876"/>
      <c r="G38" s="876"/>
      <c r="H38" s="877"/>
      <c r="I38" s="267"/>
      <c r="J38" s="268"/>
      <c r="K38" s="269">
        <f>VLOOKUP(A38,EQUIPOS!A7:D162,4,FALSE)</f>
        <v>18883.988538337198</v>
      </c>
      <c r="L38" s="270"/>
      <c r="M38" s="271">
        <v>2.375</v>
      </c>
      <c r="N38" s="273">
        <f>K38/M38</f>
        <v>7951.1530687735576</v>
      </c>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1549.7775190231998</v>
      </c>
    </row>
    <row r="43" spans="1:14" ht="15.75" thickBot="1">
      <c r="B43" s="826" t="s">
        <v>953</v>
      </c>
      <c r="C43" s="827"/>
      <c r="D43" s="827"/>
      <c r="E43" s="827"/>
      <c r="F43" s="827"/>
      <c r="G43" s="827"/>
      <c r="H43" s="827"/>
      <c r="I43" s="827"/>
      <c r="J43" s="827"/>
      <c r="K43" s="827"/>
      <c r="L43" s="827"/>
      <c r="M43" s="828"/>
      <c r="N43" s="99">
        <f>SUM(N36:N42)</f>
        <v>129836.65049178865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3">
        <f>'900.2'!N78</f>
        <v>1299.8554604630963</v>
      </c>
      <c r="M59" s="914"/>
      <c r="N59" s="287">
        <f>K59*L59</f>
        <v>1299.8554604630963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1299.8554604630963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182">
        <f>N43+N54+N65+N76</f>
        <v>146634.28114248376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29326.856228496752</v>
      </c>
      <c r="M83" s="862"/>
      <c r="N83" s="51"/>
    </row>
    <row r="84" spans="1:14">
      <c r="B84" s="89" t="s">
        <v>973</v>
      </c>
      <c r="C84" s="90"/>
      <c r="D84" s="90"/>
      <c r="E84" s="90"/>
      <c r="F84" s="90"/>
      <c r="G84" s="90"/>
      <c r="H84" s="90"/>
      <c r="I84" s="87"/>
      <c r="J84" s="88"/>
      <c r="K84" s="304">
        <v>0.05</v>
      </c>
      <c r="L84" s="861">
        <f>N78*K84</f>
        <v>7331.714057124188</v>
      </c>
      <c r="M84" s="862"/>
      <c r="N84" s="51"/>
    </row>
    <row r="85" spans="1:14" ht="15.75" thickBot="1">
      <c r="B85" s="91" t="s">
        <v>974</v>
      </c>
      <c r="C85" s="92"/>
      <c r="D85" s="92"/>
      <c r="E85" s="92"/>
      <c r="F85" s="92"/>
      <c r="G85" s="92"/>
      <c r="H85" s="92"/>
      <c r="I85" s="93"/>
      <c r="J85" s="94"/>
      <c r="K85" s="305">
        <v>0.05</v>
      </c>
      <c r="L85" s="863">
        <f>N78*K85</f>
        <v>7331.714057124188</v>
      </c>
      <c r="M85" s="864"/>
      <c r="N85" s="51"/>
    </row>
    <row r="86" spans="1:14" ht="15.75" thickBot="1">
      <c r="B86" s="826" t="s">
        <v>953</v>
      </c>
      <c r="C86" s="827"/>
      <c r="D86" s="827"/>
      <c r="E86" s="827"/>
      <c r="F86" s="827"/>
      <c r="G86" s="827"/>
      <c r="H86" s="827"/>
      <c r="I86" s="827"/>
      <c r="J86" s="827"/>
      <c r="K86" s="827"/>
      <c r="L86" s="827"/>
      <c r="M86" s="828"/>
      <c r="N86" s="52">
        <f>L83+L84+L85</f>
        <v>43990.28434274513</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52">
        <f>N78+N86</f>
        <v>190624.5654852289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c r="B106" s="829"/>
      <c r="C106" s="830"/>
      <c r="D106" s="830"/>
      <c r="E106" s="830"/>
      <c r="F106" s="830"/>
      <c r="G106" s="830"/>
      <c r="H106" s="830"/>
      <c r="I106" s="830"/>
      <c r="J106" s="830"/>
      <c r="K106" s="830"/>
      <c r="L106" s="830"/>
      <c r="M106" s="830"/>
      <c r="N106" s="831"/>
    </row>
    <row r="107" spans="2:14" ht="27.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6" t="s">
        <v>2205</v>
      </c>
      <c r="C10" s="817"/>
      <c r="D10" s="817"/>
      <c r="E10" s="817"/>
      <c r="F10" s="391" t="s">
        <v>2206</v>
      </c>
      <c r="G10" s="79"/>
      <c r="H10" s="359"/>
      <c r="I10" s="818" t="s">
        <v>2207</v>
      </c>
      <c r="J10" s="818"/>
      <c r="K10" s="392" t="s">
        <v>2206</v>
      </c>
      <c r="L10" s="356"/>
      <c r="M10" s="356"/>
      <c r="N10" s="35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7"/>
      <c r="J36" s="268"/>
      <c r="K36" s="269">
        <f>VLOOKUP(A36,EQUIPOS!A6:D161,4,FALSE)</f>
        <v>228448.2614605549</v>
      </c>
      <c r="L36" s="270"/>
      <c r="M36" s="271">
        <v>2.5</v>
      </c>
      <c r="N36" s="272">
        <f>K36/M36</f>
        <v>91379.304584221958</v>
      </c>
    </row>
    <row r="37" spans="1:14">
      <c r="A37" t="s">
        <v>180</v>
      </c>
      <c r="B37" s="875" t="str">
        <f>VLOOKUP(A37,EQUIPOS!A7:D154,3,FALSE)</f>
        <v>Compresor 120 HP, con martillo.</v>
      </c>
      <c r="C37" s="876"/>
      <c r="D37" s="876"/>
      <c r="E37" s="876"/>
      <c r="F37" s="876"/>
      <c r="G37" s="876"/>
      <c r="H37" s="877"/>
      <c r="I37" s="267"/>
      <c r="J37" s="268"/>
      <c r="K37" s="269">
        <f>VLOOKUP(A37,EQUIPOS!A7:D162,4,FALSE)</f>
        <v>94351.792610917139</v>
      </c>
      <c r="L37" s="270"/>
      <c r="M37" s="271">
        <v>2.5</v>
      </c>
      <c r="N37" s="272">
        <f>K37/M37</f>
        <v>37740.717044366858</v>
      </c>
    </row>
    <row r="38" spans="1:14">
      <c r="A38" t="s">
        <v>195</v>
      </c>
      <c r="B38" s="875" t="str">
        <f>VLOOKUP(A38,EQUIPOS!A8:D154,3,FALSE)</f>
        <v xml:space="preserve">Equipo de oxicorte, Capacidad de corte: hasta 6´´ (152mm) </v>
      </c>
      <c r="C38" s="876"/>
      <c r="D38" s="876"/>
      <c r="E38" s="876"/>
      <c r="F38" s="876"/>
      <c r="G38" s="876"/>
      <c r="H38" s="877"/>
      <c r="I38" s="267"/>
      <c r="J38" s="268"/>
      <c r="K38" s="269">
        <f>VLOOKUP(A38,EQUIPOS!A8:D163,4,FALSE)</f>
        <v>18883.988538337198</v>
      </c>
      <c r="L38" s="270"/>
      <c r="M38" s="271">
        <v>2.5</v>
      </c>
      <c r="N38" s="272">
        <f>K38/M38</f>
        <v>7553.5954153348794</v>
      </c>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294.45772861440798</v>
      </c>
    </row>
    <row r="43" spans="1:14" ht="15.75" thickBot="1">
      <c r="B43" s="826" t="s">
        <v>953</v>
      </c>
      <c r="C43" s="827"/>
      <c r="D43" s="827"/>
      <c r="E43" s="827"/>
      <c r="F43" s="827"/>
      <c r="G43" s="827"/>
      <c r="H43" s="827"/>
      <c r="I43" s="827"/>
      <c r="J43" s="827"/>
      <c r="K43" s="827"/>
      <c r="L43" s="827"/>
      <c r="M43" s="828"/>
      <c r="N43" s="99">
        <f>SUM(N36:N42)</f>
        <v>136968.07477253812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3">
        <f>'900.2'!N78</f>
        <v>1299.8554604630963</v>
      </c>
      <c r="M59" s="914"/>
      <c r="N59" s="287">
        <f>K59*L59</f>
        <v>1299.8554604630963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1299.8554604630963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152990.81666372161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30598.163332744323</v>
      </c>
      <c r="M83" s="862"/>
      <c r="N83" s="51"/>
    </row>
    <row r="84" spans="1:14">
      <c r="B84" s="89" t="s">
        <v>973</v>
      </c>
      <c r="C84" s="90"/>
      <c r="D84" s="90"/>
      <c r="E84" s="90"/>
      <c r="F84" s="90"/>
      <c r="G84" s="90"/>
      <c r="H84" s="90"/>
      <c r="I84" s="87"/>
      <c r="J84" s="88"/>
      <c r="K84" s="304">
        <v>0.05</v>
      </c>
      <c r="L84" s="861">
        <f>N78*K84</f>
        <v>7649.5408331860808</v>
      </c>
      <c r="M84" s="862"/>
      <c r="N84" s="51"/>
    </row>
    <row r="85" spans="1:14" ht="15.75" thickBot="1">
      <c r="B85" s="91" t="s">
        <v>974</v>
      </c>
      <c r="C85" s="92"/>
      <c r="D85" s="92"/>
      <c r="E85" s="92"/>
      <c r="F85" s="92"/>
      <c r="G85" s="92"/>
      <c r="H85" s="92"/>
      <c r="I85" s="93"/>
      <c r="J85" s="94"/>
      <c r="K85" s="305">
        <v>0.05</v>
      </c>
      <c r="L85" s="863">
        <f>N78*K85</f>
        <v>7649.5408331860808</v>
      </c>
      <c r="M85" s="864"/>
      <c r="N85" s="51"/>
    </row>
    <row r="86" spans="1:14" ht="15.75" thickBot="1">
      <c r="B86" s="826" t="s">
        <v>953</v>
      </c>
      <c r="C86" s="827"/>
      <c r="D86" s="827"/>
      <c r="E86" s="827"/>
      <c r="F86" s="827"/>
      <c r="G86" s="827"/>
      <c r="H86" s="827"/>
      <c r="I86" s="827"/>
      <c r="J86" s="827"/>
      <c r="K86" s="827"/>
      <c r="L86" s="827"/>
      <c r="M86" s="828"/>
      <c r="N86" s="52">
        <f>L83+L84+L85</f>
        <v>45897.244999116483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198888.0616628381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8.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6" t="s">
        <v>2205</v>
      </c>
      <c r="C10" s="817"/>
      <c r="D10" s="817"/>
      <c r="E10" s="817"/>
      <c r="F10" s="391" t="s">
        <v>2206</v>
      </c>
      <c r="G10" s="79"/>
      <c r="H10" s="359"/>
      <c r="I10" s="818" t="s">
        <v>2207</v>
      </c>
      <c r="J10" s="818"/>
      <c r="K10" s="392" t="s">
        <v>2206</v>
      </c>
      <c r="L10" s="356"/>
      <c r="M10" s="356"/>
      <c r="N10" s="35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7"/>
      <c r="J36" s="268"/>
      <c r="K36" s="269">
        <f>VLOOKUP(A36,EQUIPOS!A6:D161,4,FALSE)</f>
        <v>191445.54216106358</v>
      </c>
      <c r="L36" s="270"/>
      <c r="M36" s="271">
        <v>9.25</v>
      </c>
      <c r="N36" s="272">
        <f>K36/M36</f>
        <v>20696.81536876363</v>
      </c>
    </row>
    <row r="37" spans="1:14">
      <c r="A37" t="s">
        <v>180</v>
      </c>
      <c r="B37" s="875" t="str">
        <f>VLOOKUP(A37,EQUIPOS!A7:D154,3,FALSE)</f>
        <v>Compresor 120 HP, con martillo.</v>
      </c>
      <c r="C37" s="876"/>
      <c r="D37" s="876"/>
      <c r="E37" s="876"/>
      <c r="F37" s="876"/>
      <c r="G37" s="876"/>
      <c r="H37" s="877"/>
      <c r="I37" s="267"/>
      <c r="J37" s="268"/>
      <c r="K37" s="269">
        <f>VLOOKUP(A37,EQUIPOS!A7:D162,4,FALSE)</f>
        <v>94351.792610917139</v>
      </c>
      <c r="L37" s="270"/>
      <c r="M37" s="271">
        <v>9.25</v>
      </c>
      <c r="N37" s="272">
        <f>K37/M37</f>
        <v>10200.193795774825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62.666819895785942</v>
      </c>
    </row>
    <row r="43" spans="1:14" ht="15.75" thickBot="1">
      <c r="B43" s="826" t="s">
        <v>953</v>
      </c>
      <c r="C43" s="827"/>
      <c r="D43" s="827"/>
      <c r="E43" s="827"/>
      <c r="F43" s="827"/>
      <c r="G43" s="827"/>
      <c r="H43" s="827"/>
      <c r="I43" s="827"/>
      <c r="J43" s="827"/>
      <c r="K43" s="827"/>
      <c r="L43" s="827"/>
      <c r="M43" s="828"/>
      <c r="N43" s="99">
        <f>SUM(N36:N42)</f>
        <v>30959.675984434238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3">
        <f>'900.2'!N78</f>
        <v>1299.8554604630963</v>
      </c>
      <c r="M59" s="914"/>
      <c r="N59" s="287">
        <f>K59*L59</f>
        <v>1299.8554604630963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1299.8554604630963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35392.872439686631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7078.5744879373269</v>
      </c>
      <c r="M83" s="862"/>
      <c r="N83" s="51"/>
    </row>
    <row r="84" spans="1:14">
      <c r="B84" s="89" t="s">
        <v>973</v>
      </c>
      <c r="C84" s="90"/>
      <c r="D84" s="90"/>
      <c r="E84" s="90"/>
      <c r="F84" s="90"/>
      <c r="G84" s="90"/>
      <c r="H84" s="90"/>
      <c r="I84" s="87"/>
      <c r="J84" s="88"/>
      <c r="K84" s="304">
        <v>0.05</v>
      </c>
      <c r="L84" s="861">
        <f>N78*K84</f>
        <v>1769.6436219843317</v>
      </c>
      <c r="M84" s="862"/>
      <c r="N84" s="51"/>
    </row>
    <row r="85" spans="1:14" ht="15.75" thickBot="1">
      <c r="B85" s="91" t="s">
        <v>974</v>
      </c>
      <c r="C85" s="92"/>
      <c r="D85" s="92"/>
      <c r="E85" s="92"/>
      <c r="F85" s="92"/>
      <c r="G85" s="92"/>
      <c r="H85" s="92"/>
      <c r="I85" s="93"/>
      <c r="J85" s="94"/>
      <c r="K85" s="305">
        <v>0.05</v>
      </c>
      <c r="L85" s="863">
        <f>N78*K85</f>
        <v>1769.6436219843317</v>
      </c>
      <c r="M85" s="864"/>
      <c r="N85" s="51"/>
    </row>
    <row r="86" spans="1:14" ht="15.75" thickBot="1">
      <c r="B86" s="826" t="s">
        <v>953</v>
      </c>
      <c r="C86" s="827"/>
      <c r="D86" s="827"/>
      <c r="E86" s="827"/>
      <c r="F86" s="827"/>
      <c r="G86" s="827"/>
      <c r="H86" s="827"/>
      <c r="I86" s="827"/>
      <c r="J86" s="827"/>
      <c r="K86" s="827"/>
      <c r="L86" s="827"/>
      <c r="M86" s="828"/>
      <c r="N86" s="52">
        <f>L83+L84+L85</f>
        <v>10617.861731905989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46010.734171592616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180</v>
      </c>
      <c r="B36" s="875" t="str">
        <f>VLOOKUP(A36,EQUIPOS!A6:D154,3,FALSE)</f>
        <v>Compresor 120 HP, con martillo.</v>
      </c>
      <c r="C36" s="876"/>
      <c r="D36" s="876"/>
      <c r="E36" s="876"/>
      <c r="F36" s="876"/>
      <c r="G36" s="876"/>
      <c r="H36" s="877"/>
      <c r="I36" s="267"/>
      <c r="J36" s="268"/>
      <c r="K36" s="269">
        <f>VLOOKUP(A36,EQUIPOS!A6:D161,4,FALSE)</f>
        <v>94351.792610917139</v>
      </c>
      <c r="L36" s="270"/>
      <c r="M36" s="271">
        <v>2.5</v>
      </c>
      <c r="N36" s="272">
        <f>K36/M36</f>
        <v>37740.717044366858</v>
      </c>
    </row>
    <row r="37" spans="1:14">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1251.8099</v>
      </c>
    </row>
    <row r="43" spans="1:14" ht="15.75" thickBot="1">
      <c r="B43" s="826" t="s">
        <v>953</v>
      </c>
      <c r="C43" s="827"/>
      <c r="D43" s="827"/>
      <c r="E43" s="827"/>
      <c r="F43" s="827"/>
      <c r="G43" s="827"/>
      <c r="H43" s="827"/>
      <c r="I43" s="827"/>
      <c r="J43" s="827"/>
      <c r="K43" s="827"/>
      <c r="L43" s="827"/>
      <c r="M43" s="828"/>
      <c r="N43" s="99">
        <f>SUM(N36:N42)</f>
        <v>38992.526944366859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3">
        <f>'900.2'!N78</f>
        <v>1299.8554604630963</v>
      </c>
      <c r="M59" s="914"/>
      <c r="N59" s="287">
        <f>K59*L59</f>
        <v>1299.8554604630963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1299.8554604630963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52810.48140482996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10562.096280965992</v>
      </c>
      <c r="M83" s="862"/>
      <c r="N83" s="51"/>
    </row>
    <row r="84" spans="1:14">
      <c r="B84" s="89" t="s">
        <v>973</v>
      </c>
      <c r="C84" s="90"/>
      <c r="D84" s="90"/>
      <c r="E84" s="90"/>
      <c r="F84" s="90"/>
      <c r="G84" s="90"/>
      <c r="H84" s="90"/>
      <c r="I84" s="87"/>
      <c r="J84" s="88"/>
      <c r="K84" s="304">
        <v>0.05</v>
      </c>
      <c r="L84" s="861">
        <f>N78*K84</f>
        <v>2640.5240702414981</v>
      </c>
      <c r="M84" s="862"/>
      <c r="N84" s="51"/>
    </row>
    <row r="85" spans="1:14" ht="15.75" thickBot="1">
      <c r="B85" s="91" t="s">
        <v>974</v>
      </c>
      <c r="C85" s="92"/>
      <c r="D85" s="92"/>
      <c r="E85" s="92"/>
      <c r="F85" s="92"/>
      <c r="G85" s="92"/>
      <c r="H85" s="92"/>
      <c r="I85" s="93"/>
      <c r="J85" s="94"/>
      <c r="K85" s="305">
        <v>0.05</v>
      </c>
      <c r="L85" s="863">
        <f>N78*K85</f>
        <v>2640.5240702414981</v>
      </c>
      <c r="M85" s="864"/>
      <c r="N85" s="51"/>
    </row>
    <row r="86" spans="1:14" ht="15.75" thickBot="1">
      <c r="B86" s="826" t="s">
        <v>953</v>
      </c>
      <c r="C86" s="827"/>
      <c r="D86" s="827"/>
      <c r="E86" s="827"/>
      <c r="F86" s="827"/>
      <c r="G86" s="827"/>
      <c r="H86" s="827"/>
      <c r="I86" s="827"/>
      <c r="J86" s="827"/>
      <c r="K86" s="827"/>
      <c r="L86" s="827"/>
      <c r="M86" s="828"/>
      <c r="N86" s="52">
        <f>L83+L84+L85</f>
        <v>15843.144421448987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68653.625826278949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7"/>
      <c r="J36" s="268"/>
      <c r="K36" s="269">
        <f>VLOOKUP(A36,EQUIPOS!A6:D161,4,FALSE)</f>
        <v>191445.54216106358</v>
      </c>
      <c r="L36" s="270"/>
      <c r="M36" s="271">
        <v>2.375</v>
      </c>
      <c r="N36" s="272">
        <f>K36/M36</f>
        <v>80608.649330974135</v>
      </c>
    </row>
    <row r="37" spans="1:14">
      <c r="A37" t="s">
        <v>180</v>
      </c>
      <c r="B37" s="875" t="str">
        <f>VLOOKUP(A37,EQUIPOS!A7:D154,3,FALSE)</f>
        <v>Compresor 120 HP, con martillo.</v>
      </c>
      <c r="C37" s="876"/>
      <c r="D37" s="876"/>
      <c r="E37" s="876"/>
      <c r="F37" s="876"/>
      <c r="G37" s="876"/>
      <c r="H37" s="877"/>
      <c r="I37" s="267"/>
      <c r="J37" s="268"/>
      <c r="K37" s="269">
        <f>VLOOKUP(A37,EQUIPOS!A7:D162,4,FALSE)</f>
        <v>94351.792610917139</v>
      </c>
      <c r="L37" s="270"/>
      <c r="M37" s="271">
        <v>2.375</v>
      </c>
      <c r="N37" s="272">
        <f>K37/M37</f>
        <v>39727.070573017743</v>
      </c>
    </row>
    <row r="38" spans="1:14">
      <c r="A38" t="s">
        <v>195</v>
      </c>
      <c r="B38" s="875" t="str">
        <f>VLOOKUP(A38,EQUIPOS!A8:D154,3,FALSE)</f>
        <v xml:space="preserve">Equipo de oxicorte, Capacidad de corte: hasta 6´´ (152mm) </v>
      </c>
      <c r="C38" s="876"/>
      <c r="D38" s="876"/>
      <c r="E38" s="876"/>
      <c r="F38" s="876"/>
      <c r="G38" s="876"/>
      <c r="H38" s="877"/>
      <c r="I38" s="267"/>
      <c r="J38" s="268"/>
      <c r="K38" s="269">
        <f>VLOOKUP(A38,EQUIPOS!A8:D163,4,FALSE)</f>
        <v>18883.988538337198</v>
      </c>
      <c r="L38" s="270"/>
      <c r="M38" s="271">
        <v>2.375</v>
      </c>
      <c r="N38" s="272">
        <f>K38/M38</f>
        <v>7951.1530687735576</v>
      </c>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1549.7775190231998</v>
      </c>
    </row>
    <row r="43" spans="1:14" ht="15.75" thickBot="1">
      <c r="B43" s="826" t="s">
        <v>953</v>
      </c>
      <c r="C43" s="827"/>
      <c r="D43" s="827"/>
      <c r="E43" s="827"/>
      <c r="F43" s="827"/>
      <c r="G43" s="827"/>
      <c r="H43" s="827"/>
      <c r="I43" s="827"/>
      <c r="J43" s="827"/>
      <c r="K43" s="827"/>
      <c r="L43" s="827"/>
      <c r="M43" s="828"/>
      <c r="N43" s="99">
        <f>SUM(N36:N42)</f>
        <v>129836.65049178865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3">
        <f>'900.2'!N78</f>
        <v>1299.8554604630963</v>
      </c>
      <c r="M59" s="914"/>
      <c r="N59" s="287">
        <f>K59*L59</f>
        <v>1299.8554604630963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1299.8554604630963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146634.28114248376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29326.856228496752</v>
      </c>
      <c r="M83" s="862"/>
      <c r="N83" s="51"/>
    </row>
    <row r="84" spans="1:14">
      <c r="B84" s="89" t="s">
        <v>973</v>
      </c>
      <c r="C84" s="90"/>
      <c r="D84" s="90"/>
      <c r="E84" s="90"/>
      <c r="F84" s="90"/>
      <c r="G84" s="90"/>
      <c r="H84" s="90"/>
      <c r="I84" s="87"/>
      <c r="J84" s="88"/>
      <c r="K84" s="304">
        <v>0.05</v>
      </c>
      <c r="L84" s="861">
        <f>N78*K84</f>
        <v>7331.714057124188</v>
      </c>
      <c r="M84" s="862"/>
      <c r="N84" s="51"/>
    </row>
    <row r="85" spans="1:14" ht="15.75" thickBot="1">
      <c r="B85" s="91" t="s">
        <v>974</v>
      </c>
      <c r="C85" s="92"/>
      <c r="D85" s="92"/>
      <c r="E85" s="92"/>
      <c r="F85" s="92"/>
      <c r="G85" s="92"/>
      <c r="H85" s="92"/>
      <c r="I85" s="93"/>
      <c r="J85" s="94"/>
      <c r="K85" s="305">
        <v>0.05</v>
      </c>
      <c r="L85" s="863">
        <f>N78*K85</f>
        <v>7331.714057124188</v>
      </c>
      <c r="M85" s="864"/>
      <c r="N85" s="51"/>
    </row>
    <row r="86" spans="1:14" ht="15.75" thickBot="1">
      <c r="B86" s="826" t="s">
        <v>953</v>
      </c>
      <c r="C86" s="827"/>
      <c r="D86" s="827"/>
      <c r="E86" s="827"/>
      <c r="F86" s="827"/>
      <c r="G86" s="827"/>
      <c r="H86" s="827"/>
      <c r="I86" s="827"/>
      <c r="J86" s="827"/>
      <c r="K86" s="827"/>
      <c r="L86" s="827"/>
      <c r="M86" s="828"/>
      <c r="N86" s="52">
        <f>L83+L84+L85</f>
        <v>43990.28434274513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190624.5654852289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7"/>
      <c r="J36" s="268"/>
      <c r="K36" s="269">
        <f>VLOOKUP(A36,EQUIPOS!A6:D161,4,FALSE)</f>
        <v>228448.2614605549</v>
      </c>
      <c r="L36" s="270"/>
      <c r="M36" s="271">
        <v>2.5</v>
      </c>
      <c r="N36" s="272">
        <f>K36/M36</f>
        <v>91379.304584221958</v>
      </c>
    </row>
    <row r="37" spans="1:14">
      <c r="A37" t="s">
        <v>180</v>
      </c>
      <c r="B37" s="875" t="str">
        <f>VLOOKUP(A37,EQUIPOS!A7:D154,3,FALSE)</f>
        <v>Compresor 120 HP, con martillo.</v>
      </c>
      <c r="C37" s="876"/>
      <c r="D37" s="876"/>
      <c r="E37" s="876"/>
      <c r="F37" s="876"/>
      <c r="G37" s="876"/>
      <c r="H37" s="877"/>
      <c r="I37" s="267"/>
      <c r="J37" s="268"/>
      <c r="K37" s="269">
        <f>VLOOKUP(A37,EQUIPOS!A7:D162,4,FALSE)</f>
        <v>94351.792610917139</v>
      </c>
      <c r="L37" s="270"/>
      <c r="M37" s="271">
        <v>2.5</v>
      </c>
      <c r="N37" s="272">
        <f>K37/M37</f>
        <v>37740.717044366858</v>
      </c>
    </row>
    <row r="38" spans="1:14">
      <c r="A38" t="s">
        <v>195</v>
      </c>
      <c r="B38" s="875" t="str">
        <f>VLOOKUP(A38,EQUIPOS!A8:D154,3,FALSE)</f>
        <v xml:space="preserve">Equipo de oxicorte, Capacidad de corte: hasta 6´´ (152mm) </v>
      </c>
      <c r="C38" s="876"/>
      <c r="D38" s="876"/>
      <c r="E38" s="876"/>
      <c r="F38" s="876"/>
      <c r="G38" s="876"/>
      <c r="H38" s="877"/>
      <c r="I38" s="267"/>
      <c r="J38" s="268"/>
      <c r="K38" s="269">
        <f>VLOOKUP(A38,EQUIPOS!A8:D163,4,FALSE)</f>
        <v>18883.988538337198</v>
      </c>
      <c r="L38" s="270"/>
      <c r="M38" s="271">
        <v>2.5</v>
      </c>
      <c r="N38" s="272">
        <f>K38/M38</f>
        <v>7553.5954153348794</v>
      </c>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294.45772861440798</v>
      </c>
    </row>
    <row r="43" spans="1:14" ht="15.75" thickBot="1">
      <c r="B43" s="826" t="s">
        <v>953</v>
      </c>
      <c r="C43" s="827"/>
      <c r="D43" s="827"/>
      <c r="E43" s="827"/>
      <c r="F43" s="827"/>
      <c r="G43" s="827"/>
      <c r="H43" s="827"/>
      <c r="I43" s="827"/>
      <c r="J43" s="827"/>
      <c r="K43" s="827"/>
      <c r="L43" s="827"/>
      <c r="M43" s="828"/>
      <c r="N43" s="99">
        <f>SUM(N36:N42)</f>
        <v>136968.07477253812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3">
        <f>'900.2'!N78</f>
        <v>1299.8554604630963</v>
      </c>
      <c r="M59" s="914"/>
      <c r="N59" s="287">
        <f>K59*L59</f>
        <v>1299.8554604630963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1299.8554604630963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14722.886430720398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152990.81666372161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30598.163332744323</v>
      </c>
      <c r="M83" s="862"/>
      <c r="N83" s="51"/>
    </row>
    <row r="84" spans="1:14">
      <c r="B84" s="89" t="s">
        <v>973</v>
      </c>
      <c r="C84" s="90"/>
      <c r="D84" s="90"/>
      <c r="E84" s="90"/>
      <c r="F84" s="90"/>
      <c r="G84" s="90"/>
      <c r="H84" s="90"/>
      <c r="I84" s="87"/>
      <c r="J84" s="88"/>
      <c r="K84" s="304">
        <v>0.05</v>
      </c>
      <c r="L84" s="861">
        <f>N78*K84</f>
        <v>7649.5408331860808</v>
      </c>
      <c r="M84" s="862"/>
      <c r="N84" s="51"/>
    </row>
    <row r="85" spans="1:14" ht="15.75" thickBot="1">
      <c r="B85" s="91" t="s">
        <v>974</v>
      </c>
      <c r="C85" s="92"/>
      <c r="D85" s="92"/>
      <c r="E85" s="92"/>
      <c r="F85" s="92"/>
      <c r="G85" s="92"/>
      <c r="H85" s="92"/>
      <c r="I85" s="93"/>
      <c r="J85" s="94"/>
      <c r="K85" s="305">
        <v>0.05</v>
      </c>
      <c r="L85" s="863">
        <f>N78*K85</f>
        <v>7649.5408331860808</v>
      </c>
      <c r="M85" s="864"/>
      <c r="N85" s="51"/>
    </row>
    <row r="86" spans="1:14" ht="15.75" thickBot="1">
      <c r="B86" s="826" t="s">
        <v>953</v>
      </c>
      <c r="C86" s="827"/>
      <c r="D86" s="827"/>
      <c r="E86" s="827"/>
      <c r="F86" s="827"/>
      <c r="G86" s="827"/>
      <c r="H86" s="827"/>
      <c r="I86" s="827"/>
      <c r="J86" s="827"/>
      <c r="K86" s="827"/>
      <c r="L86" s="827"/>
      <c r="M86" s="828"/>
      <c r="N86" s="52">
        <f>L83+L84+L85</f>
        <v>45897.244999116483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198888.0616628381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7"/>
      <c r="J36" s="268"/>
      <c r="K36" s="269">
        <f>VLOOKUP(A36,EQUIPOS!A6:D161,4,FALSE)</f>
        <v>228448.2614605549</v>
      </c>
      <c r="L36" s="270"/>
      <c r="M36" s="271">
        <v>2.5</v>
      </c>
      <c r="N36" s="272">
        <f>K36/M36</f>
        <v>91379.304584221958</v>
      </c>
    </row>
    <row r="37" spans="1:14">
      <c r="A37" t="s">
        <v>180</v>
      </c>
      <c r="B37" s="875" t="str">
        <f>VLOOKUP(A37,EQUIPOS!A7:D154,3,FALSE)</f>
        <v>Compresor 120 HP, con martillo.</v>
      </c>
      <c r="C37" s="876"/>
      <c r="D37" s="876"/>
      <c r="E37" s="876"/>
      <c r="F37" s="876"/>
      <c r="G37" s="876"/>
      <c r="H37" s="877"/>
      <c r="I37" s="267"/>
      <c r="J37" s="268"/>
      <c r="K37" s="269">
        <f>VLOOKUP(A37,EQUIPOS!A7:D162,4,FALSE)</f>
        <v>94351.792610917139</v>
      </c>
      <c r="L37" s="270"/>
      <c r="M37" s="271">
        <v>2.5</v>
      </c>
      <c r="N37" s="272">
        <f>K37/M37</f>
        <v>37740.717044366858</v>
      </c>
    </row>
    <row r="38" spans="1:14">
      <c r="A38" t="s">
        <v>195</v>
      </c>
      <c r="B38" s="875" t="str">
        <f>VLOOKUP(A38,EQUIPOS!A8:D154,3,FALSE)</f>
        <v xml:space="preserve">Equipo de oxicorte, Capacidad de corte: hasta 6´´ (152mm) </v>
      </c>
      <c r="C38" s="876"/>
      <c r="D38" s="876"/>
      <c r="E38" s="876"/>
      <c r="F38" s="876"/>
      <c r="G38" s="876"/>
      <c r="H38" s="877"/>
      <c r="I38" s="267"/>
      <c r="J38" s="268"/>
      <c r="K38" s="269">
        <f>VLOOKUP(A38,EQUIPOS!A8:D163,4,FALSE)</f>
        <v>18883.988538337198</v>
      </c>
      <c r="L38" s="270"/>
      <c r="M38" s="271">
        <v>2.5</v>
      </c>
      <c r="N38" s="272">
        <f>K38/M38</f>
        <v>7553.5954153348794</v>
      </c>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231.86723361440795</v>
      </c>
    </row>
    <row r="43" spans="1:14" ht="15.75" thickBot="1">
      <c r="B43" s="826" t="s">
        <v>953</v>
      </c>
      <c r="C43" s="827"/>
      <c r="D43" s="827"/>
      <c r="E43" s="827"/>
      <c r="F43" s="827"/>
      <c r="G43" s="827"/>
      <c r="H43" s="827"/>
      <c r="I43" s="827"/>
      <c r="J43" s="827"/>
      <c r="K43" s="827"/>
      <c r="L43" s="827"/>
      <c r="M43" s="828"/>
      <c r="N43" s="99">
        <f>SUM(N36:N42)</f>
        <v>136905.48427753811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13">
        <f>'900.2'!N78</f>
        <v>1299.8554604630963</v>
      </c>
      <c r="M59" s="914"/>
      <c r="N59" s="287">
        <f>K59*L59</f>
        <v>1819.7976446483347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1819.7976446483347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11593.361680720398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150318.64360290684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30063.72872058137</v>
      </c>
      <c r="M83" s="862"/>
      <c r="N83" s="51"/>
    </row>
    <row r="84" spans="1:14">
      <c r="B84" s="89" t="s">
        <v>973</v>
      </c>
      <c r="C84" s="90"/>
      <c r="D84" s="90"/>
      <c r="E84" s="90"/>
      <c r="F84" s="90"/>
      <c r="G84" s="90"/>
      <c r="H84" s="90"/>
      <c r="I84" s="87"/>
      <c r="J84" s="88"/>
      <c r="K84" s="304">
        <v>0.05</v>
      </c>
      <c r="L84" s="861">
        <f>N78*K84</f>
        <v>7515.9321801453425</v>
      </c>
      <c r="M84" s="862"/>
      <c r="N84" s="51"/>
    </row>
    <row r="85" spans="1:14" ht="15.75" thickBot="1">
      <c r="B85" s="91" t="s">
        <v>974</v>
      </c>
      <c r="C85" s="92"/>
      <c r="D85" s="92"/>
      <c r="E85" s="92"/>
      <c r="F85" s="92"/>
      <c r="G85" s="92"/>
      <c r="H85" s="92"/>
      <c r="I85" s="93"/>
      <c r="J85" s="94"/>
      <c r="K85" s="305">
        <v>0.05</v>
      </c>
      <c r="L85" s="863">
        <f>N78*K85</f>
        <v>7515.9321801453425</v>
      </c>
      <c r="M85" s="864"/>
      <c r="N85" s="51"/>
    </row>
    <row r="86" spans="1:14" ht="15.75" thickBot="1">
      <c r="B86" s="826" t="s">
        <v>953</v>
      </c>
      <c r="C86" s="827"/>
      <c r="D86" s="827"/>
      <c r="E86" s="827"/>
      <c r="F86" s="827"/>
      <c r="G86" s="827"/>
      <c r="H86" s="827"/>
      <c r="I86" s="827"/>
      <c r="J86" s="827"/>
      <c r="K86" s="827"/>
      <c r="L86" s="827"/>
      <c r="M86" s="828"/>
      <c r="N86" s="52">
        <f>L83+L84+L85</f>
        <v>45095.593080872051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195414.2366837789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7"/>
      <c r="J36" s="268"/>
      <c r="K36" s="269">
        <f>VLOOKUP(A36,EQUIPOS!A6:D161,4,FALSE)</f>
        <v>191445.54216106358</v>
      </c>
      <c r="L36" s="270"/>
      <c r="M36" s="271">
        <v>22</v>
      </c>
      <c r="N36" s="272">
        <f>K36/M36</f>
        <v>8702.0700982301623</v>
      </c>
    </row>
    <row r="37" spans="1:14">
      <c r="A37" t="s">
        <v>180</v>
      </c>
      <c r="B37" s="875" t="str">
        <f>VLOOKUP(A37,EQUIPOS!A7:D154,3,FALSE)</f>
        <v>Compresor 120 HP, con martillo.</v>
      </c>
      <c r="C37" s="876"/>
      <c r="D37" s="876"/>
      <c r="E37" s="876"/>
      <c r="F37" s="876"/>
      <c r="G37" s="876"/>
      <c r="H37" s="877"/>
      <c r="I37" s="267"/>
      <c r="J37" s="268"/>
      <c r="K37" s="269">
        <f>VLOOKUP(A37,EQUIPOS!A7:D162,4,FALSE)</f>
        <v>94351.792610917139</v>
      </c>
      <c r="L37" s="270"/>
      <c r="M37" s="271">
        <v>22</v>
      </c>
      <c r="N37" s="272">
        <f>K37/M37</f>
        <v>4288.7178459507786</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26.34854927436454</v>
      </c>
    </row>
    <row r="43" spans="1:14" ht="15.75" thickBot="1">
      <c r="B43" s="826" t="s">
        <v>953</v>
      </c>
      <c r="C43" s="827"/>
      <c r="D43" s="827"/>
      <c r="E43" s="827"/>
      <c r="F43" s="827"/>
      <c r="G43" s="827"/>
      <c r="H43" s="827"/>
      <c r="I43" s="827"/>
      <c r="J43" s="827"/>
      <c r="K43" s="827"/>
      <c r="L43" s="827"/>
      <c r="M43" s="828"/>
      <c r="N43" s="99">
        <f>SUM(N36:N42)</f>
        <v>13017.136493455306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13">
        <f>'900.2'!N78</f>
        <v>1299.8554604630963</v>
      </c>
      <c r="M59" s="914"/>
      <c r="N59" s="287">
        <f>K59*L59</f>
        <v>545.9392933945004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545.9392933945004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1317.427463718227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14880.503250568032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2976.1006501136067</v>
      </c>
      <c r="M83" s="862"/>
      <c r="N83" s="51"/>
    </row>
    <row r="84" spans="1:14">
      <c r="B84" s="89" t="s">
        <v>973</v>
      </c>
      <c r="C84" s="90"/>
      <c r="D84" s="90"/>
      <c r="E84" s="90"/>
      <c r="F84" s="90"/>
      <c r="G84" s="90"/>
      <c r="H84" s="90"/>
      <c r="I84" s="87"/>
      <c r="J84" s="88"/>
      <c r="K84" s="304">
        <v>0.05</v>
      </c>
      <c r="L84" s="861">
        <f>N78*K84</f>
        <v>744.02516252840167</v>
      </c>
      <c r="M84" s="862"/>
      <c r="N84" s="51"/>
    </row>
    <row r="85" spans="1:14" ht="15.75" thickBot="1">
      <c r="B85" s="91" t="s">
        <v>974</v>
      </c>
      <c r="C85" s="92"/>
      <c r="D85" s="92"/>
      <c r="E85" s="92"/>
      <c r="F85" s="92"/>
      <c r="G85" s="92"/>
      <c r="H85" s="92"/>
      <c r="I85" s="93"/>
      <c r="J85" s="94"/>
      <c r="K85" s="305">
        <v>0.05</v>
      </c>
      <c r="L85" s="863">
        <f>N78*K85</f>
        <v>744.02516252840167</v>
      </c>
      <c r="M85" s="864"/>
      <c r="N85" s="51"/>
    </row>
    <row r="86" spans="1:14" ht="15.75" thickBot="1">
      <c r="B86" s="826" t="s">
        <v>953</v>
      </c>
      <c r="C86" s="827"/>
      <c r="D86" s="827"/>
      <c r="E86" s="827"/>
      <c r="F86" s="827"/>
      <c r="G86" s="827"/>
      <c r="H86" s="827"/>
      <c r="I86" s="827"/>
      <c r="J86" s="827"/>
      <c r="K86" s="827"/>
      <c r="L86" s="827"/>
      <c r="M86" s="828"/>
      <c r="N86" s="52">
        <f>L83+L84+L85</f>
        <v>4464.1509751704098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19344.654225738443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7"/>
      <c r="J36" s="268"/>
      <c r="K36" s="269">
        <f>VLOOKUP(A36,EQUIPOS!A6:D161,4,FALSE)</f>
        <v>191445.54216106358</v>
      </c>
      <c r="L36" s="270"/>
      <c r="M36" s="271">
        <v>22</v>
      </c>
      <c r="N36" s="272">
        <f>K36/M36</f>
        <v>8702.0700982301623</v>
      </c>
    </row>
    <row r="37" spans="1:14">
      <c r="A37" t="s">
        <v>180</v>
      </c>
      <c r="B37" s="875" t="str">
        <f>VLOOKUP(A37,EQUIPOS!A7:D154,3,FALSE)</f>
        <v>Compresor 120 HP, con martillo.</v>
      </c>
      <c r="C37" s="876"/>
      <c r="D37" s="876"/>
      <c r="E37" s="876"/>
      <c r="F37" s="876"/>
      <c r="G37" s="876"/>
      <c r="H37" s="877"/>
      <c r="I37" s="267"/>
      <c r="J37" s="268"/>
      <c r="K37" s="269">
        <f>VLOOKUP(A37,EQUIPOS!A7:D162,4,FALSE)</f>
        <v>94351.792610917139</v>
      </c>
      <c r="L37" s="270"/>
      <c r="M37" s="271">
        <v>22</v>
      </c>
      <c r="N37" s="272">
        <f>K37/M37</f>
        <v>4288.7178459507786</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26.34854927436454</v>
      </c>
    </row>
    <row r="43" spans="1:14" ht="15.75" thickBot="1">
      <c r="B43" s="826" t="s">
        <v>953</v>
      </c>
      <c r="C43" s="827"/>
      <c r="D43" s="827"/>
      <c r="E43" s="827"/>
      <c r="F43" s="827"/>
      <c r="G43" s="827"/>
      <c r="H43" s="827"/>
      <c r="I43" s="827"/>
      <c r="J43" s="827"/>
      <c r="K43" s="827"/>
      <c r="L43" s="827"/>
      <c r="M43" s="828"/>
      <c r="N43" s="99">
        <f>SUM(N36:N42)</f>
        <v>13017.136493455306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13">
        <f>'900.2'!N78</f>
        <v>1299.8554604630963</v>
      </c>
      <c r="M59" s="914"/>
      <c r="N59" s="287">
        <f>K59*L59</f>
        <v>272.9696466972502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272.9696466972502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1317.427463718227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14607.533603870783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2921.5067207741567</v>
      </c>
      <c r="M83" s="862"/>
      <c r="N83" s="51"/>
    </row>
    <row r="84" spans="1:14">
      <c r="B84" s="89" t="s">
        <v>973</v>
      </c>
      <c r="C84" s="90"/>
      <c r="D84" s="90"/>
      <c r="E84" s="90"/>
      <c r="F84" s="90"/>
      <c r="G84" s="90"/>
      <c r="H84" s="90"/>
      <c r="I84" s="87"/>
      <c r="J84" s="88"/>
      <c r="K84" s="304">
        <v>0.05</v>
      </c>
      <c r="L84" s="861">
        <f>N78*K84</f>
        <v>730.37668019353919</v>
      </c>
      <c r="M84" s="862"/>
      <c r="N84" s="51"/>
    </row>
    <row r="85" spans="1:14" ht="15.75" thickBot="1">
      <c r="B85" s="91" t="s">
        <v>974</v>
      </c>
      <c r="C85" s="92"/>
      <c r="D85" s="92"/>
      <c r="E85" s="92"/>
      <c r="F85" s="92"/>
      <c r="G85" s="92"/>
      <c r="H85" s="92"/>
      <c r="I85" s="93"/>
      <c r="J85" s="94"/>
      <c r="K85" s="305">
        <v>0.05</v>
      </c>
      <c r="L85" s="863">
        <f>N78*K85</f>
        <v>730.37668019353919</v>
      </c>
      <c r="M85" s="864"/>
      <c r="N85" s="51"/>
    </row>
    <row r="86" spans="1:14" ht="15.75" thickBot="1">
      <c r="B86" s="826" t="s">
        <v>953</v>
      </c>
      <c r="C86" s="827"/>
      <c r="D86" s="827"/>
      <c r="E86" s="827"/>
      <c r="F86" s="827"/>
      <c r="G86" s="827"/>
      <c r="H86" s="827"/>
      <c r="I86" s="827"/>
      <c r="J86" s="827"/>
      <c r="K86" s="827"/>
      <c r="L86" s="827"/>
      <c r="M86" s="828"/>
      <c r="N86" s="52">
        <f>L83+L84+L85</f>
        <v>4382.2600811612347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18989.793685032018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180</v>
      </c>
      <c r="B36" s="875" t="str">
        <f>VLOOKUP(A36,EQUIPOS!A6:D154,3,FALSE)</f>
        <v>Compresor 120 HP, con martillo.</v>
      </c>
      <c r="C36" s="876"/>
      <c r="D36" s="876"/>
      <c r="E36" s="876"/>
      <c r="F36" s="876"/>
      <c r="G36" s="876"/>
      <c r="H36" s="877"/>
      <c r="I36" s="267"/>
      <c r="J36" s="268"/>
      <c r="K36" s="269">
        <f>VLOOKUP(A36,EQUIPOS!A6:D161,4,FALSE)</f>
        <v>94351.792610917139</v>
      </c>
      <c r="L36" s="270"/>
      <c r="M36" s="271">
        <v>20</v>
      </c>
      <c r="N36" s="272">
        <f>K36/M36</f>
        <v>4717.5896305458573</v>
      </c>
    </row>
    <row r="37" spans="1:14">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78.238118749999998</v>
      </c>
    </row>
    <row r="43" spans="1:14" ht="15.75" thickBot="1">
      <c r="B43" s="826" t="s">
        <v>953</v>
      </c>
      <c r="C43" s="827"/>
      <c r="D43" s="827"/>
      <c r="E43" s="827"/>
      <c r="F43" s="827"/>
      <c r="G43" s="827"/>
      <c r="H43" s="827"/>
      <c r="I43" s="827"/>
      <c r="J43" s="827"/>
      <c r="K43" s="827"/>
      <c r="L43" s="827"/>
      <c r="M43" s="828"/>
      <c r="N43" s="99">
        <f>SUM(N36:N42)</f>
        <v>4795.8277492958568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13">
        <f>'900.2'!N78</f>
        <v>1299.8554604630963</v>
      </c>
      <c r="M59" s="914"/>
      <c r="N59" s="287">
        <f>K59*L59</f>
        <v>103.9884368370477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103.9884368370477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782.3811874999999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5682.1973736329046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1136.439474726581</v>
      </c>
      <c r="M83" s="862"/>
      <c r="N83" s="51"/>
    </row>
    <row r="84" spans="1:14">
      <c r="B84" s="89" t="s">
        <v>973</v>
      </c>
      <c r="C84" s="90"/>
      <c r="D84" s="90"/>
      <c r="E84" s="90"/>
      <c r="F84" s="90"/>
      <c r="G84" s="90"/>
      <c r="H84" s="90"/>
      <c r="I84" s="87"/>
      <c r="J84" s="88"/>
      <c r="K84" s="304">
        <v>0.05</v>
      </c>
      <c r="L84" s="861">
        <f>N78*K84</f>
        <v>284.10986868164525</v>
      </c>
      <c r="M84" s="862"/>
      <c r="N84" s="51"/>
    </row>
    <row r="85" spans="1:14" ht="15.75" thickBot="1">
      <c r="B85" s="91" t="s">
        <v>974</v>
      </c>
      <c r="C85" s="92"/>
      <c r="D85" s="92"/>
      <c r="E85" s="92"/>
      <c r="F85" s="92"/>
      <c r="G85" s="92"/>
      <c r="H85" s="92"/>
      <c r="I85" s="93"/>
      <c r="J85" s="94"/>
      <c r="K85" s="305">
        <v>0.05</v>
      </c>
      <c r="L85" s="863">
        <f>N78*K85</f>
        <v>284.10986868164525</v>
      </c>
      <c r="M85" s="864"/>
      <c r="N85" s="51"/>
    </row>
    <row r="86" spans="1:14" ht="15.75" thickBot="1">
      <c r="B86" s="826" t="s">
        <v>953</v>
      </c>
      <c r="C86" s="827"/>
      <c r="D86" s="827"/>
      <c r="E86" s="827"/>
      <c r="F86" s="827"/>
      <c r="G86" s="827"/>
      <c r="H86" s="827"/>
      <c r="I86" s="827"/>
      <c r="J86" s="827"/>
      <c r="K86" s="827"/>
      <c r="L86" s="827"/>
      <c r="M86" s="828"/>
      <c r="N86" s="52">
        <f>L83+L84+L85</f>
        <v>1704.6592120898717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7386.8565857227768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195</v>
      </c>
      <c r="B36" s="875" t="str">
        <f>VLOOKUP(A36,EQUIPOS!A6:D154,3,FALSE)</f>
        <v xml:space="preserve">Equipo de oxicorte, Capacidad de corte: hasta 6´´ (152mm) </v>
      </c>
      <c r="C36" s="876"/>
      <c r="D36" s="876"/>
      <c r="E36" s="876"/>
      <c r="F36" s="876"/>
      <c r="G36" s="876"/>
      <c r="H36" s="877"/>
      <c r="I36" s="267"/>
      <c r="J36" s="268"/>
      <c r="K36" s="269">
        <f>VLOOKUP(A36,EQUIPOS!A6:D161,4,FALSE)</f>
        <v>18883.988538337198</v>
      </c>
      <c r="L36" s="270"/>
      <c r="M36" s="271">
        <v>321</v>
      </c>
      <c r="N36" s="272">
        <f>K36/M36</f>
        <v>58.828624730022426</v>
      </c>
    </row>
    <row r="37" spans="1:14">
      <c r="A37" t="s">
        <v>248</v>
      </c>
      <c r="B37" s="875" t="str">
        <f>VLOOKUP(A37,EQUIPOS!A7:D154,3,FALSE)</f>
        <v>Grúa telescópica de 50 Ton.</v>
      </c>
      <c r="C37" s="876"/>
      <c r="D37" s="876"/>
      <c r="E37" s="876"/>
      <c r="F37" s="876"/>
      <c r="G37" s="876"/>
      <c r="H37" s="877"/>
      <c r="I37" s="267"/>
      <c r="J37" s="268"/>
      <c r="K37" s="269">
        <f>VLOOKUP(A37,EQUIPOS!A7:D162,4,FALSE)</f>
        <v>288405.33258298109</v>
      </c>
      <c r="L37" s="270"/>
      <c r="M37" s="271">
        <v>321</v>
      </c>
      <c r="N37" s="272">
        <f>K37/M37</f>
        <v>898.45898000928685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19.498596573208722</v>
      </c>
    </row>
    <row r="43" spans="1:14" ht="15.75" thickBot="1">
      <c r="B43" s="826" t="s">
        <v>953</v>
      </c>
      <c r="C43" s="827"/>
      <c r="D43" s="827"/>
      <c r="E43" s="827"/>
      <c r="F43" s="827"/>
      <c r="G43" s="827"/>
      <c r="H43" s="827"/>
      <c r="I43" s="827"/>
      <c r="J43" s="827"/>
      <c r="K43" s="827"/>
      <c r="L43" s="827"/>
      <c r="M43" s="828"/>
      <c r="N43" s="99">
        <f>SUM(N36:N42)</f>
        <v>976.78620131251796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13">
        <f>VLOOKUP(A59,TRANSPORTE!A5:D120,4,FALSE)</f>
        <v>0.86435884659058915</v>
      </c>
      <c r="M59" s="914"/>
      <c r="N59" s="287">
        <f>K59*L59</f>
        <v>0.86435884659058915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0.86435884659058915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194.98596573208721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1172.6365258911958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234.52730517823917</v>
      </c>
      <c r="M83" s="862"/>
      <c r="N83" s="51"/>
    </row>
    <row r="84" spans="1:14">
      <c r="B84" s="89" t="s">
        <v>973</v>
      </c>
      <c r="C84" s="90"/>
      <c r="D84" s="90"/>
      <c r="E84" s="90"/>
      <c r="F84" s="90"/>
      <c r="G84" s="90"/>
      <c r="H84" s="90"/>
      <c r="I84" s="87"/>
      <c r="J84" s="88"/>
      <c r="K84" s="304">
        <v>0.05</v>
      </c>
      <c r="L84" s="861">
        <f>N78*K84</f>
        <v>58.631826294559794</v>
      </c>
      <c r="M84" s="862"/>
      <c r="N84" s="51"/>
    </row>
    <row r="85" spans="1:14" ht="15.75" thickBot="1">
      <c r="B85" s="91" t="s">
        <v>974</v>
      </c>
      <c r="C85" s="92"/>
      <c r="D85" s="92"/>
      <c r="E85" s="92"/>
      <c r="F85" s="92"/>
      <c r="G85" s="92"/>
      <c r="H85" s="92"/>
      <c r="I85" s="93"/>
      <c r="J85" s="94"/>
      <c r="K85" s="305">
        <v>0.05</v>
      </c>
      <c r="L85" s="863">
        <f>N78*K85</f>
        <v>58.631826294559794</v>
      </c>
      <c r="M85" s="864"/>
      <c r="N85" s="51"/>
    </row>
    <row r="86" spans="1:14" ht="15.75" thickBot="1">
      <c r="B86" s="826" t="s">
        <v>953</v>
      </c>
      <c r="C86" s="827"/>
      <c r="D86" s="827"/>
      <c r="E86" s="827"/>
      <c r="F86" s="827"/>
      <c r="G86" s="827"/>
      <c r="H86" s="827"/>
      <c r="I86" s="827"/>
      <c r="J86" s="827"/>
      <c r="K86" s="827"/>
      <c r="L86" s="827"/>
      <c r="M86" s="828"/>
      <c r="N86" s="52">
        <f>L83+L84+L85</f>
        <v>351.79095776735875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1524.4274836585546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273</v>
      </c>
      <c r="B36" s="875" t="str">
        <f>VLOOKUP(A36,EQUIPOS!A6:D154,3,FALSE)</f>
        <v>Motosierra, 93.6 cm3 - 7.1 HP, 45-90 cm - 7.9 kg</v>
      </c>
      <c r="C36" s="876"/>
      <c r="D36" s="876"/>
      <c r="E36" s="876"/>
      <c r="F36" s="876"/>
      <c r="G36" s="876"/>
      <c r="H36" s="877"/>
      <c r="I36" s="267"/>
      <c r="J36" s="268"/>
      <c r="K36" s="269">
        <f>VLOOKUP(A36,EQUIPOS!A6:D161,4,FALSE)</f>
        <v>10222.512115327903</v>
      </c>
      <c r="L36" s="270"/>
      <c r="M36" s="271">
        <v>3</v>
      </c>
      <c r="N36" s="272">
        <f>K36/M36</f>
        <v>3407.5040384426343</v>
      </c>
    </row>
    <row r="37" spans="1:14">
      <c r="A37" s="205" t="s">
        <v>312</v>
      </c>
      <c r="B37" s="875" t="str">
        <f>VLOOKUP(A37,EQUIPOS!A7:D154,3,FALSE)</f>
        <v>Retroexcavadora sobre oruga, potencia 138 HP, balde de 1,5 m3.</v>
      </c>
      <c r="C37" s="876"/>
      <c r="D37" s="876"/>
      <c r="E37" s="876"/>
      <c r="F37" s="876"/>
      <c r="G37" s="876"/>
      <c r="H37" s="877"/>
      <c r="I37" s="267"/>
      <c r="J37" s="268"/>
      <c r="K37" s="269">
        <f>VLOOKUP(A37,EQUIPOS!A7:D162,4,FALSE)</f>
        <v>228448.2614605549</v>
      </c>
      <c r="L37" s="270"/>
      <c r="M37" s="271">
        <v>3</v>
      </c>
      <c r="N37" s="272">
        <f>K37/M37</f>
        <v>76149.420486851639</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743.85046586335</v>
      </c>
    </row>
    <row r="43" spans="1:14" ht="15.75" thickBot="1">
      <c r="B43" s="826" t="s">
        <v>953</v>
      </c>
      <c r="C43" s="827"/>
      <c r="D43" s="827"/>
      <c r="E43" s="827"/>
      <c r="F43" s="827"/>
      <c r="G43" s="827"/>
      <c r="H43" s="827"/>
      <c r="I43" s="827"/>
      <c r="J43" s="827"/>
      <c r="K43" s="827"/>
      <c r="L43" s="827"/>
      <c r="M43" s="828"/>
      <c r="N43" s="99">
        <f>SUM(N36:N42)</f>
        <v>80300.774991157625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13">
        <f>VLOOKUP(A59,TRANSPORTE!A5:D94,4,FALSE)</f>
        <v>1246.3831674075907</v>
      </c>
      <c r="M59" s="914"/>
      <c r="N59" s="287">
        <f>K59*L59</f>
        <v>7478.2990044455437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7478.2990044455437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14877.009317266999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102656.08331287016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20531.216662574036</v>
      </c>
      <c r="M83" s="862"/>
      <c r="N83" s="51"/>
    </row>
    <row r="84" spans="1:14">
      <c r="B84" s="89" t="s">
        <v>973</v>
      </c>
      <c r="C84" s="90"/>
      <c r="D84" s="90"/>
      <c r="E84" s="90"/>
      <c r="F84" s="90"/>
      <c r="G84" s="90"/>
      <c r="H84" s="90"/>
      <c r="I84" s="87"/>
      <c r="J84" s="88"/>
      <c r="K84" s="304">
        <v>0.05</v>
      </c>
      <c r="L84" s="861">
        <f>N78*K84</f>
        <v>5132.8041656435089</v>
      </c>
      <c r="M84" s="862"/>
      <c r="N84" s="51"/>
    </row>
    <row r="85" spans="1:14" ht="15.75" thickBot="1">
      <c r="B85" s="91" t="s">
        <v>974</v>
      </c>
      <c r="C85" s="92"/>
      <c r="D85" s="92"/>
      <c r="E85" s="92"/>
      <c r="F85" s="92"/>
      <c r="G85" s="92"/>
      <c r="H85" s="92"/>
      <c r="I85" s="93"/>
      <c r="J85" s="94"/>
      <c r="K85" s="305">
        <v>0.05</v>
      </c>
      <c r="L85" s="863">
        <f>N78*K85</f>
        <v>5132.8041656435089</v>
      </c>
      <c r="M85" s="864"/>
      <c r="N85" s="51"/>
    </row>
    <row r="86" spans="1:14" ht="15.75" thickBot="1">
      <c r="B86" s="826" t="s">
        <v>953</v>
      </c>
      <c r="C86" s="827"/>
      <c r="D86" s="827"/>
      <c r="E86" s="827"/>
      <c r="F86" s="827"/>
      <c r="G86" s="827"/>
      <c r="H86" s="827"/>
      <c r="I86" s="827"/>
      <c r="J86" s="827"/>
      <c r="K86" s="827"/>
      <c r="L86" s="827"/>
      <c r="M86" s="828"/>
      <c r="N86" s="52">
        <f>L83+L84+L85</f>
        <v>30796.824993861053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133452.9083067312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7.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195</v>
      </c>
      <c r="B36" s="875" t="str">
        <f>VLOOKUP(A36,EQUIPOS!A6:D154,3,FALSE)</f>
        <v xml:space="preserve">Equipo de oxicorte, Capacidad de corte: hasta 6´´ (152mm) </v>
      </c>
      <c r="C36" s="876"/>
      <c r="D36" s="876"/>
      <c r="E36" s="876"/>
      <c r="F36" s="876"/>
      <c r="G36" s="876"/>
      <c r="H36" s="877"/>
      <c r="I36" s="267"/>
      <c r="J36" s="268"/>
      <c r="K36" s="269">
        <f>VLOOKUP(A36,EQUIPOS!A6:D161,4,FALSE)</f>
        <v>18883.988538337198</v>
      </c>
      <c r="L36" s="270"/>
      <c r="M36" s="271">
        <v>4</v>
      </c>
      <c r="N36" s="272">
        <f>K36/M36</f>
        <v>4720.9971345842996</v>
      </c>
    </row>
    <row r="37" spans="1:14">
      <c r="A37" s="108" t="s">
        <v>248</v>
      </c>
      <c r="B37" s="875" t="str">
        <f>VLOOKUP(A37,EQUIPOS!A7:D154,3,FALSE)</f>
        <v>Grúa telescópica de 50 Ton.</v>
      </c>
      <c r="C37" s="876"/>
      <c r="D37" s="876"/>
      <c r="E37" s="876"/>
      <c r="F37" s="876"/>
      <c r="G37" s="876"/>
      <c r="H37" s="877"/>
      <c r="I37" s="267"/>
      <c r="J37" s="268"/>
      <c r="K37" s="269">
        <f>VLOOKUP(A37,EQUIPOS!A7:D162,4,FALSE)</f>
        <v>288405.33258298109</v>
      </c>
      <c r="L37" s="270"/>
      <c r="M37" s="271">
        <v>4</v>
      </c>
      <c r="N37" s="272">
        <f>K37/M37</f>
        <v>72101.333145745273</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1115.7756987950249</v>
      </c>
    </row>
    <row r="43" spans="1:14" ht="15.75" thickBot="1">
      <c r="B43" s="826" t="s">
        <v>953</v>
      </c>
      <c r="C43" s="827"/>
      <c r="D43" s="827"/>
      <c r="E43" s="827"/>
      <c r="F43" s="827"/>
      <c r="G43" s="827"/>
      <c r="H43" s="827"/>
      <c r="I43" s="827"/>
      <c r="J43" s="827"/>
      <c r="K43" s="827"/>
      <c r="L43" s="827"/>
      <c r="M43" s="828"/>
      <c r="N43" s="99">
        <f>SUM(N36:N42)</f>
        <v>77938.105979124593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13">
        <f>VLOOKUP(A59,TRANSPORTE!A5:D117,4,FALSE)</f>
        <v>0.87733954989513485</v>
      </c>
      <c r="M59" s="914"/>
      <c r="N59" s="287">
        <f>K59*L59</f>
        <v>0.87733954989513485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0.87733954989513485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11157.756987950248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89096.740306624735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17819.348061324949</v>
      </c>
      <c r="M83" s="862"/>
      <c r="N83" s="51"/>
    </row>
    <row r="84" spans="1:14">
      <c r="B84" s="89" t="s">
        <v>973</v>
      </c>
      <c r="C84" s="90"/>
      <c r="D84" s="90"/>
      <c r="E84" s="90"/>
      <c r="F84" s="90"/>
      <c r="G84" s="90"/>
      <c r="H84" s="90"/>
      <c r="I84" s="87"/>
      <c r="J84" s="88"/>
      <c r="K84" s="304">
        <v>0.05</v>
      </c>
      <c r="L84" s="861">
        <f>N78*K84</f>
        <v>4454.8370153312371</v>
      </c>
      <c r="M84" s="862"/>
      <c r="N84" s="51"/>
    </row>
    <row r="85" spans="1:14" ht="15.75" thickBot="1">
      <c r="B85" s="91" t="s">
        <v>974</v>
      </c>
      <c r="C85" s="92"/>
      <c r="D85" s="92"/>
      <c r="E85" s="92"/>
      <c r="F85" s="92"/>
      <c r="G85" s="92"/>
      <c r="H85" s="92"/>
      <c r="I85" s="93"/>
      <c r="J85" s="94"/>
      <c r="K85" s="305">
        <v>0.05</v>
      </c>
      <c r="L85" s="863">
        <f>N78*K85</f>
        <v>4454.8370153312371</v>
      </c>
      <c r="M85" s="864"/>
      <c r="N85" s="51"/>
    </row>
    <row r="86" spans="1:14" ht="15.75" thickBot="1">
      <c r="B86" s="826" t="s">
        <v>953</v>
      </c>
      <c r="C86" s="827"/>
      <c r="D86" s="827"/>
      <c r="E86" s="827"/>
      <c r="F86" s="827"/>
      <c r="G86" s="827"/>
      <c r="H86" s="827"/>
      <c r="I86" s="827"/>
      <c r="J86" s="827"/>
      <c r="K86" s="827"/>
      <c r="L86" s="827"/>
      <c r="M86" s="828"/>
      <c r="N86" s="52">
        <f>L83+L84+L85</f>
        <v>26729.022091987419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115825.76239861216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307</v>
      </c>
      <c r="B36" s="875" t="str">
        <f>VLOOKUP(A36,EQUIPOS!A6:D154,3,FALSE)</f>
        <v>Retroexcavadora, Potencia en el Volante 78 HP 2200 RPM</v>
      </c>
      <c r="C36" s="876"/>
      <c r="D36" s="876"/>
      <c r="E36" s="876"/>
      <c r="F36" s="876"/>
      <c r="G36" s="876"/>
      <c r="H36" s="877"/>
      <c r="I36" s="267"/>
      <c r="J36" s="268"/>
      <c r="K36" s="269">
        <f>VLOOKUP(A36,EQUIPOS!A6:D161,4,FALSE)</f>
        <v>134613.05686645815</v>
      </c>
      <c r="L36" s="270"/>
      <c r="M36" s="271">
        <v>5</v>
      </c>
      <c r="N36" s="272">
        <f>K36/M36</f>
        <v>26922.611373291631</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115.93361680720398</v>
      </c>
    </row>
    <row r="43" spans="1:14" ht="15.75" thickBot="1">
      <c r="B43" s="826" t="s">
        <v>953</v>
      </c>
      <c r="C43" s="827"/>
      <c r="D43" s="827"/>
      <c r="E43" s="827"/>
      <c r="F43" s="827"/>
      <c r="G43" s="827"/>
      <c r="H43" s="827"/>
      <c r="I43" s="827"/>
      <c r="J43" s="827"/>
      <c r="K43" s="827"/>
      <c r="L43" s="827"/>
      <c r="M43" s="828"/>
      <c r="N43" s="99">
        <f>SUM(N36:N42)</f>
        <v>27038.544990098835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13">
        <f>VLOOKUP(A59,TRANSPORTE!A5:D94,4,FALSE)</f>
        <v>1246.3831674075907</v>
      </c>
      <c r="M59" s="914"/>
      <c r="N59" s="287">
        <f>K59*L59</f>
        <v>874.96098352012859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874.96098352012859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5796.680840360199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33710.186813979162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6742.0373627958325</v>
      </c>
      <c r="M83" s="862"/>
      <c r="N83" s="51"/>
    </row>
    <row r="84" spans="1:14">
      <c r="B84" s="89" t="s">
        <v>973</v>
      </c>
      <c r="C84" s="90"/>
      <c r="D84" s="90"/>
      <c r="E84" s="90"/>
      <c r="F84" s="90"/>
      <c r="G84" s="90"/>
      <c r="H84" s="90"/>
      <c r="I84" s="87"/>
      <c r="J84" s="88"/>
      <c r="K84" s="304">
        <v>0.05</v>
      </c>
      <c r="L84" s="861">
        <f>N78*K84</f>
        <v>1685.5093406989581</v>
      </c>
      <c r="M84" s="862"/>
      <c r="N84" s="51"/>
    </row>
    <row r="85" spans="1:14" ht="15.75" thickBot="1">
      <c r="B85" s="91" t="s">
        <v>974</v>
      </c>
      <c r="C85" s="92"/>
      <c r="D85" s="92"/>
      <c r="E85" s="92"/>
      <c r="F85" s="92"/>
      <c r="G85" s="92"/>
      <c r="H85" s="92"/>
      <c r="I85" s="93"/>
      <c r="J85" s="94"/>
      <c r="K85" s="305">
        <v>0.05</v>
      </c>
      <c r="L85" s="863">
        <f>N78*K85</f>
        <v>1685.5093406989581</v>
      </c>
      <c r="M85" s="864"/>
      <c r="N85" s="51"/>
    </row>
    <row r="86" spans="1:14" ht="15.75" thickBot="1">
      <c r="B86" s="826" t="s">
        <v>953</v>
      </c>
      <c r="C86" s="827"/>
      <c r="D86" s="827"/>
      <c r="E86" s="827"/>
      <c r="F86" s="827"/>
      <c r="G86" s="827"/>
      <c r="H86" s="827"/>
      <c r="I86" s="827"/>
      <c r="J86" s="827"/>
      <c r="K86" s="827"/>
      <c r="L86" s="827"/>
      <c r="M86" s="828"/>
      <c r="N86" s="52">
        <f>L83+L84+L85</f>
        <v>10113.056044193749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43823.242858172911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307</v>
      </c>
      <c r="B36" s="875" t="str">
        <f>VLOOKUP(A36,EQUIPOS!A6:D154,3,FALSE)</f>
        <v>Retroexcavadora, Potencia en el Volante 78 HP 2200 RPM</v>
      </c>
      <c r="C36" s="876"/>
      <c r="D36" s="876"/>
      <c r="E36" s="876"/>
      <c r="F36" s="876"/>
      <c r="G36" s="876"/>
      <c r="H36" s="877"/>
      <c r="I36" s="267"/>
      <c r="J36" s="268"/>
      <c r="K36" s="269">
        <f>VLOOKUP(A36,EQUIPOS!A6:D161,4,FALSE)</f>
        <v>134613.05686645815</v>
      </c>
      <c r="L36" s="270"/>
      <c r="M36" s="271">
        <v>4</v>
      </c>
      <c r="N36" s="272">
        <f>K36/M36</f>
        <v>33653.264216614538</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78.238118749999998</v>
      </c>
    </row>
    <row r="43" spans="1:14" ht="15.75" thickBot="1">
      <c r="B43" s="826" t="s">
        <v>953</v>
      </c>
      <c r="C43" s="827"/>
      <c r="D43" s="827"/>
      <c r="E43" s="827"/>
      <c r="F43" s="827"/>
      <c r="G43" s="827"/>
      <c r="H43" s="827"/>
      <c r="I43" s="827"/>
      <c r="J43" s="827"/>
      <c r="K43" s="827"/>
      <c r="L43" s="827"/>
      <c r="M43" s="828"/>
      <c r="N43" s="99">
        <f>SUM(N36:N42)</f>
        <v>33731.502335364537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13">
        <f>VLOOKUP(A59,TRANSPORTE!A5:D94,4,FALSE)</f>
        <v>1246.3831674075907</v>
      </c>
      <c r="M59" s="914"/>
      <c r="N59" s="287">
        <f>K59*L59</f>
        <v>3776.5409972449997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3776.5409972449997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3911.9059374999997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41419.949270109537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8283.9898540219074</v>
      </c>
      <c r="M83" s="862"/>
      <c r="N83" s="51"/>
    </row>
    <row r="84" spans="1:14">
      <c r="B84" s="89" t="s">
        <v>973</v>
      </c>
      <c r="C84" s="90"/>
      <c r="D84" s="90"/>
      <c r="E84" s="90"/>
      <c r="F84" s="90"/>
      <c r="G84" s="90"/>
      <c r="H84" s="90"/>
      <c r="I84" s="87"/>
      <c r="J84" s="88"/>
      <c r="K84" s="304">
        <v>0.05</v>
      </c>
      <c r="L84" s="861">
        <f>N78*K84</f>
        <v>2070.9974635054768</v>
      </c>
      <c r="M84" s="862"/>
      <c r="N84" s="51"/>
    </row>
    <row r="85" spans="1:14" ht="15.75" thickBot="1">
      <c r="B85" s="91" t="s">
        <v>974</v>
      </c>
      <c r="C85" s="92"/>
      <c r="D85" s="92"/>
      <c r="E85" s="92"/>
      <c r="F85" s="92"/>
      <c r="G85" s="92"/>
      <c r="H85" s="92"/>
      <c r="I85" s="93"/>
      <c r="J85" s="94"/>
      <c r="K85" s="305">
        <v>0.05</v>
      </c>
      <c r="L85" s="863">
        <f>N78*K85</f>
        <v>2070.9974635054768</v>
      </c>
      <c r="M85" s="864"/>
      <c r="N85" s="51"/>
    </row>
    <row r="86" spans="1:14" ht="15.75" thickBot="1">
      <c r="B86" s="826" t="s">
        <v>953</v>
      </c>
      <c r="C86" s="827"/>
      <c r="D86" s="827"/>
      <c r="E86" s="827"/>
      <c r="F86" s="827"/>
      <c r="G86" s="827"/>
      <c r="H86" s="827"/>
      <c r="I86" s="827"/>
      <c r="J86" s="827"/>
      <c r="K86" s="827"/>
      <c r="L86" s="827"/>
      <c r="M86" s="828"/>
      <c r="N86" s="52">
        <f>L83+L84+L85</f>
        <v>12425.984781032861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53845.934051142394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c r="B36" s="875"/>
      <c r="C36" s="876"/>
      <c r="D36" s="876"/>
      <c r="E36" s="876"/>
      <c r="F36" s="876"/>
      <c r="G36" s="876"/>
      <c r="H36" s="877"/>
      <c r="I36" s="267"/>
      <c r="J36" s="268"/>
      <c r="K36" s="269"/>
      <c r="L36" s="270"/>
      <c r="M36" s="271"/>
      <c r="N36" s="272"/>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166.90798666666666</v>
      </c>
    </row>
    <row r="43" spans="1:14" ht="15.75" thickBot="1">
      <c r="B43" s="826" t="s">
        <v>953</v>
      </c>
      <c r="C43" s="827"/>
      <c r="D43" s="827"/>
      <c r="E43" s="827"/>
      <c r="F43" s="827"/>
      <c r="G43" s="827"/>
      <c r="H43" s="827"/>
      <c r="I43" s="827"/>
      <c r="J43" s="827"/>
      <c r="K43" s="827"/>
      <c r="L43" s="827"/>
      <c r="M43" s="828"/>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2" t="s">
        <v>961</v>
      </c>
      <c r="M58" s="891"/>
      <c r="N58" s="76" t="s">
        <v>951</v>
      </c>
    </row>
    <row r="59" spans="2:14">
      <c r="B59" s="46"/>
      <c r="C59" s="317"/>
      <c r="D59" s="317"/>
      <c r="E59" s="317"/>
      <c r="F59" s="317"/>
      <c r="G59" s="317"/>
      <c r="H59" s="311"/>
      <c r="I59" s="279"/>
      <c r="J59" s="286"/>
      <c r="K59" s="279"/>
      <c r="L59" s="913"/>
      <c r="M59" s="914"/>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1669.0798666666665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367.19757066666665</v>
      </c>
      <c r="M83" s="862"/>
      <c r="N83" s="51"/>
    </row>
    <row r="84" spans="1:14">
      <c r="B84" s="89" t="s">
        <v>973</v>
      </c>
      <c r="C84" s="90"/>
      <c r="D84" s="90"/>
      <c r="E84" s="90"/>
      <c r="F84" s="90"/>
      <c r="G84" s="90"/>
      <c r="H84" s="90"/>
      <c r="I84" s="87"/>
      <c r="J84" s="88"/>
      <c r="K84" s="304">
        <v>0.05</v>
      </c>
      <c r="L84" s="861">
        <f>N78*K84</f>
        <v>91.799392666666662</v>
      </c>
      <c r="M84" s="862"/>
      <c r="N84" s="51"/>
    </row>
    <row r="85" spans="1:14" ht="15.75" thickBot="1">
      <c r="B85" s="91" t="s">
        <v>974</v>
      </c>
      <c r="C85" s="92"/>
      <c r="D85" s="92"/>
      <c r="E85" s="92"/>
      <c r="F85" s="92"/>
      <c r="G85" s="92"/>
      <c r="H85" s="92"/>
      <c r="I85" s="93"/>
      <c r="J85" s="94"/>
      <c r="K85" s="305">
        <v>0.05</v>
      </c>
      <c r="L85" s="863">
        <f>N78*K85</f>
        <v>91.799392666666662</v>
      </c>
      <c r="M85" s="864"/>
      <c r="N85" s="51"/>
    </row>
    <row r="86" spans="1:14" ht="15.75" thickBot="1">
      <c r="B86" s="826" t="s">
        <v>953</v>
      </c>
      <c r="C86" s="827"/>
      <c r="D86" s="827"/>
      <c r="E86" s="827"/>
      <c r="F86" s="827"/>
      <c r="G86" s="827"/>
      <c r="H86" s="827"/>
      <c r="I86" s="827"/>
      <c r="J86" s="827"/>
      <c r="K86" s="827"/>
      <c r="L86" s="827"/>
      <c r="M86" s="828"/>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310</v>
      </c>
      <c r="B36" s="875" t="str">
        <f>VLOOKUP(A36,EQUIPOS!A6:D154,3,FALSE)</f>
        <v>Retroexcavadora A25C</v>
      </c>
      <c r="C36" s="876"/>
      <c r="D36" s="876"/>
      <c r="E36" s="876"/>
      <c r="F36" s="876"/>
      <c r="G36" s="876"/>
      <c r="H36" s="877"/>
      <c r="I36" s="267"/>
      <c r="J36" s="268"/>
      <c r="K36" s="269">
        <f>VLOOKUP(A36,EQUIPOS!A6:D163,4,FALSE)</f>
        <v>224058.73730151681</v>
      </c>
      <c r="L36" s="270"/>
      <c r="M36" s="271">
        <v>3</v>
      </c>
      <c r="N36" s="272">
        <f>K36/M36</f>
        <v>74686.245767172266</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104.31749166666667</v>
      </c>
    </row>
    <row r="43" spans="1:14" ht="15.75" thickBot="1">
      <c r="B43" s="826" t="s">
        <v>953</v>
      </c>
      <c r="C43" s="827"/>
      <c r="D43" s="827"/>
      <c r="E43" s="827"/>
      <c r="F43" s="827"/>
      <c r="G43" s="827"/>
      <c r="H43" s="827"/>
      <c r="I43" s="827"/>
      <c r="J43" s="827"/>
      <c r="K43" s="827"/>
      <c r="L43" s="827"/>
      <c r="M43" s="828"/>
      <c r="N43" s="99">
        <f>SUM(N36:N42)</f>
        <v>74790.563258838927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3">
        <f>VLOOKUP(A59,TRANSPORTE!A6:D117,4,FALSE)</f>
        <v>1246.3831674075907</v>
      </c>
      <c r="M59" s="914"/>
      <c r="N59" s="287">
        <f>K59*L59</f>
        <v>2118.8513845929042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2118.8513845929042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10431.749166666666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87341.163810098486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17468.232762019699</v>
      </c>
      <c r="M83" s="862"/>
      <c r="N83" s="51"/>
    </row>
    <row r="84" spans="1:14">
      <c r="B84" s="89" t="s">
        <v>973</v>
      </c>
      <c r="C84" s="90"/>
      <c r="D84" s="90"/>
      <c r="E84" s="90"/>
      <c r="F84" s="90"/>
      <c r="G84" s="90"/>
      <c r="H84" s="90"/>
      <c r="I84" s="87"/>
      <c r="J84" s="88"/>
      <c r="K84" s="304">
        <v>0.05</v>
      </c>
      <c r="L84" s="861">
        <f>N78*K84</f>
        <v>4367.0581905049248</v>
      </c>
      <c r="M84" s="862"/>
      <c r="N84" s="51"/>
    </row>
    <row r="85" spans="1:14" ht="15.75" thickBot="1">
      <c r="B85" s="91" t="s">
        <v>974</v>
      </c>
      <c r="C85" s="92"/>
      <c r="D85" s="92"/>
      <c r="E85" s="92"/>
      <c r="F85" s="92"/>
      <c r="G85" s="92"/>
      <c r="H85" s="92"/>
      <c r="I85" s="93"/>
      <c r="J85" s="94"/>
      <c r="K85" s="305">
        <v>0.05</v>
      </c>
      <c r="L85" s="863">
        <f>N78*K85</f>
        <v>4367.0581905049248</v>
      </c>
      <c r="M85" s="864"/>
      <c r="N85" s="51"/>
    </row>
    <row r="86" spans="1:14" ht="15.75" thickBot="1">
      <c r="B86" s="826" t="s">
        <v>953</v>
      </c>
      <c r="C86" s="827"/>
      <c r="D86" s="827"/>
      <c r="E86" s="827"/>
      <c r="F86" s="827"/>
      <c r="G86" s="827"/>
      <c r="H86" s="827"/>
      <c r="I86" s="827"/>
      <c r="J86" s="827"/>
      <c r="K86" s="827"/>
      <c r="L86" s="827"/>
      <c r="M86" s="828"/>
      <c r="N86" s="52">
        <f>L83+L84+L85</f>
        <v>26202.349143029551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113543.51295312804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310</v>
      </c>
      <c r="B36" s="875" t="str">
        <f>VLOOKUP(A36,EQUIPOS!A6:D154,3,FALSE)</f>
        <v>Retroexcavadora A25C</v>
      </c>
      <c r="C36" s="876"/>
      <c r="D36" s="876"/>
      <c r="E36" s="876"/>
      <c r="F36" s="876"/>
      <c r="G36" s="876"/>
      <c r="H36" s="877"/>
      <c r="I36" s="267"/>
      <c r="J36" s="268"/>
      <c r="K36" s="269">
        <f>VLOOKUP(A36,EQUIPOS!A6:D163,4,FALSE)</f>
        <v>224058.73730151681</v>
      </c>
      <c r="L36" s="270"/>
      <c r="M36" s="271">
        <v>3</v>
      </c>
      <c r="N36" s="272">
        <f>K36/M36</f>
        <v>74686.245767172266</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104.31749166666667</v>
      </c>
    </row>
    <row r="43" spans="1:14" ht="15.75" thickBot="1">
      <c r="B43" s="826" t="s">
        <v>953</v>
      </c>
      <c r="C43" s="827"/>
      <c r="D43" s="827"/>
      <c r="E43" s="827"/>
      <c r="F43" s="827"/>
      <c r="G43" s="827"/>
      <c r="H43" s="827"/>
      <c r="I43" s="827"/>
      <c r="J43" s="827"/>
      <c r="K43" s="827"/>
      <c r="L43" s="827"/>
      <c r="M43" s="828"/>
      <c r="N43" s="99">
        <f>SUM(N36:N42)</f>
        <v>74790.563258838927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3">
        <f>VLOOKUP(A59,TRANSPORTE!A6:D117,4,FALSE)</f>
        <v>1246.3831674075907</v>
      </c>
      <c r="M59" s="914"/>
      <c r="N59" s="287">
        <f>K59*L59</f>
        <v>2118.8513845929042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2118.8513845929042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10431.749166666666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87341.163810098486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17468.232762019699</v>
      </c>
      <c r="M83" s="862"/>
      <c r="N83" s="51"/>
    </row>
    <row r="84" spans="1:14">
      <c r="B84" s="89" t="s">
        <v>973</v>
      </c>
      <c r="C84" s="90"/>
      <c r="D84" s="90"/>
      <c r="E84" s="90"/>
      <c r="F84" s="90"/>
      <c r="G84" s="90"/>
      <c r="H84" s="90"/>
      <c r="I84" s="87"/>
      <c r="J84" s="88"/>
      <c r="K84" s="304">
        <v>0.05</v>
      </c>
      <c r="L84" s="861">
        <f>N78*K84</f>
        <v>4367.0581905049248</v>
      </c>
      <c r="M84" s="862"/>
      <c r="N84" s="51"/>
    </row>
    <row r="85" spans="1:14" ht="15.75" thickBot="1">
      <c r="B85" s="91" t="s">
        <v>974</v>
      </c>
      <c r="C85" s="92"/>
      <c r="D85" s="92"/>
      <c r="E85" s="92"/>
      <c r="F85" s="92"/>
      <c r="G85" s="92"/>
      <c r="H85" s="92"/>
      <c r="I85" s="93"/>
      <c r="J85" s="94"/>
      <c r="K85" s="305">
        <v>0.05</v>
      </c>
      <c r="L85" s="863">
        <f>N78*K85</f>
        <v>4367.0581905049248</v>
      </c>
      <c r="M85" s="864"/>
      <c r="N85" s="51"/>
    </row>
    <row r="86" spans="1:14" ht="15.75" thickBot="1">
      <c r="B86" s="826" t="s">
        <v>953</v>
      </c>
      <c r="C86" s="827"/>
      <c r="D86" s="827"/>
      <c r="E86" s="827"/>
      <c r="F86" s="827"/>
      <c r="G86" s="827"/>
      <c r="H86" s="827"/>
      <c r="I86" s="827"/>
      <c r="J86" s="827"/>
      <c r="K86" s="827"/>
      <c r="L86" s="827"/>
      <c r="M86" s="828"/>
      <c r="N86" s="52">
        <f>L83+L84+L85</f>
        <v>26202.349143029551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113543.51295312804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7"/>
      <c r="J36" s="268"/>
      <c r="K36" s="269">
        <f>VLOOKUP(A36,EQUIPOS!A6:D163,4,FALSE)</f>
        <v>228448.2614605549</v>
      </c>
      <c r="L36" s="270"/>
      <c r="M36" s="271">
        <v>45</v>
      </c>
      <c r="N36" s="272">
        <f>K36/M36</f>
        <v>5076.6280324567761</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1.738624861111111</v>
      </c>
    </row>
    <row r="43" spans="1:14" ht="15.75" thickBot="1">
      <c r="B43" s="826" t="s">
        <v>953</v>
      </c>
      <c r="C43" s="827"/>
      <c r="D43" s="827"/>
      <c r="E43" s="827"/>
      <c r="F43" s="827"/>
      <c r="G43" s="827"/>
      <c r="H43" s="827"/>
      <c r="I43" s="827"/>
      <c r="J43" s="827"/>
      <c r="K43" s="827"/>
      <c r="L43" s="827"/>
      <c r="M43" s="828"/>
      <c r="N43" s="99">
        <f>SUM(N36:N42)</f>
        <v>5078.3666573178871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3">
        <f>VLOOKUP(A59,TRANSPORTE!A6:D117,4,FALSE)</f>
        <v>0.87733954989513485</v>
      </c>
      <c r="M59" s="914"/>
      <c r="N59" s="287">
        <f>K59*L59</f>
        <v>31.321021931256318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31.321021931256318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173.86248611111111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5283.5501653602541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1056.7100330720509</v>
      </c>
      <c r="M83" s="862"/>
      <c r="N83" s="51"/>
    </row>
    <row r="84" spans="1:14">
      <c r="B84" s="89" t="s">
        <v>973</v>
      </c>
      <c r="C84" s="90"/>
      <c r="D84" s="90"/>
      <c r="E84" s="90"/>
      <c r="F84" s="90"/>
      <c r="G84" s="90"/>
      <c r="H84" s="90"/>
      <c r="I84" s="87"/>
      <c r="J84" s="88"/>
      <c r="K84" s="304">
        <v>0.05</v>
      </c>
      <c r="L84" s="861">
        <f>N78*K84</f>
        <v>264.17750826801273</v>
      </c>
      <c r="M84" s="862"/>
      <c r="N84" s="51"/>
    </row>
    <row r="85" spans="1:14" ht="15.75" thickBot="1">
      <c r="B85" s="91" t="s">
        <v>974</v>
      </c>
      <c r="C85" s="92"/>
      <c r="D85" s="92"/>
      <c r="E85" s="92"/>
      <c r="F85" s="92"/>
      <c r="G85" s="92"/>
      <c r="H85" s="92"/>
      <c r="I85" s="93"/>
      <c r="J85" s="94"/>
      <c r="K85" s="305">
        <v>0.05</v>
      </c>
      <c r="L85" s="863">
        <f>N78*K85</f>
        <v>264.17750826801273</v>
      </c>
      <c r="M85" s="864"/>
      <c r="N85" s="51"/>
    </row>
    <row r="86" spans="1:14" ht="15.75" thickBot="1">
      <c r="B86" s="826" t="s">
        <v>953</v>
      </c>
      <c r="C86" s="827"/>
      <c r="D86" s="827"/>
      <c r="E86" s="827"/>
      <c r="F86" s="827"/>
      <c r="G86" s="827"/>
      <c r="H86" s="827"/>
      <c r="I86" s="827"/>
      <c r="J86" s="827"/>
      <c r="K86" s="827"/>
      <c r="L86" s="827"/>
      <c r="M86" s="828"/>
      <c r="N86" s="52">
        <f>L83+L84+L85</f>
        <v>1585.0650496080766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6868.6152149683312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c r="B36" s="875"/>
      <c r="C36" s="876"/>
      <c r="D36" s="876"/>
      <c r="E36" s="876"/>
      <c r="F36" s="876"/>
      <c r="G36" s="876"/>
      <c r="H36" s="877"/>
      <c r="I36" s="267"/>
      <c r="J36" s="268"/>
      <c r="K36" s="269"/>
      <c r="L36" s="270"/>
      <c r="M36" s="271"/>
      <c r="N36" s="272"/>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69.544994444444441</v>
      </c>
    </row>
    <row r="43" spans="1:14" ht="15.75" thickBot="1">
      <c r="B43" s="826" t="s">
        <v>953</v>
      </c>
      <c r="C43" s="827"/>
      <c r="D43" s="827"/>
      <c r="E43" s="827"/>
      <c r="F43" s="827"/>
      <c r="G43" s="827"/>
      <c r="H43" s="827"/>
      <c r="I43" s="827"/>
      <c r="J43" s="827"/>
      <c r="K43" s="827"/>
      <c r="L43" s="827"/>
      <c r="M43" s="828"/>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3">
        <f>VLOOKUP(A59,TRANSPORTE!A6:D117,4,FALSE)</f>
        <v>0.87733954989513485</v>
      </c>
      <c r="M59" s="914"/>
      <c r="N59" s="287">
        <f>K59*L59</f>
        <v>8.9927303864251318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8.9927303864251318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695.44994444444444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773.98766927531403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154.79753385506282</v>
      </c>
      <c r="M83" s="862"/>
      <c r="N83" s="51"/>
    </row>
    <row r="84" spans="1:14">
      <c r="B84" s="89" t="s">
        <v>973</v>
      </c>
      <c r="C84" s="90"/>
      <c r="D84" s="90"/>
      <c r="E84" s="90"/>
      <c r="F84" s="90"/>
      <c r="G84" s="90"/>
      <c r="H84" s="90"/>
      <c r="I84" s="87"/>
      <c r="J84" s="88"/>
      <c r="K84" s="304">
        <v>0.05</v>
      </c>
      <c r="L84" s="861">
        <f>N78*K84</f>
        <v>38.699383463765706</v>
      </c>
      <c r="M84" s="862"/>
      <c r="N84" s="51"/>
    </row>
    <row r="85" spans="1:14" ht="15.75" thickBot="1">
      <c r="B85" s="91" t="s">
        <v>974</v>
      </c>
      <c r="C85" s="92"/>
      <c r="D85" s="92"/>
      <c r="E85" s="92"/>
      <c r="F85" s="92"/>
      <c r="G85" s="92"/>
      <c r="H85" s="92"/>
      <c r="I85" s="93"/>
      <c r="J85" s="94"/>
      <c r="K85" s="305">
        <v>0.05</v>
      </c>
      <c r="L85" s="863">
        <f>N78*K85</f>
        <v>38.699383463765706</v>
      </c>
      <c r="M85" s="864"/>
      <c r="N85" s="51"/>
    </row>
    <row r="86" spans="1:14" ht="15.75" thickBot="1">
      <c r="B86" s="826" t="s">
        <v>953</v>
      </c>
      <c r="C86" s="827"/>
      <c r="D86" s="827"/>
      <c r="E86" s="827"/>
      <c r="F86" s="827"/>
      <c r="G86" s="827"/>
      <c r="H86" s="827"/>
      <c r="I86" s="827"/>
      <c r="J86" s="827"/>
      <c r="K86" s="827"/>
      <c r="L86" s="827"/>
      <c r="M86" s="828"/>
      <c r="N86" s="52">
        <f>L83+L84+L85</f>
        <v>232.19630078259425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1006.1839700579083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7"/>
      <c r="J36" s="268"/>
      <c r="K36" s="269">
        <f>VLOOKUP(A36,EQUIPOS!A6:D163,4,FALSE)</f>
        <v>228448.2614605549</v>
      </c>
      <c r="L36" s="270"/>
      <c r="M36" s="271">
        <v>45</v>
      </c>
      <c r="N36" s="272">
        <f>K36/M36</f>
        <v>5076.6280324567761</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1.738624861111111</v>
      </c>
    </row>
    <row r="43" spans="1:14" ht="15.75" thickBot="1">
      <c r="B43" s="826" t="s">
        <v>953</v>
      </c>
      <c r="C43" s="827"/>
      <c r="D43" s="827"/>
      <c r="E43" s="827"/>
      <c r="F43" s="827"/>
      <c r="G43" s="827"/>
      <c r="H43" s="827"/>
      <c r="I43" s="827"/>
      <c r="J43" s="827"/>
      <c r="K43" s="827"/>
      <c r="L43" s="827"/>
      <c r="M43" s="828"/>
      <c r="N43" s="99">
        <f>SUM(N36:N42)</f>
        <v>5078.3666573178871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3">
        <f>VLOOKUP(A59,TRANSPORTE!A6:D117,4,FALSE)</f>
        <v>1246.3831674075907</v>
      </c>
      <c r="M59" s="914"/>
      <c r="N59" s="287">
        <f>K59*L59</f>
        <v>1010.1873252680152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1010.1873252680152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173.86248611111111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6262.4164686970134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1252.4832937394028</v>
      </c>
      <c r="M83" s="862"/>
      <c r="N83" s="51"/>
    </row>
    <row r="84" spans="1:14">
      <c r="B84" s="89" t="s">
        <v>973</v>
      </c>
      <c r="C84" s="90"/>
      <c r="D84" s="90"/>
      <c r="E84" s="90"/>
      <c r="F84" s="90"/>
      <c r="G84" s="90"/>
      <c r="H84" s="90"/>
      <c r="I84" s="87"/>
      <c r="J84" s="88"/>
      <c r="K84" s="304">
        <v>0.05</v>
      </c>
      <c r="L84" s="861">
        <f>N78*K84</f>
        <v>313.12082343485071</v>
      </c>
      <c r="M84" s="862"/>
      <c r="N84" s="51"/>
    </row>
    <row r="85" spans="1:14" ht="15.75" thickBot="1">
      <c r="B85" s="91" t="s">
        <v>974</v>
      </c>
      <c r="C85" s="92"/>
      <c r="D85" s="92"/>
      <c r="E85" s="92"/>
      <c r="F85" s="92"/>
      <c r="G85" s="92"/>
      <c r="H85" s="92"/>
      <c r="I85" s="93"/>
      <c r="J85" s="94"/>
      <c r="K85" s="305">
        <v>0.05</v>
      </c>
      <c r="L85" s="863">
        <f>N78*K85</f>
        <v>313.12082343485071</v>
      </c>
      <c r="M85" s="864"/>
      <c r="N85" s="51"/>
    </row>
    <row r="86" spans="1:14" ht="15.75" thickBot="1">
      <c r="B86" s="826" t="s">
        <v>953</v>
      </c>
      <c r="C86" s="827"/>
      <c r="D86" s="827"/>
      <c r="E86" s="827"/>
      <c r="F86" s="827"/>
      <c r="G86" s="827"/>
      <c r="H86" s="827"/>
      <c r="I86" s="827"/>
      <c r="J86" s="827"/>
      <c r="K86" s="827"/>
      <c r="L86" s="827"/>
      <c r="M86" s="828"/>
      <c r="N86" s="52">
        <f>L83+L84+L85</f>
        <v>1878.7249406091044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8141.1414093061176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7"/>
      <c r="J36" s="268"/>
      <c r="K36" s="269">
        <f>VLOOKUP(A36,EQUIPOS!A5:D154,4,FALSE)</f>
        <v>189343.64106946235</v>
      </c>
      <c r="L36" s="270"/>
      <c r="M36" s="271">
        <v>0.625</v>
      </c>
      <c r="N36" s="272">
        <f>K36/M36</f>
        <v>302949.82571113977</v>
      </c>
    </row>
    <row r="37" spans="1:14">
      <c r="A37" s="108" t="s">
        <v>241</v>
      </c>
      <c r="B37" s="875" t="str">
        <f>VLOOKUP(A37,EQUIPOS!A7:D154,3,FALSE)</f>
        <v>Grúa (capacidad 15 ton)</v>
      </c>
      <c r="C37" s="876"/>
      <c r="D37" s="876"/>
      <c r="E37" s="876"/>
      <c r="F37" s="876"/>
      <c r="G37" s="876"/>
      <c r="H37" s="877"/>
      <c r="I37" s="267"/>
      <c r="J37" s="268"/>
      <c r="K37" s="269">
        <f>VLOOKUP(A37,EQUIPOS!A6:D154,4,FALSE)</f>
        <v>175788.36457170045</v>
      </c>
      <c r="L37" s="270"/>
      <c r="M37" s="271">
        <v>0.625</v>
      </c>
      <c r="N37" s="272">
        <f>K37/M37</f>
        <v>281261.3833147207</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3129.52475</v>
      </c>
    </row>
    <row r="43" spans="1:14" ht="15.75" thickBot="1">
      <c r="B43" s="826" t="s">
        <v>953</v>
      </c>
      <c r="C43" s="827"/>
      <c r="D43" s="827"/>
      <c r="E43" s="827"/>
      <c r="F43" s="827"/>
      <c r="G43" s="827"/>
      <c r="H43" s="827"/>
      <c r="I43" s="827"/>
      <c r="J43" s="827"/>
      <c r="K43" s="827"/>
      <c r="L43" s="827"/>
      <c r="M43" s="828"/>
      <c r="N43" s="394">
        <f>SUM(N36:N42)</f>
        <v>587340.73377586051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658.87305247911479</v>
      </c>
      <c r="N48" s="272">
        <f>K48*M48</f>
        <v>6588.7305247911481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16513.784579224175</v>
      </c>
      <c r="N49" s="272">
        <f>K49*M49</f>
        <v>16513.784579224175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2757.7025341666176</v>
      </c>
      <c r="N50" s="272">
        <f>K50*M50</f>
        <v>2757.7025341666176</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49555.828423753133</v>
      </c>
      <c r="N51" s="272">
        <f>K51*M51</f>
        <v>99111.656847506267</v>
      </c>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124971.8744856882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62590.494999999995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774903.10326154868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154980.62065230974</v>
      </c>
      <c r="M83" s="862"/>
      <c r="N83" s="51"/>
    </row>
    <row r="84" spans="1:14">
      <c r="B84" s="89" t="s">
        <v>973</v>
      </c>
      <c r="C84" s="90"/>
      <c r="D84" s="90"/>
      <c r="E84" s="90"/>
      <c r="F84" s="90"/>
      <c r="G84" s="90"/>
      <c r="H84" s="90"/>
      <c r="I84" s="87"/>
      <c r="J84" s="88"/>
      <c r="K84" s="304">
        <v>0.05</v>
      </c>
      <c r="L84" s="861">
        <f>N78*K84</f>
        <v>38745.155163077434</v>
      </c>
      <c r="M84" s="862"/>
      <c r="N84" s="51"/>
    </row>
    <row r="85" spans="1:14" ht="15.75" thickBot="1">
      <c r="B85" s="91" t="s">
        <v>974</v>
      </c>
      <c r="C85" s="92"/>
      <c r="D85" s="92"/>
      <c r="E85" s="92"/>
      <c r="F85" s="92"/>
      <c r="G85" s="92"/>
      <c r="H85" s="92"/>
      <c r="I85" s="93"/>
      <c r="J85" s="94"/>
      <c r="K85" s="305">
        <v>0.05</v>
      </c>
      <c r="L85" s="863">
        <f>N78*K85</f>
        <v>38745.155163077434</v>
      </c>
      <c r="M85" s="864"/>
      <c r="N85" s="51"/>
    </row>
    <row r="86" spans="1:14" ht="15.75" thickBot="1">
      <c r="B86" s="826" t="s">
        <v>953</v>
      </c>
      <c r="C86" s="827"/>
      <c r="D86" s="827"/>
      <c r="E86" s="827"/>
      <c r="F86" s="827"/>
      <c r="G86" s="827"/>
      <c r="H86" s="827"/>
      <c r="I86" s="827"/>
      <c r="J86" s="827"/>
      <c r="K86" s="827"/>
      <c r="L86" s="827"/>
      <c r="M86" s="828"/>
      <c r="N86" s="52">
        <f>L83+L84+L85</f>
        <v>232470.9309784646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1007374.0342400132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7"/>
      <c r="J36" s="268"/>
      <c r="K36" s="269">
        <f>VLOOKUP(A36,EQUIPOS!A6:D163,4,FALSE)</f>
        <v>189343.64106946235</v>
      </c>
      <c r="L36" s="270"/>
      <c r="M36" s="271">
        <v>0.5</v>
      </c>
      <c r="N36" s="272">
        <f>K36/M36</f>
        <v>378687.2821389247</v>
      </c>
    </row>
    <row r="37" spans="1:14">
      <c r="A37" s="108" t="s">
        <v>241</v>
      </c>
      <c r="B37" s="875" t="str">
        <f>VLOOKUP(A37,EQUIPOS!A7:D154,3,FALSE)</f>
        <v>Grúa (capacidad 15 ton)</v>
      </c>
      <c r="C37" s="876"/>
      <c r="D37" s="876"/>
      <c r="E37" s="876"/>
      <c r="F37" s="876"/>
      <c r="G37" s="876"/>
      <c r="H37" s="877"/>
      <c r="I37" s="267"/>
      <c r="J37" s="268"/>
      <c r="K37" s="269">
        <f>VLOOKUP(A37,EQUIPOS!A7:D164,4,FALSE)</f>
        <v>175788.36457170045</v>
      </c>
      <c r="L37" s="270"/>
      <c r="M37" s="271">
        <v>0.5</v>
      </c>
      <c r="N37" s="272">
        <f>K37/M37</f>
        <v>351576.72914340091</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3911.9059374999997</v>
      </c>
    </row>
    <row r="43" spans="1:14" ht="15.75" thickBot="1">
      <c r="B43" s="826" t="s">
        <v>953</v>
      </c>
      <c r="C43" s="827"/>
      <c r="D43" s="827"/>
      <c r="E43" s="827"/>
      <c r="F43" s="827"/>
      <c r="G43" s="827"/>
      <c r="H43" s="827"/>
      <c r="I43" s="827"/>
      <c r="J43" s="827"/>
      <c r="K43" s="827"/>
      <c r="L43" s="827"/>
      <c r="M43" s="828"/>
      <c r="N43" s="394">
        <f>SUM(N36:N42)</f>
        <v>734175.91721982555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658.87305247911479</v>
      </c>
      <c r="N48" s="272">
        <f>K48*M48</f>
        <v>6588.7305247911481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16513.784579224175</v>
      </c>
      <c r="N49" s="272">
        <f>K49*M49</f>
        <v>16513.784579224175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2757.7025341666176</v>
      </c>
      <c r="N50" s="272">
        <f>K50*M50</f>
        <v>2757.7025341666176</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49555.828423753133</v>
      </c>
      <c r="N51" s="272">
        <f>K51*M51</f>
        <v>99111.656847506267</v>
      </c>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124971.8744856882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78238.118749999994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937385.91045551375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187477.18209110276</v>
      </c>
      <c r="M83" s="862"/>
      <c r="N83" s="51"/>
    </row>
    <row r="84" spans="1:14">
      <c r="B84" s="89" t="s">
        <v>973</v>
      </c>
      <c r="C84" s="90"/>
      <c r="D84" s="90"/>
      <c r="E84" s="90"/>
      <c r="F84" s="90"/>
      <c r="G84" s="90"/>
      <c r="H84" s="90"/>
      <c r="I84" s="87"/>
      <c r="J84" s="88"/>
      <c r="K84" s="304">
        <v>0.05</v>
      </c>
      <c r="L84" s="861">
        <f>N78*K84</f>
        <v>46869.29552277569</v>
      </c>
      <c r="M84" s="862"/>
      <c r="N84" s="51"/>
    </row>
    <row r="85" spans="1:14" ht="15.75" thickBot="1">
      <c r="B85" s="91" t="s">
        <v>974</v>
      </c>
      <c r="C85" s="92"/>
      <c r="D85" s="92"/>
      <c r="E85" s="92"/>
      <c r="F85" s="92"/>
      <c r="G85" s="92"/>
      <c r="H85" s="92"/>
      <c r="I85" s="93"/>
      <c r="J85" s="94"/>
      <c r="K85" s="305">
        <v>0.05</v>
      </c>
      <c r="L85" s="863">
        <f>N78*K85</f>
        <v>46869.29552277569</v>
      </c>
      <c r="M85" s="864"/>
      <c r="N85" s="51"/>
    </row>
    <row r="86" spans="1:14" ht="15.75" thickBot="1">
      <c r="B86" s="826" t="s">
        <v>953</v>
      </c>
      <c r="C86" s="827"/>
      <c r="D86" s="827"/>
      <c r="E86" s="827"/>
      <c r="F86" s="827"/>
      <c r="G86" s="827"/>
      <c r="H86" s="827"/>
      <c r="I86" s="827"/>
      <c r="J86" s="827"/>
      <c r="K86" s="827"/>
      <c r="L86" s="827"/>
      <c r="M86" s="828"/>
      <c r="N86" s="52">
        <f>L83+L84+L85</f>
        <v>281215.77313665411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1218601.6835921679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7"/>
      <c r="J36" s="268"/>
      <c r="K36" s="269">
        <f>VLOOKUP(A36,EQUIPOS!A6:D163,4,FALSE)</f>
        <v>189343.64106946235</v>
      </c>
      <c r="L36" s="270"/>
      <c r="M36" s="271">
        <v>0.4375</v>
      </c>
      <c r="N36" s="272">
        <f>K36/M36</f>
        <v>432785.46530162822</v>
      </c>
    </row>
    <row r="37" spans="1:14">
      <c r="A37" s="108" t="s">
        <v>241</v>
      </c>
      <c r="B37" s="875" t="str">
        <f>VLOOKUP(A37,EQUIPOS!A7:D154,3,FALSE)</f>
        <v>Grúa (capacidad 15 ton)</v>
      </c>
      <c r="C37" s="876"/>
      <c r="D37" s="876"/>
      <c r="E37" s="876"/>
      <c r="F37" s="876"/>
      <c r="G37" s="876"/>
      <c r="H37" s="877"/>
      <c r="I37" s="267"/>
      <c r="J37" s="268"/>
      <c r="K37" s="269">
        <f>VLOOKUP(A37,EQUIPOS!A7:D164,4,FALSE)</f>
        <v>175788.36457170045</v>
      </c>
      <c r="L37" s="270"/>
      <c r="M37" s="271">
        <v>0.4375</v>
      </c>
      <c r="N37" s="272">
        <f>K37/M37</f>
        <v>401801.97616388678</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4470.7496428571421</v>
      </c>
    </row>
    <row r="43" spans="1:14" ht="15.75" thickBot="1">
      <c r="B43" s="826" t="s">
        <v>953</v>
      </c>
      <c r="C43" s="827"/>
      <c r="D43" s="827"/>
      <c r="E43" s="827"/>
      <c r="F43" s="827"/>
      <c r="G43" s="827"/>
      <c r="H43" s="827"/>
      <c r="I43" s="827"/>
      <c r="J43" s="827"/>
      <c r="K43" s="827"/>
      <c r="L43" s="827"/>
      <c r="M43" s="828"/>
      <c r="N43" s="394">
        <f>SUM(N36:N42)</f>
        <v>839058.19110837206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658.87305247911479</v>
      </c>
      <c r="N48" s="272">
        <f>K48*M48</f>
        <v>6588.7305247911481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16513.784579224175</v>
      </c>
      <c r="N49" s="272">
        <f>K49*M49</f>
        <v>16513.784579224175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2757.7025341666176</v>
      </c>
      <c r="N50" s="272">
        <f>K50*M50</f>
        <v>2757.7025341666176</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49555.828423753133</v>
      </c>
      <c r="N51" s="272">
        <f>K51*M51</f>
        <v>99111.656847506267</v>
      </c>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124971.8744856882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89414.992857142846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1053445.0584512032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210689.01169024064</v>
      </c>
      <c r="M83" s="862"/>
      <c r="N83" s="51"/>
    </row>
    <row r="84" spans="1:14">
      <c r="B84" s="89" t="s">
        <v>973</v>
      </c>
      <c r="C84" s="90"/>
      <c r="D84" s="90"/>
      <c r="E84" s="90"/>
      <c r="F84" s="90"/>
      <c r="G84" s="90"/>
      <c r="H84" s="90"/>
      <c r="I84" s="87"/>
      <c r="J84" s="88"/>
      <c r="K84" s="304">
        <v>0.05</v>
      </c>
      <c r="L84" s="861">
        <f>N78*K84</f>
        <v>52672.252922560161</v>
      </c>
      <c r="M84" s="862"/>
      <c r="N84" s="51"/>
    </row>
    <row r="85" spans="1:14" ht="15.75" thickBot="1">
      <c r="B85" s="91" t="s">
        <v>974</v>
      </c>
      <c r="C85" s="92"/>
      <c r="D85" s="92"/>
      <c r="E85" s="92"/>
      <c r="F85" s="92"/>
      <c r="G85" s="92"/>
      <c r="H85" s="92"/>
      <c r="I85" s="93"/>
      <c r="J85" s="94"/>
      <c r="K85" s="305">
        <v>0.05</v>
      </c>
      <c r="L85" s="863">
        <f>N78*K85</f>
        <v>52672.252922560161</v>
      </c>
      <c r="M85" s="864"/>
      <c r="N85" s="51"/>
    </row>
    <row r="86" spans="1:14" ht="15.75" thickBot="1">
      <c r="B86" s="826" t="s">
        <v>953</v>
      </c>
      <c r="C86" s="827"/>
      <c r="D86" s="827"/>
      <c r="E86" s="827"/>
      <c r="F86" s="827"/>
      <c r="G86" s="827"/>
      <c r="H86" s="827"/>
      <c r="I86" s="827"/>
      <c r="J86" s="827"/>
      <c r="K86" s="827"/>
      <c r="L86" s="827"/>
      <c r="M86" s="828"/>
      <c r="N86" s="52">
        <f>L83+L84+L85</f>
        <v>316033.51753536094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1369478.5759865642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7"/>
      <c r="J36" s="268"/>
      <c r="K36" s="269">
        <f>VLOOKUP(A36,EQUIPOS!A6:D163,4,FALSE)</f>
        <v>189343.64106946235</v>
      </c>
      <c r="L36" s="270"/>
      <c r="M36" s="271">
        <v>0.875</v>
      </c>
      <c r="N36" s="272">
        <f>K36/M36</f>
        <v>216392.73265081411</v>
      </c>
    </row>
    <row r="37" spans="1:14">
      <c r="A37" s="108" t="s">
        <v>241</v>
      </c>
      <c r="B37" s="875" t="str">
        <f>VLOOKUP(A37,EQUIPOS!A7:D154,3,FALSE)</f>
        <v>Grúa (capacidad 15 ton)</v>
      </c>
      <c r="C37" s="876"/>
      <c r="D37" s="876"/>
      <c r="E37" s="876"/>
      <c r="F37" s="876"/>
      <c r="G37" s="876"/>
      <c r="H37" s="877"/>
      <c r="I37" s="267"/>
      <c r="J37" s="268"/>
      <c r="K37" s="269">
        <f>VLOOKUP(A37,EQUIPOS!A7:D164,4,FALSE)</f>
        <v>175788.36457170045</v>
      </c>
      <c r="L37" s="270"/>
      <c r="M37" s="271">
        <v>0.875</v>
      </c>
      <c r="N37" s="272">
        <f>K37/M37</f>
        <v>200900.98808194339</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1788.299857142857</v>
      </c>
    </row>
    <row r="43" spans="1:14" ht="15.75" thickBot="1">
      <c r="B43" s="826" t="s">
        <v>953</v>
      </c>
      <c r="C43" s="827"/>
      <c r="D43" s="827"/>
      <c r="E43" s="827"/>
      <c r="F43" s="827"/>
      <c r="G43" s="827"/>
      <c r="H43" s="827"/>
      <c r="I43" s="827"/>
      <c r="J43" s="827"/>
      <c r="K43" s="827"/>
      <c r="L43" s="827"/>
      <c r="M43" s="828"/>
      <c r="N43" s="394">
        <f>SUM(N36:N42)</f>
        <v>419082.02058990032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658.87305247911479</v>
      </c>
      <c r="N48" s="272">
        <f>K48*M48</f>
        <v>6588.7305247911481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16513.784579224175</v>
      </c>
      <c r="N49" s="272">
        <f>K49*M49</f>
        <v>16513.784579224175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2757.7025341666176</v>
      </c>
      <c r="N50" s="272">
        <f>K50*M50</f>
        <v>2757.7025341666176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25860.217638181937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35765.997142857137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480708.23537093936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96141.647074187873</v>
      </c>
      <c r="M83" s="862"/>
      <c r="N83" s="51"/>
    </row>
    <row r="84" spans="1:14">
      <c r="B84" s="89" t="s">
        <v>973</v>
      </c>
      <c r="C84" s="90"/>
      <c r="D84" s="90"/>
      <c r="E84" s="90"/>
      <c r="F84" s="90"/>
      <c r="G84" s="90"/>
      <c r="H84" s="90"/>
      <c r="I84" s="87"/>
      <c r="J84" s="88"/>
      <c r="K84" s="304">
        <v>0.05</v>
      </c>
      <c r="L84" s="861">
        <f>N78*K84</f>
        <v>24035.411768546968</v>
      </c>
      <c r="M84" s="862"/>
      <c r="N84" s="51"/>
    </row>
    <row r="85" spans="1:14" ht="15.75" thickBot="1">
      <c r="B85" s="91" t="s">
        <v>974</v>
      </c>
      <c r="C85" s="92"/>
      <c r="D85" s="92"/>
      <c r="E85" s="92"/>
      <c r="F85" s="92"/>
      <c r="G85" s="92"/>
      <c r="H85" s="92"/>
      <c r="I85" s="93"/>
      <c r="J85" s="94"/>
      <c r="K85" s="305">
        <v>0.05</v>
      </c>
      <c r="L85" s="863">
        <f>N78*K85</f>
        <v>24035.411768546968</v>
      </c>
      <c r="M85" s="864"/>
      <c r="N85" s="51"/>
    </row>
    <row r="86" spans="1:14" ht="15.75" thickBot="1">
      <c r="B86" s="826" t="s">
        <v>953</v>
      </c>
      <c r="C86" s="827"/>
      <c r="D86" s="827"/>
      <c r="E86" s="827"/>
      <c r="F86" s="827"/>
      <c r="G86" s="827"/>
      <c r="H86" s="827"/>
      <c r="I86" s="827"/>
      <c r="J86" s="827"/>
      <c r="K86" s="827"/>
      <c r="L86" s="827"/>
      <c r="M86" s="828"/>
      <c r="N86" s="52">
        <f>L83+L84+L85</f>
        <v>144212.47061128181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624920.70598222117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7"/>
      <c r="J36" s="268"/>
      <c r="K36" s="269">
        <f>VLOOKUP(A36,EQUIPOS!A6:D163,4,FALSE)</f>
        <v>189343.64106946235</v>
      </c>
      <c r="L36" s="270"/>
      <c r="M36" s="271">
        <v>0.75</v>
      </c>
      <c r="N36" s="272">
        <f>K36/M36</f>
        <v>252458.18809261647</v>
      </c>
    </row>
    <row r="37" spans="1:14">
      <c r="A37" s="108" t="s">
        <v>241</v>
      </c>
      <c r="B37" s="875" t="str">
        <f>VLOOKUP(A37,EQUIPOS!A7:D154,3,FALSE)</f>
        <v>Grúa (capacidad 15 ton)</v>
      </c>
      <c r="C37" s="876"/>
      <c r="D37" s="876"/>
      <c r="E37" s="876"/>
      <c r="F37" s="876"/>
      <c r="G37" s="876"/>
      <c r="H37" s="877"/>
      <c r="I37" s="267"/>
      <c r="J37" s="268"/>
      <c r="K37" s="269">
        <f>VLOOKUP(A37,EQUIPOS!A7:D164,4,FALSE)</f>
        <v>175788.36457170045</v>
      </c>
      <c r="L37" s="270"/>
      <c r="M37" s="271">
        <v>0.75</v>
      </c>
      <c r="N37" s="272">
        <f>K37/M37</f>
        <v>234384.48609560062</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2086.3498333333332</v>
      </c>
    </row>
    <row r="43" spans="1:14" ht="15.75" thickBot="1">
      <c r="B43" s="826" t="s">
        <v>953</v>
      </c>
      <c r="C43" s="827"/>
      <c r="D43" s="827"/>
      <c r="E43" s="827"/>
      <c r="F43" s="827"/>
      <c r="G43" s="827"/>
      <c r="H43" s="827"/>
      <c r="I43" s="827"/>
      <c r="J43" s="827"/>
      <c r="K43" s="827"/>
      <c r="L43" s="827"/>
      <c r="M43" s="828"/>
      <c r="N43" s="394">
        <f>SUM(N36:N42)</f>
        <v>488929.02402155043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658.87305247911479</v>
      </c>
      <c r="N48" s="272">
        <f>K48*M48</f>
        <v>6588.7305247911481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16513.784579224175</v>
      </c>
      <c r="N49" s="272">
        <f>K49*M49</f>
        <v>16513.784579224175</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2757.7025341666176</v>
      </c>
      <c r="N50" s="272">
        <f>K50*M50</f>
        <v>2757.7025341666176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25860.217638181937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41726.996666666666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556516.23832639901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111303.24766527981</v>
      </c>
      <c r="M83" s="862"/>
      <c r="N83" s="51"/>
    </row>
    <row r="84" spans="1:14">
      <c r="B84" s="89" t="s">
        <v>973</v>
      </c>
      <c r="C84" s="90"/>
      <c r="D84" s="90"/>
      <c r="E84" s="90"/>
      <c r="F84" s="90"/>
      <c r="G84" s="90"/>
      <c r="H84" s="90"/>
      <c r="I84" s="87"/>
      <c r="J84" s="88"/>
      <c r="K84" s="304">
        <v>0.05</v>
      </c>
      <c r="L84" s="861">
        <f>N78*K84</f>
        <v>27825.811916319952</v>
      </c>
      <c r="M84" s="862"/>
      <c r="N84" s="51"/>
    </row>
    <row r="85" spans="1:14" ht="15.75" thickBot="1">
      <c r="B85" s="91" t="s">
        <v>974</v>
      </c>
      <c r="C85" s="92"/>
      <c r="D85" s="92"/>
      <c r="E85" s="92"/>
      <c r="F85" s="92"/>
      <c r="G85" s="92"/>
      <c r="H85" s="92"/>
      <c r="I85" s="93"/>
      <c r="J85" s="94"/>
      <c r="K85" s="305">
        <v>0.05</v>
      </c>
      <c r="L85" s="863">
        <f>N78*K85</f>
        <v>27825.811916319952</v>
      </c>
      <c r="M85" s="864"/>
      <c r="N85" s="51"/>
    </row>
    <row r="86" spans="1:14" ht="15.75" thickBot="1">
      <c r="B86" s="826" t="s">
        <v>953</v>
      </c>
      <c r="C86" s="827"/>
      <c r="D86" s="827"/>
      <c r="E86" s="827"/>
      <c r="F86" s="827"/>
      <c r="G86" s="827"/>
      <c r="H86" s="827"/>
      <c r="I86" s="827"/>
      <c r="J86" s="827"/>
      <c r="K86" s="827"/>
      <c r="L86" s="827"/>
      <c r="M86" s="828"/>
      <c r="N86" s="52">
        <f>L83+L84+L85</f>
        <v>166954.8714979197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723471.10982431867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7"/>
      <c r="J36" s="268"/>
      <c r="K36" s="269">
        <f>VLOOKUP(A36,EQUIPOS!A6:D163,4,FALSE)</f>
        <v>189343.64106946235</v>
      </c>
      <c r="L36" s="270"/>
      <c r="M36" s="271">
        <v>0.6875</v>
      </c>
      <c r="N36" s="272">
        <f>K36/M36</f>
        <v>275408.93246467249</v>
      </c>
    </row>
    <row r="37" spans="1:14">
      <c r="A37" s="108" t="s">
        <v>241</v>
      </c>
      <c r="B37" s="875" t="str">
        <f>VLOOKUP(A37,EQUIPOS!A7:D154,3,FALSE)</f>
        <v>Grúa (capacidad 15 ton)</v>
      </c>
      <c r="C37" s="876"/>
      <c r="D37" s="876"/>
      <c r="E37" s="876"/>
      <c r="F37" s="876"/>
      <c r="G37" s="876"/>
      <c r="H37" s="877"/>
      <c r="I37" s="267"/>
      <c r="J37" s="268"/>
      <c r="K37" s="269">
        <f>VLOOKUP(A37,EQUIPOS!A7:D164,4,FALSE)</f>
        <v>175788.36457170045</v>
      </c>
      <c r="L37" s="270"/>
      <c r="M37" s="271">
        <v>0.6875</v>
      </c>
      <c r="N37" s="272">
        <f>K37/M37</f>
        <v>255692.16664974613</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2276.0179999999996</v>
      </c>
    </row>
    <row r="43" spans="1:14" ht="15.75" thickBot="1">
      <c r="B43" s="826" t="s">
        <v>953</v>
      </c>
      <c r="C43" s="827"/>
      <c r="D43" s="827"/>
      <c r="E43" s="827"/>
      <c r="F43" s="827"/>
      <c r="G43" s="827"/>
      <c r="H43" s="827"/>
      <c r="I43" s="827"/>
      <c r="J43" s="827"/>
      <c r="K43" s="827"/>
      <c r="L43" s="827"/>
      <c r="M43" s="828"/>
      <c r="N43" s="394">
        <f>SUM(N36:N42)</f>
        <v>533377.11711441865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658.87305247911479</v>
      </c>
      <c r="N48" s="272">
        <f>K48*M48</f>
        <v>6588.7305247911481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16513.784579224175</v>
      </c>
      <c r="N49" s="272">
        <f>K49*M49</f>
        <v>16513.784579224175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2757.7025341666176</v>
      </c>
      <c r="N50" s="272">
        <f>K50*M50</f>
        <v>2757.7025341666176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25860.217638181937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45520.359999999993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604757.69475260063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120951.53895052013</v>
      </c>
      <c r="M83" s="862"/>
      <c r="N83" s="51"/>
    </row>
    <row r="84" spans="1:14">
      <c r="B84" s="89" t="s">
        <v>973</v>
      </c>
      <c r="C84" s="90"/>
      <c r="D84" s="90"/>
      <c r="E84" s="90"/>
      <c r="F84" s="90"/>
      <c r="G84" s="90"/>
      <c r="H84" s="90"/>
      <c r="I84" s="87"/>
      <c r="J84" s="88"/>
      <c r="K84" s="304">
        <v>0.05</v>
      </c>
      <c r="L84" s="861">
        <f>N78*K84</f>
        <v>30237.884737630033</v>
      </c>
      <c r="M84" s="862"/>
      <c r="N84" s="51"/>
    </row>
    <row r="85" spans="1:14" ht="15.75" thickBot="1">
      <c r="B85" s="91" t="s">
        <v>974</v>
      </c>
      <c r="C85" s="92"/>
      <c r="D85" s="92"/>
      <c r="E85" s="92"/>
      <c r="F85" s="92"/>
      <c r="G85" s="92"/>
      <c r="H85" s="92"/>
      <c r="I85" s="93"/>
      <c r="J85" s="94"/>
      <c r="K85" s="305">
        <v>0.05</v>
      </c>
      <c r="L85" s="863">
        <f>N78*K85</f>
        <v>30237.884737630033</v>
      </c>
      <c r="M85" s="864"/>
      <c r="N85" s="51"/>
    </row>
    <row r="86" spans="1:14" ht="15.75" thickBot="1">
      <c r="B86" s="826" t="s">
        <v>953</v>
      </c>
      <c r="C86" s="827"/>
      <c r="D86" s="827"/>
      <c r="E86" s="827"/>
      <c r="F86" s="827"/>
      <c r="G86" s="827"/>
      <c r="H86" s="827"/>
      <c r="I86" s="827"/>
      <c r="J86" s="827"/>
      <c r="K86" s="827"/>
      <c r="L86" s="827"/>
      <c r="M86" s="828"/>
      <c r="N86" s="52">
        <f>L83+L84+L85</f>
        <v>181427.30842578018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786185.00317838078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52" t="s">
        <v>241</v>
      </c>
      <c r="B36" s="875" t="str">
        <f>VLOOKUP(A36,EQUIPOS!A6:D154,3,FALSE)</f>
        <v>Grúa (capacidad 15 ton)</v>
      </c>
      <c r="C36" s="876"/>
      <c r="D36" s="876"/>
      <c r="E36" s="876"/>
      <c r="F36" s="876"/>
      <c r="G36" s="876"/>
      <c r="H36" s="877"/>
      <c r="I36" s="267"/>
      <c r="J36" s="268"/>
      <c r="K36" s="269">
        <f>VLOOKUP(A36,EQUIPOS!A6:D163,4,FALSE)</f>
        <v>175788.36457170045</v>
      </c>
      <c r="L36" s="270"/>
      <c r="M36" s="396">
        <v>1.125</v>
      </c>
      <c r="N36" s="272">
        <f>K36/M36</f>
        <v>156256.32406373374</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1390.8998888888889</v>
      </c>
    </row>
    <row r="43" spans="1:14" ht="15.75" thickBot="1">
      <c r="B43" s="826" t="s">
        <v>953</v>
      </c>
      <c r="C43" s="827"/>
      <c r="D43" s="827"/>
      <c r="E43" s="827"/>
      <c r="F43" s="827"/>
      <c r="G43" s="827"/>
      <c r="H43" s="827"/>
      <c r="I43" s="827"/>
      <c r="J43" s="827"/>
      <c r="K43" s="827"/>
      <c r="L43" s="827"/>
      <c r="M43" s="828"/>
      <c r="N43" s="394">
        <f>SUM(N36:N42)</f>
        <v>157647.22395262262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658.87305247911479</v>
      </c>
      <c r="N48" s="272">
        <f>K48*M48</f>
        <v>6588.7305247911481</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2757.7025341666176</v>
      </c>
      <c r="N49" s="272">
        <f>K49*M49</f>
        <v>2757.7025341666176</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16513.784579224175</v>
      </c>
      <c r="N50" s="272">
        <f>K50*M50</f>
        <v>16513.784579224175</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25860.217638181941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27817.997777777775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211325.43936858233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42265.087873716468</v>
      </c>
      <c r="M83" s="862"/>
      <c r="N83" s="51"/>
    </row>
    <row r="84" spans="1:14">
      <c r="B84" s="89" t="s">
        <v>973</v>
      </c>
      <c r="C84" s="90"/>
      <c r="D84" s="90"/>
      <c r="E84" s="90"/>
      <c r="F84" s="90"/>
      <c r="G84" s="90"/>
      <c r="H84" s="90"/>
      <c r="I84" s="87"/>
      <c r="J84" s="88"/>
      <c r="K84" s="304">
        <v>0.05</v>
      </c>
      <c r="L84" s="861">
        <f>N78*K84</f>
        <v>10566.271968429117</v>
      </c>
      <c r="M84" s="862"/>
      <c r="N84" s="51"/>
    </row>
    <row r="85" spans="1:14" ht="15.75" thickBot="1">
      <c r="B85" s="91" t="s">
        <v>974</v>
      </c>
      <c r="C85" s="92"/>
      <c r="D85" s="92"/>
      <c r="E85" s="92"/>
      <c r="F85" s="92"/>
      <c r="G85" s="92"/>
      <c r="H85" s="92"/>
      <c r="I85" s="93"/>
      <c r="J85" s="94"/>
      <c r="K85" s="305">
        <v>0.05</v>
      </c>
      <c r="L85" s="863">
        <f>N78*K85</f>
        <v>10566.271968429117</v>
      </c>
      <c r="M85" s="864"/>
      <c r="N85" s="51"/>
    </row>
    <row r="86" spans="1:14" ht="15.75" thickBot="1">
      <c r="B86" s="826" t="s">
        <v>953</v>
      </c>
      <c r="C86" s="827"/>
      <c r="D86" s="827"/>
      <c r="E86" s="827"/>
      <c r="F86" s="827"/>
      <c r="G86" s="827"/>
      <c r="H86" s="827"/>
      <c r="I86" s="827"/>
      <c r="J86" s="827"/>
      <c r="K86" s="827"/>
      <c r="L86" s="827"/>
      <c r="M86" s="828"/>
      <c r="N86" s="52">
        <f>L83+L84+L85</f>
        <v>63397.631810574698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274723.07117915701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55" t="s">
        <v>241</v>
      </c>
      <c r="B36" s="875" t="str">
        <f>VLOOKUP(A36,EQUIPOS!A6:D154,3,FALSE)</f>
        <v>Grúa (capacidad 15 ton)</v>
      </c>
      <c r="C36" s="876"/>
      <c r="D36" s="876"/>
      <c r="E36" s="876"/>
      <c r="F36" s="876"/>
      <c r="G36" s="876"/>
      <c r="H36" s="877"/>
      <c r="I36" s="267"/>
      <c r="J36" s="268"/>
      <c r="K36" s="269">
        <f>VLOOKUP(A36,EQUIPOS!A6:D163,4,FALSE)</f>
        <v>175788.36457170045</v>
      </c>
      <c r="L36" s="270"/>
      <c r="M36" s="462">
        <v>1</v>
      </c>
      <c r="N36" s="272">
        <f>K36/M36</f>
        <v>175788.36457170045</v>
      </c>
    </row>
    <row r="37" spans="1:14">
      <c r="A37" s="155" t="s">
        <v>373</v>
      </c>
      <c r="B37" s="875" t="str">
        <f>VLOOKUP(A37,EQUIPOS!A7:D154,3,FALSE)</f>
        <v>Volqueta 6 m3</v>
      </c>
      <c r="C37" s="876"/>
      <c r="D37" s="876"/>
      <c r="E37" s="876"/>
      <c r="F37" s="876"/>
      <c r="G37" s="876"/>
      <c r="H37" s="877"/>
      <c r="I37" s="267"/>
      <c r="J37" s="268"/>
      <c r="K37" s="269">
        <f>VLOOKUP(A37,EQUIPOS!A7:D164,4,FALSE)</f>
        <v>85790.46039056436</v>
      </c>
      <c r="L37" s="270"/>
      <c r="M37" s="463">
        <v>1</v>
      </c>
      <c r="N37" s="272">
        <f>K37/M37</f>
        <v>85790.46039056436</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1564.762375</v>
      </c>
    </row>
    <row r="43" spans="1:14" ht="15.75" thickBot="1">
      <c r="B43" s="826" t="s">
        <v>953</v>
      </c>
      <c r="C43" s="827"/>
      <c r="D43" s="827"/>
      <c r="E43" s="827"/>
      <c r="F43" s="827"/>
      <c r="G43" s="827"/>
      <c r="H43" s="827"/>
      <c r="I43" s="827"/>
      <c r="J43" s="827"/>
      <c r="K43" s="827"/>
      <c r="L43" s="827"/>
      <c r="M43" s="828"/>
      <c r="N43" s="394">
        <f>SUM(N36:N42)</f>
        <v>263143.58733726479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658.87305247911479</v>
      </c>
      <c r="N48" s="272">
        <f>K48*M48</f>
        <v>6588.7305247911481</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2757.7025341666176</v>
      </c>
      <c r="N49" s="272">
        <f>K49*M49</f>
        <v>2757.7025341666176</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16513.784579224175</v>
      </c>
      <c r="N50" s="272">
        <f>K50*M50</f>
        <v>16513.784579224175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25860.217638181941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31295.247499999998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320299.05247544672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64059.810495089347</v>
      </c>
      <c r="M83" s="862"/>
      <c r="N83" s="51"/>
    </row>
    <row r="84" spans="1:14">
      <c r="B84" s="89" t="s">
        <v>973</v>
      </c>
      <c r="C84" s="90"/>
      <c r="D84" s="90"/>
      <c r="E84" s="90"/>
      <c r="F84" s="90"/>
      <c r="G84" s="90"/>
      <c r="H84" s="90"/>
      <c r="I84" s="87"/>
      <c r="J84" s="88"/>
      <c r="K84" s="304">
        <v>0.05</v>
      </c>
      <c r="L84" s="861">
        <f>N78*K84</f>
        <v>16014.952623772337</v>
      </c>
      <c r="M84" s="862"/>
      <c r="N84" s="51"/>
    </row>
    <row r="85" spans="1:14" ht="15.75" thickBot="1">
      <c r="B85" s="91" t="s">
        <v>974</v>
      </c>
      <c r="C85" s="92"/>
      <c r="D85" s="92"/>
      <c r="E85" s="92"/>
      <c r="F85" s="92"/>
      <c r="G85" s="92"/>
      <c r="H85" s="92"/>
      <c r="I85" s="93"/>
      <c r="J85" s="94"/>
      <c r="K85" s="305">
        <v>0.05</v>
      </c>
      <c r="L85" s="863">
        <f>N78*K85</f>
        <v>16014.952623772337</v>
      </c>
      <c r="M85" s="864"/>
      <c r="N85" s="51"/>
    </row>
    <row r="86" spans="1:14" ht="15.75" thickBot="1">
      <c r="B86" s="826" t="s">
        <v>953</v>
      </c>
      <c r="C86" s="827"/>
      <c r="D86" s="827"/>
      <c r="E86" s="827"/>
      <c r="F86" s="827"/>
      <c r="G86" s="827"/>
      <c r="H86" s="827"/>
      <c r="I86" s="827"/>
      <c r="J86" s="827"/>
      <c r="K86" s="827"/>
      <c r="L86" s="827"/>
      <c r="M86" s="828"/>
      <c r="N86" s="52">
        <f>L83+L84+L85</f>
        <v>96089.715742634013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416388.76821808075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7"/>
      <c r="J36" s="268"/>
      <c r="K36" s="269">
        <f>VLOOKUP(A36,EQUIPOS!A6:D163,4,FALSE)</f>
        <v>175788.36457170045</v>
      </c>
      <c r="L36" s="270"/>
      <c r="M36" s="271">
        <v>0.9375</v>
      </c>
      <c r="N36" s="272">
        <f>K36/M36</f>
        <v>187507.5888764805</v>
      </c>
    </row>
    <row r="37" spans="1:14">
      <c r="A37" s="144" t="s">
        <v>373</v>
      </c>
      <c r="B37" s="875" t="str">
        <f>VLOOKUP(A37,EQUIPOS!A7:D154,3,FALSE)</f>
        <v>Volqueta 6 m3</v>
      </c>
      <c r="C37" s="876"/>
      <c r="D37" s="876"/>
      <c r="E37" s="876"/>
      <c r="F37" s="876"/>
      <c r="G37" s="876"/>
      <c r="H37" s="877"/>
      <c r="I37" s="267"/>
      <c r="J37" s="268"/>
      <c r="K37" s="269">
        <f>VLOOKUP(A37,EQUIPOS!A7:D164,4,FALSE)</f>
        <v>85790.46039056436</v>
      </c>
      <c r="L37" s="270"/>
      <c r="M37" s="271">
        <v>0.9375</v>
      </c>
      <c r="N37" s="272">
        <f>K37/M37</f>
        <v>91509.824416601987</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1669.0798666666667</v>
      </c>
    </row>
    <row r="43" spans="1:14" ht="15.75" thickBot="1">
      <c r="B43" s="826" t="s">
        <v>953</v>
      </c>
      <c r="C43" s="827"/>
      <c r="D43" s="827"/>
      <c r="E43" s="827"/>
      <c r="F43" s="827"/>
      <c r="G43" s="827"/>
      <c r="H43" s="827"/>
      <c r="I43" s="827"/>
      <c r="J43" s="827"/>
      <c r="K43" s="827"/>
      <c r="L43" s="827"/>
      <c r="M43" s="828"/>
      <c r="N43" s="394">
        <f>SUM(N36:N42)</f>
        <v>280686.49315974914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658.87305247911479</v>
      </c>
      <c r="N48" s="272">
        <f>K48*M48</f>
        <v>6588.7305247911481</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16513.784579224175</v>
      </c>
      <c r="N49" s="272">
        <f>K49*M49</f>
        <v>16513.784579224175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2757.7025341666176</v>
      </c>
      <c r="N50" s="272">
        <f>K50*M50</f>
        <v>2757.7025341666176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25860.217638181937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33381.597333333331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339928.30813126441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67985.661626252884</v>
      </c>
      <c r="M83" s="862"/>
      <c r="N83" s="51"/>
    </row>
    <row r="84" spans="1:14">
      <c r="B84" s="89" t="s">
        <v>973</v>
      </c>
      <c r="C84" s="90"/>
      <c r="D84" s="90"/>
      <c r="E84" s="90"/>
      <c r="F84" s="90"/>
      <c r="G84" s="90"/>
      <c r="H84" s="90"/>
      <c r="I84" s="87"/>
      <c r="J84" s="88"/>
      <c r="K84" s="304">
        <v>0.05</v>
      </c>
      <c r="L84" s="861">
        <f>N78*K84</f>
        <v>16996.415406563221</v>
      </c>
      <c r="M84" s="862"/>
      <c r="N84" s="51"/>
    </row>
    <row r="85" spans="1:14" ht="15.75" thickBot="1">
      <c r="B85" s="91" t="s">
        <v>974</v>
      </c>
      <c r="C85" s="92"/>
      <c r="D85" s="92"/>
      <c r="E85" s="92"/>
      <c r="F85" s="92"/>
      <c r="G85" s="92"/>
      <c r="H85" s="92"/>
      <c r="I85" s="93"/>
      <c r="J85" s="94"/>
      <c r="K85" s="305">
        <v>0.05</v>
      </c>
      <c r="L85" s="863">
        <f>N78*K85</f>
        <v>16996.415406563221</v>
      </c>
      <c r="M85" s="864"/>
      <c r="N85" s="51"/>
    </row>
    <row r="86" spans="1:14" ht="15.75" thickBot="1">
      <c r="B86" s="826" t="s">
        <v>953</v>
      </c>
      <c r="C86" s="827"/>
      <c r="D86" s="827"/>
      <c r="E86" s="827"/>
      <c r="F86" s="827"/>
      <c r="G86" s="827"/>
      <c r="H86" s="827"/>
      <c r="I86" s="827"/>
      <c r="J86" s="827"/>
      <c r="K86" s="827"/>
      <c r="L86" s="827"/>
      <c r="M86" s="828"/>
      <c r="N86" s="52">
        <f>L83+L84+L85</f>
        <v>101978.49243937932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441906.80057064374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7"/>
      <c r="J36" s="268"/>
      <c r="K36" s="269">
        <f>VLOOKUP(A36,EQUIPOS!A6:D163,4,FALSE)</f>
        <v>175788.36457170045</v>
      </c>
      <c r="L36" s="270"/>
      <c r="M36" s="271">
        <v>1.5</v>
      </c>
      <c r="N36" s="272">
        <f>K36/M36</f>
        <v>117192.24304780031</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1043.1749166666666</v>
      </c>
    </row>
    <row r="43" spans="1:14" ht="15.75" thickBot="1">
      <c r="B43" s="826" t="s">
        <v>953</v>
      </c>
      <c r="C43" s="827"/>
      <c r="D43" s="827"/>
      <c r="E43" s="827"/>
      <c r="F43" s="827"/>
      <c r="G43" s="827"/>
      <c r="H43" s="827"/>
      <c r="I43" s="827"/>
      <c r="J43" s="827"/>
      <c r="K43" s="827"/>
      <c r="L43" s="827"/>
      <c r="M43" s="828"/>
      <c r="N43" s="394">
        <f>SUM(N36:N42)</f>
        <v>118235.41796446698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658.87305247911479</v>
      </c>
      <c r="N48" s="272">
        <f>K48*M48</f>
        <v>6588.7305247911481</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16513.784579224175</v>
      </c>
      <c r="N49" s="272">
        <f>K49*M49</f>
        <v>16513.784579224175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2757.7025341666176</v>
      </c>
      <c r="N50" s="272">
        <f>K50*M50</f>
        <v>2757.7025341666176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25860.217638181937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20863.498333333333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164959.13393598225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32991.826787196449</v>
      </c>
      <c r="M83" s="862"/>
      <c r="N83" s="51"/>
    </row>
    <row r="84" spans="1:14">
      <c r="B84" s="89" t="s">
        <v>973</v>
      </c>
      <c r="C84" s="90"/>
      <c r="D84" s="90"/>
      <c r="E84" s="90"/>
      <c r="F84" s="90"/>
      <c r="G84" s="90"/>
      <c r="H84" s="90"/>
      <c r="I84" s="87"/>
      <c r="J84" s="88"/>
      <c r="K84" s="304">
        <v>0.05</v>
      </c>
      <c r="L84" s="861">
        <f>N78*K84</f>
        <v>8247.9566967991123</v>
      </c>
      <c r="M84" s="862"/>
      <c r="N84" s="51"/>
    </row>
    <row r="85" spans="1:14" ht="15.75" thickBot="1">
      <c r="B85" s="91" t="s">
        <v>974</v>
      </c>
      <c r="C85" s="92"/>
      <c r="D85" s="92"/>
      <c r="E85" s="92"/>
      <c r="F85" s="92"/>
      <c r="G85" s="92"/>
      <c r="H85" s="92"/>
      <c r="I85" s="93"/>
      <c r="J85" s="94"/>
      <c r="K85" s="305">
        <v>0.05</v>
      </c>
      <c r="L85" s="863">
        <f>N78*K85</f>
        <v>8247.9566967991123</v>
      </c>
      <c r="M85" s="864"/>
      <c r="N85" s="51"/>
    </row>
    <row r="86" spans="1:14" ht="15.75" thickBot="1">
      <c r="B86" s="826" t="s">
        <v>953</v>
      </c>
      <c r="C86" s="827"/>
      <c r="D86" s="827"/>
      <c r="E86" s="827"/>
      <c r="F86" s="827"/>
      <c r="G86" s="827"/>
      <c r="H86" s="827"/>
      <c r="I86" s="827"/>
      <c r="J86" s="827"/>
      <c r="K86" s="827"/>
      <c r="L86" s="827"/>
      <c r="M86" s="828"/>
      <c r="N86" s="52">
        <f>L83+L84+L85</f>
        <v>49487.740180794674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214446.87411677692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7"/>
      <c r="J36" s="268"/>
      <c r="K36" s="269">
        <f>VLOOKUP(A36,EQUIPOS!A6:D163,4,FALSE)</f>
        <v>175788.36457170045</v>
      </c>
      <c r="L36" s="270"/>
      <c r="M36" s="271">
        <v>1.375</v>
      </c>
      <c r="N36" s="272">
        <f>K36/M36</f>
        <v>127846.08332487306</v>
      </c>
    </row>
    <row r="37" spans="1:14">
      <c r="A37" s="144" t="s">
        <v>373</v>
      </c>
      <c r="B37" s="875" t="str">
        <f>VLOOKUP(A37,EQUIPOS!A7:D154,3,FALSE)</f>
        <v>Volqueta 6 m3</v>
      </c>
      <c r="C37" s="876"/>
      <c r="D37" s="876"/>
      <c r="E37" s="876"/>
      <c r="F37" s="876"/>
      <c r="G37" s="876"/>
      <c r="H37" s="877"/>
      <c r="I37" s="267"/>
      <c r="J37" s="268"/>
      <c r="K37" s="269">
        <f>VLOOKUP(A37,EQUIPOS!A7:D164,4,FALSE)</f>
        <v>85790.46039056436</v>
      </c>
      <c r="L37" s="270"/>
      <c r="M37" s="271">
        <v>1.375</v>
      </c>
      <c r="N37" s="272">
        <f>K37/M37</f>
        <v>62393.062102228629</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1138.0089999999998</v>
      </c>
    </row>
    <row r="43" spans="1:14" ht="15.75" thickBot="1">
      <c r="B43" s="826" t="s">
        <v>953</v>
      </c>
      <c r="C43" s="827"/>
      <c r="D43" s="827"/>
      <c r="E43" s="827"/>
      <c r="F43" s="827"/>
      <c r="G43" s="827"/>
      <c r="H43" s="827"/>
      <c r="I43" s="827"/>
      <c r="J43" s="827"/>
      <c r="K43" s="827"/>
      <c r="L43" s="827"/>
      <c r="M43" s="828"/>
      <c r="N43" s="394">
        <f>SUM(N36:N42)</f>
        <v>191377.15442710169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658.87305247911479</v>
      </c>
      <c r="N48" s="272">
        <f>K48*M48</f>
        <v>6588.7305247911481</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16513.784579224175</v>
      </c>
      <c r="N49" s="272">
        <f>K49*M49</f>
        <v>16513.784579224175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2757.7025341666176</v>
      </c>
      <c r="N50" s="272">
        <f>K50*M50</f>
        <v>2757.7025341666176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25860.217638181937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22760.179999999997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239997.55206528361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47999.510413056727</v>
      </c>
      <c r="M83" s="862"/>
      <c r="N83" s="51"/>
    </row>
    <row r="84" spans="1:14">
      <c r="B84" s="89" t="s">
        <v>973</v>
      </c>
      <c r="C84" s="90"/>
      <c r="D84" s="90"/>
      <c r="E84" s="90"/>
      <c r="F84" s="90"/>
      <c r="G84" s="90"/>
      <c r="H84" s="90"/>
      <c r="I84" s="87"/>
      <c r="J84" s="88"/>
      <c r="K84" s="304">
        <v>0.05</v>
      </c>
      <c r="L84" s="861">
        <f>N78*K84</f>
        <v>11999.877603264182</v>
      </c>
      <c r="M84" s="862"/>
      <c r="N84" s="51"/>
    </row>
    <row r="85" spans="1:14" ht="15.75" thickBot="1">
      <c r="B85" s="91" t="s">
        <v>974</v>
      </c>
      <c r="C85" s="92"/>
      <c r="D85" s="92"/>
      <c r="E85" s="92"/>
      <c r="F85" s="92"/>
      <c r="G85" s="92"/>
      <c r="H85" s="92"/>
      <c r="I85" s="93"/>
      <c r="J85" s="94"/>
      <c r="K85" s="305">
        <v>0.05</v>
      </c>
      <c r="L85" s="863">
        <f>N78*K85</f>
        <v>11999.877603264182</v>
      </c>
      <c r="M85" s="864"/>
      <c r="N85" s="51"/>
    </row>
    <row r="86" spans="1:14" ht="15.75" thickBot="1">
      <c r="B86" s="826" t="s">
        <v>953</v>
      </c>
      <c r="C86" s="827"/>
      <c r="D86" s="827"/>
      <c r="E86" s="827"/>
      <c r="F86" s="827"/>
      <c r="G86" s="827"/>
      <c r="H86" s="827"/>
      <c r="I86" s="827"/>
      <c r="J86" s="827"/>
      <c r="K86" s="827"/>
      <c r="L86" s="827"/>
      <c r="M86" s="828"/>
      <c r="N86" s="52">
        <f>L83+L84+L85</f>
        <v>71999.265619585087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311996.8176848687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7"/>
      <c r="J36" s="268"/>
      <c r="K36" s="269">
        <f>VLOOKUP(A36,EQUIPOS!A6:D163,4,FALSE)</f>
        <v>175788.36457170045</v>
      </c>
      <c r="L36" s="270"/>
      <c r="M36" s="271">
        <v>1.3125</v>
      </c>
      <c r="N36" s="272">
        <f>K36/M36</f>
        <v>133933.99205462891</v>
      </c>
    </row>
    <row r="37" spans="1:14">
      <c r="A37" s="144" t="s">
        <v>373</v>
      </c>
      <c r="B37" s="875" t="str">
        <f>VLOOKUP(A37,EQUIPOS!A7:D154,3,FALSE)</f>
        <v>Volqueta 6 m3</v>
      </c>
      <c r="C37" s="876"/>
      <c r="D37" s="876"/>
      <c r="E37" s="876"/>
      <c r="F37" s="876"/>
      <c r="G37" s="876"/>
      <c r="H37" s="877"/>
      <c r="I37" s="267"/>
      <c r="J37" s="268"/>
      <c r="K37" s="269">
        <f>VLOOKUP(A37,EQUIPOS!A7:D164,4,FALSE)</f>
        <v>85790.46039056436</v>
      </c>
      <c r="L37" s="270"/>
      <c r="M37" s="271">
        <v>1.3125</v>
      </c>
      <c r="N37" s="272">
        <f>K37/M37</f>
        <v>65364.160297572846</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1192.1999047619047</v>
      </c>
    </row>
    <row r="43" spans="1:14" ht="15.75" thickBot="1">
      <c r="B43" s="826" t="s">
        <v>953</v>
      </c>
      <c r="C43" s="827"/>
      <c r="D43" s="827"/>
      <c r="E43" s="827"/>
      <c r="F43" s="827"/>
      <c r="G43" s="827"/>
      <c r="H43" s="827"/>
      <c r="I43" s="827"/>
      <c r="J43" s="827"/>
      <c r="K43" s="827"/>
      <c r="L43" s="827"/>
      <c r="M43" s="828"/>
      <c r="N43" s="394">
        <f>SUM(N36:N42)</f>
        <v>200490.35225696367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658.87305247911479</v>
      </c>
      <c r="N48" s="272">
        <f>K48*M48</f>
        <v>6588.7305247911481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16513.784579224175</v>
      </c>
      <c r="N49" s="272">
        <f>K49*M49</f>
        <v>16513.784579224175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2757.7025341666176</v>
      </c>
      <c r="N50" s="272">
        <f>K50*M50</f>
        <v>2757.7025341666176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25860.217638181937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23843.998095238094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250194.56799038369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50038.913598076739</v>
      </c>
      <c r="M83" s="862"/>
      <c r="N83" s="51"/>
    </row>
    <row r="84" spans="1:14">
      <c r="B84" s="89" t="s">
        <v>973</v>
      </c>
      <c r="C84" s="90"/>
      <c r="D84" s="90"/>
      <c r="E84" s="90"/>
      <c r="F84" s="90"/>
      <c r="G84" s="90"/>
      <c r="H84" s="90"/>
      <c r="I84" s="87"/>
      <c r="J84" s="88"/>
      <c r="K84" s="304">
        <v>0.05</v>
      </c>
      <c r="L84" s="861">
        <f>N78*K84</f>
        <v>12509.728399519185</v>
      </c>
      <c r="M84" s="862"/>
      <c r="N84" s="51"/>
    </row>
    <row r="85" spans="1:14" ht="15.75" thickBot="1">
      <c r="B85" s="91" t="s">
        <v>974</v>
      </c>
      <c r="C85" s="92"/>
      <c r="D85" s="92"/>
      <c r="E85" s="92"/>
      <c r="F85" s="92"/>
      <c r="G85" s="92"/>
      <c r="H85" s="92"/>
      <c r="I85" s="93"/>
      <c r="J85" s="94"/>
      <c r="K85" s="305">
        <v>0.05</v>
      </c>
      <c r="L85" s="863">
        <f>N78*K85</f>
        <v>12509.728399519185</v>
      </c>
      <c r="M85" s="864"/>
      <c r="N85" s="51"/>
    </row>
    <row r="86" spans="1:14" ht="15.75" thickBot="1">
      <c r="B86" s="826" t="s">
        <v>953</v>
      </c>
      <c r="C86" s="827"/>
      <c r="D86" s="827"/>
      <c r="E86" s="827"/>
      <c r="F86" s="827"/>
      <c r="G86" s="827"/>
      <c r="H86" s="827"/>
      <c r="I86" s="827"/>
      <c r="J86" s="827"/>
      <c r="K86" s="827"/>
      <c r="L86" s="827"/>
      <c r="M86" s="828"/>
      <c r="N86" s="52">
        <f>L83+L84+L85</f>
        <v>75058.370397115112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325252.93838749878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312</v>
      </c>
      <c r="B36" s="875" t="str">
        <f>VLOOKUP(A36,EQUIPOS!A6:D154,3,FALSE)</f>
        <v>Retroexcavadora sobre oruga, potencia 138 HP, balde de 1,5 m3.</v>
      </c>
      <c r="C36" s="876"/>
      <c r="D36" s="876"/>
      <c r="E36" s="876"/>
      <c r="F36" s="876"/>
      <c r="G36" s="876"/>
      <c r="H36" s="877"/>
      <c r="I36" s="267"/>
      <c r="J36" s="268"/>
      <c r="K36" s="269">
        <f>VLOOKUP(A36,EQUIPOS!A6:D163,4,FALSE)</f>
        <v>228448.2614605549</v>
      </c>
      <c r="L36" s="270"/>
      <c r="M36" s="271">
        <v>66</v>
      </c>
      <c r="N36" s="272">
        <f>K36/M36</f>
        <v>3461.3372948568926</v>
      </c>
    </row>
    <row r="37" spans="1:14">
      <c r="A37" s="144" t="s">
        <v>129</v>
      </c>
      <c r="B37" s="875" t="str">
        <f>VLOOKUP(A37,EQUIPOS!A7:D154,3,FALSE)</f>
        <v xml:space="preserve">Buldozer, Potencia al volante de 140 HP, motor de 2200 RPM, longitud de hoja 4,80m. </v>
      </c>
      <c r="C37" s="876"/>
      <c r="D37" s="876"/>
      <c r="E37" s="876"/>
      <c r="F37" s="876"/>
      <c r="G37" s="876"/>
      <c r="H37" s="877"/>
      <c r="I37" s="267"/>
      <c r="J37" s="268"/>
      <c r="K37" s="269">
        <f>VLOOKUP(A37,EQUIPOS!A7:D164,4,FALSE)</f>
        <v>166382.00603178883</v>
      </c>
      <c r="L37" s="270"/>
      <c r="M37" s="271">
        <v>100</v>
      </c>
      <c r="N37" s="272">
        <f>K37/M37</f>
        <v>1663.8200603178882</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1.1854260416666667</v>
      </c>
    </row>
    <row r="43" spans="1:14" ht="15.75" thickBot="1">
      <c r="B43" s="826" t="s">
        <v>953</v>
      </c>
      <c r="C43" s="827"/>
      <c r="D43" s="827"/>
      <c r="E43" s="827"/>
      <c r="F43" s="827"/>
      <c r="G43" s="827"/>
      <c r="H43" s="827"/>
      <c r="I43" s="827"/>
      <c r="J43" s="827"/>
      <c r="K43" s="827"/>
      <c r="L43" s="827"/>
      <c r="M43" s="828"/>
      <c r="N43" s="394">
        <f>SUM(N36:N42)</f>
        <v>5126.3427812164473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5952.9436804912239</v>
      </c>
      <c r="N48" s="272">
        <f>K48*M48</f>
        <v>5952.9436804912239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5952.9436804912239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118.54260416666666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11197.829065874337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2239.5658131748673</v>
      </c>
      <c r="M83" s="862"/>
      <c r="N83" s="51"/>
    </row>
    <row r="84" spans="1:14">
      <c r="B84" s="89" t="s">
        <v>973</v>
      </c>
      <c r="C84" s="90"/>
      <c r="D84" s="90"/>
      <c r="E84" s="90"/>
      <c r="F84" s="90"/>
      <c r="G84" s="90"/>
      <c r="H84" s="90"/>
      <c r="I84" s="87"/>
      <c r="J84" s="88"/>
      <c r="K84" s="304">
        <v>0.05</v>
      </c>
      <c r="L84" s="861">
        <f>N78*K84</f>
        <v>559.89145329371684</v>
      </c>
      <c r="M84" s="862"/>
      <c r="N84" s="51"/>
    </row>
    <row r="85" spans="1:14" ht="15.75" thickBot="1">
      <c r="B85" s="91" t="s">
        <v>974</v>
      </c>
      <c r="C85" s="92"/>
      <c r="D85" s="92"/>
      <c r="E85" s="92"/>
      <c r="F85" s="92"/>
      <c r="G85" s="92"/>
      <c r="H85" s="92"/>
      <c r="I85" s="93"/>
      <c r="J85" s="94"/>
      <c r="K85" s="305">
        <v>0.05</v>
      </c>
      <c r="L85" s="863">
        <f>N78*K85</f>
        <v>559.89145329371684</v>
      </c>
      <c r="M85" s="864"/>
      <c r="N85" s="51"/>
    </row>
    <row r="86" spans="1:14" ht="15.75" thickBot="1">
      <c r="B86" s="826" t="s">
        <v>953</v>
      </c>
      <c r="C86" s="827"/>
      <c r="D86" s="827"/>
      <c r="E86" s="827"/>
      <c r="F86" s="827"/>
      <c r="G86" s="827"/>
      <c r="H86" s="827"/>
      <c r="I86" s="827"/>
      <c r="J86" s="827"/>
      <c r="K86" s="827"/>
      <c r="L86" s="827"/>
      <c r="M86" s="828"/>
      <c r="N86" s="52">
        <f>L83+L84+L85</f>
        <v>3359.3487197623012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14557.177785636639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312</v>
      </c>
      <c r="B36" s="875" t="str">
        <f>VLOOKUP(A36,EQUIPOS!A6:D154,3,FALSE)</f>
        <v>Retroexcavadora sobre oruga, potencia 138 HP, balde de 1,5 m3.</v>
      </c>
      <c r="C36" s="876"/>
      <c r="D36" s="876"/>
      <c r="E36" s="876"/>
      <c r="F36" s="876"/>
      <c r="G36" s="876"/>
      <c r="H36" s="877"/>
      <c r="I36" s="267"/>
      <c r="J36" s="268"/>
      <c r="K36" s="269">
        <f>VLOOKUP(A36,EQUIPOS!A6:D163,4,FALSE)</f>
        <v>228448.2614605549</v>
      </c>
      <c r="L36" s="270"/>
      <c r="M36" s="271">
        <v>66</v>
      </c>
      <c r="N36" s="272">
        <f>K36/M36</f>
        <v>3461.3372948568926</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1.1854260416666667</v>
      </c>
    </row>
    <row r="43" spans="1:14" ht="15.75" thickBot="1">
      <c r="B43" s="826" t="s">
        <v>953</v>
      </c>
      <c r="C43" s="827"/>
      <c r="D43" s="827"/>
      <c r="E43" s="827"/>
      <c r="F43" s="827"/>
      <c r="G43" s="827"/>
      <c r="H43" s="827"/>
      <c r="I43" s="827"/>
      <c r="J43" s="827"/>
      <c r="K43" s="827"/>
      <c r="L43" s="827"/>
      <c r="M43" s="828"/>
      <c r="N43" s="394">
        <f>SUM(N36:N42)</f>
        <v>3462.5227208985593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118.54260416666666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3581.0653250652258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716.21306501304525</v>
      </c>
      <c r="M83" s="862"/>
      <c r="N83" s="51"/>
    </row>
    <row r="84" spans="1:14">
      <c r="B84" s="89" t="s">
        <v>973</v>
      </c>
      <c r="C84" s="90"/>
      <c r="D84" s="90"/>
      <c r="E84" s="90"/>
      <c r="F84" s="90"/>
      <c r="G84" s="90"/>
      <c r="H84" s="90"/>
      <c r="I84" s="87"/>
      <c r="J84" s="88"/>
      <c r="K84" s="304">
        <v>0.05</v>
      </c>
      <c r="L84" s="861">
        <f>N78*K84</f>
        <v>179.05326625326131</v>
      </c>
      <c r="M84" s="862"/>
      <c r="N84" s="51"/>
    </row>
    <row r="85" spans="1:14" ht="15.75" thickBot="1">
      <c r="B85" s="91" t="s">
        <v>974</v>
      </c>
      <c r="C85" s="92"/>
      <c r="D85" s="92"/>
      <c r="E85" s="92"/>
      <c r="F85" s="92"/>
      <c r="G85" s="92"/>
      <c r="H85" s="92"/>
      <c r="I85" s="93"/>
      <c r="J85" s="94"/>
      <c r="K85" s="305">
        <v>0.05</v>
      </c>
      <c r="L85" s="863">
        <f>N78*K85</f>
        <v>179.05326625326131</v>
      </c>
      <c r="M85" s="864"/>
      <c r="N85" s="51"/>
    </row>
    <row r="86" spans="1:14" ht="15.75" thickBot="1">
      <c r="B86" s="826" t="s">
        <v>953</v>
      </c>
      <c r="C86" s="827"/>
      <c r="D86" s="827"/>
      <c r="E86" s="827"/>
      <c r="F86" s="827"/>
      <c r="G86" s="827"/>
      <c r="H86" s="827"/>
      <c r="I86" s="827"/>
      <c r="J86" s="827"/>
      <c r="K86" s="827"/>
      <c r="L86" s="827"/>
      <c r="M86" s="828"/>
      <c r="N86" s="52">
        <f>L83+L84+L85</f>
        <v>1074.3195975195679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4655.3849225847935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8" zoomScale="78" zoomScaleNormal="78" workbookViewId="0">
      <selection activeCell="D60" sqref="D60"/>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180</v>
      </c>
      <c r="B36" s="875" t="str">
        <f>VLOOKUP(A36,EQUIPOS!A6:D154,3,FALSE)</f>
        <v>Compresor 120 HP, con martillo.</v>
      </c>
      <c r="C36" s="876"/>
      <c r="D36" s="876"/>
      <c r="E36" s="876"/>
      <c r="F36" s="876"/>
      <c r="G36" s="876"/>
      <c r="H36" s="877"/>
      <c r="I36" s="267"/>
      <c r="J36" s="268"/>
      <c r="K36" s="269">
        <f>VLOOKUP(A36,EQUIPOS!A6:D163,4,FALSE)</f>
        <v>94351.792610917139</v>
      </c>
      <c r="L36" s="270"/>
      <c r="M36" s="271">
        <v>66</v>
      </c>
      <c r="N36" s="272">
        <f>K36/M36</f>
        <v>1429.5726153169264</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7"/>
      <c r="J37" s="268"/>
      <c r="K37" s="269">
        <f>VLOOKUP(A37,EQUIPOS!A7:D164,4,FALSE)</f>
        <v>166382.00603178883</v>
      </c>
      <c r="L37" s="270"/>
      <c r="M37" s="271">
        <v>100</v>
      </c>
      <c r="N37" s="272">
        <f>K37/M37</f>
        <v>1663.8200603178882</v>
      </c>
    </row>
    <row r="38" spans="1:14">
      <c r="A38" t="s">
        <v>312</v>
      </c>
      <c r="B38" s="875" t="str">
        <f>VLOOKUP(A38,EQUIPOS!A8:D154,3,FALSE)</f>
        <v>Retroexcavadora sobre oruga, potencia 138 HP, balde de 1,5 m3.</v>
      </c>
      <c r="C38" s="876"/>
      <c r="D38" s="876"/>
      <c r="E38" s="876"/>
      <c r="F38" s="876"/>
      <c r="G38" s="876"/>
      <c r="H38" s="877"/>
      <c r="I38" s="267"/>
      <c r="J38" s="268"/>
      <c r="K38" s="269">
        <f>VLOOKUP(A38,EQUIPOS!A8:D165,4,FALSE)</f>
        <v>228448.2614605549</v>
      </c>
      <c r="L38" s="270"/>
      <c r="M38" s="271">
        <v>66</v>
      </c>
      <c r="N38" s="272">
        <f>K38/M38</f>
        <v>3461.3372948568926</v>
      </c>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N78*L42</f>
        <v>6.4119976747881813</v>
      </c>
    </row>
    <row r="43" spans="1:14" ht="15.75" thickBot="1">
      <c r="B43" s="826" t="s">
        <v>953</v>
      </c>
      <c r="C43" s="827"/>
      <c r="D43" s="827"/>
      <c r="E43" s="827"/>
      <c r="F43" s="827"/>
      <c r="G43" s="827"/>
      <c r="H43" s="827"/>
      <c r="I43" s="827"/>
      <c r="J43" s="827"/>
      <c r="K43" s="827"/>
      <c r="L43" s="827"/>
      <c r="M43" s="828"/>
      <c r="N43" s="394">
        <f>SUM(N36:N42)</f>
        <v>6561.1419681664956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6340.2789510531957</v>
      </c>
      <c r="N48" s="272">
        <f>K48*M48</f>
        <v>1268.0557902106393</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1714.4257931165396</v>
      </c>
      <c r="N49" s="272">
        <f t="shared" ref="N49:N54" si="0">K49*M49</f>
        <v>5143.277379349619</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13166.83406486489</v>
      </c>
      <c r="N50" s="272">
        <f t="shared" si="0"/>
        <v>3950.0502194594669</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988.30957871867224</v>
      </c>
      <c r="N51" s="272">
        <f t="shared" si="0"/>
        <v>197.66191574373445</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912.63811857577059</v>
      </c>
      <c r="N52" s="272">
        <f t="shared" si="0"/>
        <v>456.3190592878853</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5952.9436804912239</v>
      </c>
      <c r="N54" s="272">
        <f t="shared" si="0"/>
        <v>5952.9436804912239</v>
      </c>
    </row>
    <row r="55" spans="1:14" ht="15.75" thickBot="1">
      <c r="B55" s="908"/>
      <c r="C55" s="909"/>
      <c r="D55" s="909"/>
      <c r="E55" s="909"/>
      <c r="F55" s="909"/>
      <c r="G55" s="909"/>
      <c r="H55" s="909"/>
      <c r="I55" s="879"/>
      <c r="J55" s="42"/>
      <c r="K55" s="44"/>
      <c r="L55" s="910"/>
      <c r="M55" s="911"/>
      <c r="N55" s="45"/>
    </row>
    <row r="56" spans="1:14" ht="15.75" thickBot="1">
      <c r="B56" s="826" t="s">
        <v>953</v>
      </c>
      <c r="C56" s="827"/>
      <c r="D56" s="827"/>
      <c r="E56" s="827"/>
      <c r="F56" s="827"/>
      <c r="G56" s="827"/>
      <c r="H56" s="827"/>
      <c r="I56" s="827"/>
      <c r="J56" s="827"/>
      <c r="K56" s="827"/>
      <c r="L56" s="827"/>
      <c r="M56" s="828"/>
      <c r="N56" s="394">
        <f>SUM(N48:N55)</f>
        <v>16968.308044542569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B61" s="46"/>
      <c r="C61" s="317"/>
      <c r="D61" s="317"/>
      <c r="E61" s="317"/>
      <c r="F61" s="317"/>
      <c r="G61" s="317"/>
      <c r="H61" s="311"/>
      <c r="I61" s="279"/>
      <c r="J61" s="286"/>
      <c r="K61" s="279"/>
      <c r="L61" s="913"/>
      <c r="M61" s="914"/>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826" t="s">
        <v>953</v>
      </c>
      <c r="C78" s="827"/>
      <c r="D78" s="827"/>
      <c r="E78" s="827"/>
      <c r="F78" s="827"/>
      <c r="G78" s="827"/>
      <c r="H78" s="827"/>
      <c r="I78" s="869"/>
      <c r="J78" s="869"/>
      <c r="K78" s="869"/>
      <c r="L78" s="869"/>
      <c r="M78" s="870"/>
      <c r="N78" s="301">
        <f>SUM(N72:N77)</f>
        <v>320.59988373940905</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23850.049896448472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4770.0099792896945</v>
      </c>
      <c r="M85" s="862"/>
      <c r="N85" s="51"/>
    </row>
    <row r="86" spans="1:14">
      <c r="B86" s="89" t="s">
        <v>973</v>
      </c>
      <c r="C86" s="90"/>
      <c r="D86" s="90"/>
      <c r="E86" s="90"/>
      <c r="F86" s="90"/>
      <c r="G86" s="90"/>
      <c r="H86" s="90"/>
      <c r="I86" s="87"/>
      <c r="J86" s="88"/>
      <c r="K86" s="304">
        <v>0.05</v>
      </c>
      <c r="L86" s="861">
        <f>N80*K86</f>
        <v>1192.5024948224236</v>
      </c>
      <c r="M86" s="862"/>
      <c r="N86" s="51"/>
    </row>
    <row r="87" spans="1:14" ht="15.75" thickBot="1">
      <c r="B87" s="91" t="s">
        <v>974</v>
      </c>
      <c r="C87" s="92"/>
      <c r="D87" s="92"/>
      <c r="E87" s="92"/>
      <c r="F87" s="92"/>
      <c r="G87" s="92"/>
      <c r="H87" s="92"/>
      <c r="I87" s="93"/>
      <c r="J87" s="94"/>
      <c r="K87" s="305">
        <v>0.05</v>
      </c>
      <c r="L87" s="863">
        <f>N80*K87</f>
        <v>1192.5024948224236</v>
      </c>
      <c r="M87" s="864"/>
      <c r="N87" s="51"/>
    </row>
    <row r="88" spans="1:14" ht="15.75" thickBot="1">
      <c r="B88" s="826" t="s">
        <v>953</v>
      </c>
      <c r="C88" s="827"/>
      <c r="D88" s="827"/>
      <c r="E88" s="827"/>
      <c r="F88" s="827"/>
      <c r="G88" s="827"/>
      <c r="H88" s="827"/>
      <c r="I88" s="827"/>
      <c r="J88" s="827"/>
      <c r="K88" s="827"/>
      <c r="L88" s="827"/>
      <c r="M88" s="828"/>
      <c r="N88" s="52">
        <f>L85+L86+L87</f>
        <v>7155.0149689345417</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31005.064865383014</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9" t="s">
        <v>2218</v>
      </c>
      <c r="C107" s="830"/>
      <c r="D107" s="830"/>
      <c r="E107" s="830"/>
      <c r="F107" s="830"/>
      <c r="G107" s="830"/>
      <c r="H107" s="830"/>
      <c r="I107" s="830"/>
      <c r="J107" s="830"/>
      <c r="K107" s="830"/>
      <c r="L107" s="830"/>
      <c r="M107" s="830"/>
      <c r="N107" s="831"/>
    </row>
    <row r="108" spans="2:14" ht="15" customHeight="1">
      <c r="B108" s="829"/>
      <c r="C108" s="830"/>
      <c r="D108" s="830"/>
      <c r="E108" s="830"/>
      <c r="F108" s="830"/>
      <c r="G108" s="830"/>
      <c r="H108" s="830"/>
      <c r="I108" s="830"/>
      <c r="J108" s="830"/>
      <c r="K108" s="830"/>
      <c r="L108" s="830"/>
      <c r="M108" s="830"/>
      <c r="N108" s="831"/>
    </row>
    <row r="109" spans="2:14" ht="30" customHeight="1">
      <c r="B109" s="832" t="s">
        <v>2219</v>
      </c>
      <c r="C109" s="833"/>
      <c r="D109" s="833"/>
      <c r="E109" s="833"/>
      <c r="F109" s="833"/>
      <c r="G109" s="833"/>
      <c r="H109" s="833"/>
      <c r="I109" s="833"/>
      <c r="J109" s="833"/>
      <c r="K109" s="833"/>
      <c r="L109" s="833"/>
      <c r="M109" s="833"/>
      <c r="N109" s="834"/>
    </row>
    <row r="110" spans="2:14">
      <c r="B110" s="832"/>
      <c r="C110" s="833"/>
      <c r="D110" s="833"/>
      <c r="E110" s="833"/>
      <c r="F110" s="833"/>
      <c r="G110" s="833"/>
      <c r="H110" s="833"/>
      <c r="I110" s="833"/>
      <c r="J110" s="833"/>
      <c r="K110" s="833"/>
      <c r="L110" s="833"/>
      <c r="M110" s="833"/>
      <c r="N110" s="834"/>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2"/>
      <c r="K120" s="892"/>
      <c r="L120" s="892"/>
      <c r="M120" s="892"/>
      <c r="N120" s="893"/>
    </row>
    <row r="121" spans="2:14" ht="15.75" thickBot="1">
      <c r="B121" s="261" t="s">
        <v>2221</v>
      </c>
      <c r="C121" s="393"/>
      <c r="D121" s="393"/>
      <c r="E121" s="57"/>
      <c r="F121" s="57"/>
      <c r="G121" s="57"/>
      <c r="H121" s="57"/>
      <c r="I121" s="57"/>
      <c r="J121" s="894"/>
      <c r="K121" s="894"/>
      <c r="L121" s="894"/>
      <c r="M121" s="894"/>
      <c r="N121" s="895"/>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7"/>
      <c r="J36" s="268"/>
      <c r="K36" s="269">
        <f>VLOOKUP(A36,EQUIPOS!A6:D163,4,FALSE)</f>
        <v>228448.2614605549</v>
      </c>
      <c r="L36" s="270"/>
      <c r="M36" s="271">
        <v>66</v>
      </c>
      <c r="N36" s="272">
        <f>K36/M36</f>
        <v>3461.3372948568926</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7"/>
      <c r="J37" s="268"/>
      <c r="K37" s="269">
        <f>VLOOKUP(A37,EQUIPOS!A7:D164,4,FALSE)</f>
        <v>166382.00603178883</v>
      </c>
      <c r="L37" s="270"/>
      <c r="M37" s="271">
        <v>100</v>
      </c>
      <c r="N37" s="272">
        <f>K37/M37</f>
        <v>1663.8200603178882</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1.1854260416666667</v>
      </c>
    </row>
    <row r="43" spans="1:14" ht="15.75" thickBot="1">
      <c r="B43" s="826" t="s">
        <v>953</v>
      </c>
      <c r="C43" s="827"/>
      <c r="D43" s="827"/>
      <c r="E43" s="827"/>
      <c r="F43" s="827"/>
      <c r="G43" s="827"/>
      <c r="H43" s="827"/>
      <c r="I43" s="827"/>
      <c r="J43" s="827"/>
      <c r="K43" s="827"/>
      <c r="L43" s="827"/>
      <c r="M43" s="828"/>
      <c r="N43" s="394">
        <f>SUM(N36:N42)</f>
        <v>5126.3427812164473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5952.9436804912239</v>
      </c>
      <c r="N48" s="272">
        <f>K48*M48</f>
        <v>5952.9436804912239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5952.9436804912239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118.54260416666666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11197.829065874337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2239.5658131748673</v>
      </c>
      <c r="M83" s="862"/>
      <c r="N83" s="51"/>
    </row>
    <row r="84" spans="1:14">
      <c r="B84" s="89" t="s">
        <v>973</v>
      </c>
      <c r="C84" s="90"/>
      <c r="D84" s="90"/>
      <c r="E84" s="90"/>
      <c r="F84" s="90"/>
      <c r="G84" s="90"/>
      <c r="H84" s="90"/>
      <c r="I84" s="87"/>
      <c r="J84" s="88"/>
      <c r="K84" s="304">
        <v>0.05</v>
      </c>
      <c r="L84" s="861">
        <f>N78*K84</f>
        <v>559.89145329371684</v>
      </c>
      <c r="M84" s="862"/>
      <c r="N84" s="51"/>
    </row>
    <row r="85" spans="1:14" ht="15.75" thickBot="1">
      <c r="B85" s="91" t="s">
        <v>974</v>
      </c>
      <c r="C85" s="92"/>
      <c r="D85" s="92"/>
      <c r="E85" s="92"/>
      <c r="F85" s="92"/>
      <c r="G85" s="92"/>
      <c r="H85" s="92"/>
      <c r="I85" s="93"/>
      <c r="J85" s="94"/>
      <c r="K85" s="305">
        <v>0.05</v>
      </c>
      <c r="L85" s="863">
        <f>N78*K85</f>
        <v>559.89145329371684</v>
      </c>
      <c r="M85" s="864"/>
      <c r="N85" s="51"/>
    </row>
    <row r="86" spans="1:14" ht="15.75" thickBot="1">
      <c r="B86" s="826" t="s">
        <v>953</v>
      </c>
      <c r="C86" s="827"/>
      <c r="D86" s="827"/>
      <c r="E86" s="827"/>
      <c r="F86" s="827"/>
      <c r="G86" s="827"/>
      <c r="H86" s="827"/>
      <c r="I86" s="827"/>
      <c r="J86" s="827"/>
      <c r="K86" s="827"/>
      <c r="L86" s="827"/>
      <c r="M86" s="828"/>
      <c r="N86" s="52">
        <f>L83+L84+L85</f>
        <v>3359.3487197623012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14557.177785636639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0" sqref="A1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7"/>
      <c r="J36" s="268"/>
      <c r="K36" s="269">
        <f>VLOOKUP(A36,EQUIPOS!A6:D163,4,FALSE)</f>
        <v>228448.2614605549</v>
      </c>
      <c r="L36" s="270"/>
      <c r="M36" s="271">
        <v>66</v>
      </c>
      <c r="N36" s="272">
        <f>K36/M36</f>
        <v>3461.3372948568926</v>
      </c>
    </row>
    <row r="37" spans="1:14">
      <c r="A37" s="108" t="s">
        <v>180</v>
      </c>
      <c r="B37" s="875" t="str">
        <f>VLOOKUP(A37,EQUIPOS!A7:D154,3,FALSE)</f>
        <v>Compresor 120 HP, con martillo.</v>
      </c>
      <c r="C37" s="876"/>
      <c r="D37" s="876"/>
      <c r="E37" s="876"/>
      <c r="F37" s="876"/>
      <c r="G37" s="876"/>
      <c r="H37" s="877"/>
      <c r="I37" s="267"/>
      <c r="J37" s="268"/>
      <c r="K37" s="269">
        <f>VLOOKUP(A37,EQUIPOS!A7:D164,4,FALSE)</f>
        <v>94351.792610917139</v>
      </c>
      <c r="L37" s="270"/>
      <c r="M37" s="271">
        <v>66</v>
      </c>
      <c r="N37" s="272">
        <f>K37/M37</f>
        <v>1429.5726153169264</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N79*L42</f>
        <v>6.4119976747881813</v>
      </c>
    </row>
    <row r="43" spans="1:14" ht="15.75" thickBot="1">
      <c r="B43" s="826" t="s">
        <v>953</v>
      </c>
      <c r="C43" s="827"/>
      <c r="D43" s="827"/>
      <c r="E43" s="827"/>
      <c r="F43" s="827"/>
      <c r="G43" s="827"/>
      <c r="H43" s="827"/>
      <c r="I43" s="827"/>
      <c r="J43" s="827"/>
      <c r="K43" s="827"/>
      <c r="L43" s="827"/>
      <c r="M43" s="828"/>
      <c r="N43" s="394">
        <f>SUM(N36:N42)</f>
        <v>4897.3219078486072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6340.2789510531957</v>
      </c>
      <c r="N48" s="272">
        <f t="shared" ref="N48:N52" si="0">K48*M48</f>
        <v>1268.0557902106393</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1714.4257931165396</v>
      </c>
      <c r="N49" s="272">
        <f t="shared" si="0"/>
        <v>5143.277379349619</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13166.83406486489</v>
      </c>
      <c r="N50" s="272">
        <f t="shared" si="0"/>
        <v>3950.0502194594669</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988.30957871867224</v>
      </c>
      <c r="N51" s="272">
        <f t="shared" si="0"/>
        <v>197.66191574373445</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912.63811857577059</v>
      </c>
      <c r="N52" s="272">
        <f t="shared" si="0"/>
        <v>456.3190592878853</v>
      </c>
    </row>
    <row r="53" spans="1:14">
      <c r="B53" s="43"/>
      <c r="C53" s="281"/>
      <c r="D53" s="281"/>
      <c r="E53" s="281"/>
      <c r="F53" s="281"/>
      <c r="G53" s="281"/>
      <c r="H53" s="281"/>
      <c r="I53" s="268"/>
      <c r="J53" s="224"/>
      <c r="K53" s="282"/>
      <c r="L53" s="267"/>
      <c r="M53" s="283"/>
      <c r="N53" s="272"/>
    </row>
    <row r="54" spans="1:14" ht="15.75" thickBot="1">
      <c r="B54" s="908"/>
      <c r="C54" s="909"/>
      <c r="D54" s="909"/>
      <c r="E54" s="909"/>
      <c r="F54" s="909"/>
      <c r="G54" s="909"/>
      <c r="H54" s="909"/>
      <c r="I54" s="879"/>
      <c r="J54" s="42"/>
      <c r="K54" s="44"/>
      <c r="L54" s="910"/>
      <c r="M54" s="911"/>
      <c r="N54" s="45"/>
    </row>
    <row r="55" spans="1:14" ht="15.75" thickBot="1">
      <c r="B55" s="826" t="s">
        <v>953</v>
      </c>
      <c r="C55" s="827"/>
      <c r="D55" s="827"/>
      <c r="E55" s="827"/>
      <c r="F55" s="827"/>
      <c r="G55" s="827"/>
      <c r="H55" s="827"/>
      <c r="I55" s="827"/>
      <c r="J55" s="827"/>
      <c r="K55" s="827"/>
      <c r="L55" s="827"/>
      <c r="M55" s="828"/>
      <c r="N55" s="394">
        <f>SUM(N48:N54)</f>
        <v>11015.364364051346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953"/>
      <c r="C65" s="954"/>
      <c r="D65" s="954"/>
      <c r="E65" s="954"/>
      <c r="F65" s="954"/>
      <c r="G65" s="955"/>
      <c r="H65" s="311"/>
      <c r="I65" s="279"/>
      <c r="J65" s="286"/>
      <c r="K65" s="279"/>
      <c r="L65" s="913"/>
      <c r="M65" s="914"/>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902"/>
      <c r="C78" s="903"/>
      <c r="D78" s="903"/>
      <c r="E78" s="903"/>
      <c r="F78" s="903"/>
      <c r="G78" s="903"/>
      <c r="H78" s="903"/>
      <c r="I78" s="126"/>
      <c r="J78" s="126"/>
      <c r="K78" s="126"/>
      <c r="L78" s="916"/>
      <c r="M78" s="916"/>
      <c r="N78" s="45"/>
    </row>
    <row r="79" spans="1:15" ht="15.75" thickBot="1">
      <c r="B79" s="915" t="s">
        <v>953</v>
      </c>
      <c r="C79" s="869"/>
      <c r="D79" s="869"/>
      <c r="E79" s="869"/>
      <c r="F79" s="869"/>
      <c r="G79" s="869"/>
      <c r="H79" s="869"/>
      <c r="I79" s="869"/>
      <c r="J79" s="869"/>
      <c r="K79" s="869"/>
      <c r="L79" s="869"/>
      <c r="M79" s="870"/>
      <c r="N79" s="301">
        <f>SUM(N73:N78)</f>
        <v>320.59988373940905</v>
      </c>
    </row>
    <row r="80" spans="1:15" ht="15.75" thickBot="1">
      <c r="B80" s="33"/>
      <c r="C80" s="34"/>
      <c r="D80" s="34"/>
      <c r="E80" s="34"/>
      <c r="F80" s="34"/>
      <c r="G80" s="34"/>
      <c r="H80" s="34"/>
      <c r="I80" s="34"/>
      <c r="J80" s="34"/>
      <c r="K80" s="34"/>
      <c r="L80" s="34"/>
      <c r="M80" s="34"/>
      <c r="N80" s="35"/>
    </row>
    <row r="81" spans="1:14" ht="15.75" thickBot="1">
      <c r="B81" s="826" t="s">
        <v>967</v>
      </c>
      <c r="C81" s="827"/>
      <c r="D81" s="827"/>
      <c r="E81" s="827"/>
      <c r="F81" s="827"/>
      <c r="G81" s="827"/>
      <c r="H81" s="827"/>
      <c r="I81" s="827"/>
      <c r="J81" s="827"/>
      <c r="K81" s="827"/>
      <c r="L81" s="827"/>
      <c r="M81" s="828"/>
      <c r="N81" s="99">
        <f>N43+N55+N68+N79</f>
        <v>16233.286155639362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1" t="s">
        <v>969</v>
      </c>
      <c r="C85" s="872"/>
      <c r="D85" s="872"/>
      <c r="E85" s="872"/>
      <c r="F85" s="872"/>
      <c r="G85" s="872"/>
      <c r="H85" s="872"/>
      <c r="I85" s="314"/>
      <c r="J85" s="334"/>
      <c r="K85" s="302" t="s">
        <v>970</v>
      </c>
      <c r="L85" s="873" t="s">
        <v>971</v>
      </c>
      <c r="M85" s="874"/>
      <c r="N85" s="303"/>
    </row>
    <row r="86" spans="1:14">
      <c r="B86" s="859" t="s">
        <v>972</v>
      </c>
      <c r="C86" s="860"/>
      <c r="D86" s="860"/>
      <c r="E86" s="860"/>
      <c r="F86" s="860"/>
      <c r="G86" s="860"/>
      <c r="H86" s="860"/>
      <c r="I86" s="87"/>
      <c r="J86" s="88"/>
      <c r="K86" s="304">
        <v>0.2</v>
      </c>
      <c r="L86" s="861">
        <f>N81*K86</f>
        <v>3246.6572311278724</v>
      </c>
      <c r="M86" s="862"/>
      <c r="N86" s="51"/>
    </row>
    <row r="87" spans="1:14">
      <c r="B87" s="89" t="s">
        <v>973</v>
      </c>
      <c r="C87" s="90"/>
      <c r="D87" s="90"/>
      <c r="E87" s="90"/>
      <c r="F87" s="90"/>
      <c r="G87" s="90"/>
      <c r="H87" s="90"/>
      <c r="I87" s="87"/>
      <c r="J87" s="88"/>
      <c r="K87" s="304">
        <v>0.05</v>
      </c>
      <c r="L87" s="861">
        <f>N81*K87</f>
        <v>811.66430778196809</v>
      </c>
      <c r="M87" s="862"/>
      <c r="N87" s="51"/>
    </row>
    <row r="88" spans="1:14" ht="15.75" thickBot="1">
      <c r="B88" s="91" t="s">
        <v>974</v>
      </c>
      <c r="C88" s="92"/>
      <c r="D88" s="92"/>
      <c r="E88" s="92"/>
      <c r="F88" s="92"/>
      <c r="G88" s="92"/>
      <c r="H88" s="92"/>
      <c r="I88" s="93"/>
      <c r="J88" s="94"/>
      <c r="K88" s="305">
        <v>0.05</v>
      </c>
      <c r="L88" s="863">
        <f>N81*K88</f>
        <v>811.66430778196809</v>
      </c>
      <c r="M88" s="864"/>
      <c r="N88" s="51"/>
    </row>
    <row r="89" spans="1:14" ht="15.75" thickBot="1">
      <c r="B89" s="826" t="s">
        <v>953</v>
      </c>
      <c r="C89" s="827"/>
      <c r="D89" s="827"/>
      <c r="E89" s="827"/>
      <c r="F89" s="827"/>
      <c r="G89" s="827"/>
      <c r="H89" s="827"/>
      <c r="I89" s="827"/>
      <c r="J89" s="827"/>
      <c r="K89" s="827"/>
      <c r="L89" s="827"/>
      <c r="M89" s="828"/>
      <c r="N89" s="52">
        <f>L86+L87+L88</f>
        <v>4869.9858466918085</v>
      </c>
    </row>
    <row r="90" spans="1:14" ht="15.75" thickBot="1">
      <c r="B90" s="33"/>
      <c r="C90" s="34"/>
      <c r="D90" s="34"/>
      <c r="E90" s="34"/>
      <c r="F90" s="34"/>
      <c r="G90" s="34"/>
      <c r="H90" s="34"/>
      <c r="I90" s="34"/>
      <c r="J90" s="34"/>
      <c r="K90" s="34"/>
      <c r="L90" s="34"/>
      <c r="M90" s="34"/>
      <c r="N90" s="35"/>
    </row>
    <row r="91" spans="1:14" ht="15.75" thickBot="1">
      <c r="A91" t="s">
        <v>2016</v>
      </c>
      <c r="B91" s="826" t="s">
        <v>975</v>
      </c>
      <c r="C91" s="827"/>
      <c r="D91" s="827"/>
      <c r="E91" s="827"/>
      <c r="F91" s="827"/>
      <c r="G91" s="827"/>
      <c r="H91" s="827"/>
      <c r="I91" s="827"/>
      <c r="J91" s="827"/>
      <c r="K91" s="827"/>
      <c r="L91" s="827"/>
      <c r="M91" s="828"/>
      <c r="N91" s="188">
        <f>N81+N89</f>
        <v>21103.27200233117</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9" t="s">
        <v>2218</v>
      </c>
      <c r="C108" s="830"/>
      <c r="D108" s="830"/>
      <c r="E108" s="830"/>
      <c r="F108" s="830"/>
      <c r="G108" s="830"/>
      <c r="H108" s="830"/>
      <c r="I108" s="830"/>
      <c r="J108" s="830"/>
      <c r="K108" s="830"/>
      <c r="L108" s="830"/>
      <c r="M108" s="830"/>
      <c r="N108" s="831"/>
    </row>
    <row r="109" spans="2:14" ht="15" customHeight="1">
      <c r="B109" s="829"/>
      <c r="C109" s="830"/>
      <c r="D109" s="830"/>
      <c r="E109" s="830"/>
      <c r="F109" s="830"/>
      <c r="G109" s="830"/>
      <c r="H109" s="830"/>
      <c r="I109" s="830"/>
      <c r="J109" s="830"/>
      <c r="K109" s="830"/>
      <c r="L109" s="830"/>
      <c r="M109" s="830"/>
      <c r="N109" s="831"/>
    </row>
    <row r="110" spans="2:14" ht="32.25" customHeight="1">
      <c r="B110" s="832" t="s">
        <v>2219</v>
      </c>
      <c r="C110" s="833"/>
      <c r="D110" s="833"/>
      <c r="E110" s="833"/>
      <c r="F110" s="833"/>
      <c r="G110" s="833"/>
      <c r="H110" s="833"/>
      <c r="I110" s="833"/>
      <c r="J110" s="833"/>
      <c r="K110" s="833"/>
      <c r="L110" s="833"/>
      <c r="M110" s="833"/>
      <c r="N110" s="834"/>
    </row>
    <row r="111" spans="2:14">
      <c r="B111" s="832"/>
      <c r="C111" s="833"/>
      <c r="D111" s="833"/>
      <c r="E111" s="833"/>
      <c r="F111" s="833"/>
      <c r="G111" s="833"/>
      <c r="H111" s="833"/>
      <c r="I111" s="833"/>
      <c r="J111" s="833"/>
      <c r="K111" s="833"/>
      <c r="L111" s="833"/>
      <c r="M111" s="833"/>
      <c r="N111" s="834"/>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2"/>
      <c r="K121" s="892"/>
      <c r="L121" s="892"/>
      <c r="M121" s="892"/>
      <c r="N121" s="893"/>
    </row>
    <row r="122" spans="2:14" ht="15.75" thickBot="1">
      <c r="B122" s="261" t="s">
        <v>2221</v>
      </c>
      <c r="C122" s="393"/>
      <c r="D122" s="393"/>
      <c r="E122" s="57"/>
      <c r="F122" s="57"/>
      <c r="G122" s="57"/>
      <c r="H122" s="57"/>
      <c r="I122" s="57"/>
      <c r="J122" s="894"/>
      <c r="K122" s="894"/>
      <c r="L122" s="894"/>
      <c r="M122" s="894"/>
      <c r="N122" s="895"/>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7"/>
      <c r="J36" s="268"/>
      <c r="K36" s="269">
        <f>VLOOKUP(A36,EQUIPOS!A6:D163,4,FALSE)</f>
        <v>228448.2614605549</v>
      </c>
      <c r="L36" s="270"/>
      <c r="M36" s="271">
        <v>66</v>
      </c>
      <c r="N36" s="272">
        <f>K36/M36</f>
        <v>3461.3372948568926</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1.1854260416666667</v>
      </c>
    </row>
    <row r="43" spans="1:14" ht="15.75" thickBot="1">
      <c r="B43" s="826" t="s">
        <v>953</v>
      </c>
      <c r="C43" s="827"/>
      <c r="D43" s="827"/>
      <c r="E43" s="827"/>
      <c r="F43" s="827"/>
      <c r="G43" s="827"/>
      <c r="H43" s="827"/>
      <c r="I43" s="827"/>
      <c r="J43" s="827"/>
      <c r="K43" s="827"/>
      <c r="L43" s="827"/>
      <c r="M43" s="828"/>
      <c r="N43" s="394">
        <f>SUM(N36:N42)</f>
        <v>3462.5227208985593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118.54260416666666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3581.0653250652258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716.21306501304525</v>
      </c>
      <c r="M83" s="862"/>
      <c r="N83" s="51"/>
    </row>
    <row r="84" spans="1:14">
      <c r="B84" s="89" t="s">
        <v>973</v>
      </c>
      <c r="C84" s="90"/>
      <c r="D84" s="90"/>
      <c r="E84" s="90"/>
      <c r="F84" s="90"/>
      <c r="G84" s="90"/>
      <c r="H84" s="90"/>
      <c r="I84" s="87"/>
      <c r="J84" s="88"/>
      <c r="K84" s="304">
        <v>0.05</v>
      </c>
      <c r="L84" s="861">
        <f>N78*K84</f>
        <v>179.05326625326131</v>
      </c>
      <c r="M84" s="862"/>
      <c r="N84" s="51"/>
    </row>
    <row r="85" spans="1:14" ht="15.75" thickBot="1">
      <c r="B85" s="91" t="s">
        <v>974</v>
      </c>
      <c r="C85" s="92"/>
      <c r="D85" s="92"/>
      <c r="E85" s="92"/>
      <c r="F85" s="92"/>
      <c r="G85" s="92"/>
      <c r="H85" s="92"/>
      <c r="I85" s="93"/>
      <c r="J85" s="94"/>
      <c r="K85" s="305">
        <v>0.05</v>
      </c>
      <c r="L85" s="863">
        <f>N78*K85</f>
        <v>179.05326625326131</v>
      </c>
      <c r="M85" s="864"/>
      <c r="N85" s="51"/>
    </row>
    <row r="86" spans="1:14" ht="15.75" thickBot="1">
      <c r="B86" s="826" t="s">
        <v>953</v>
      </c>
      <c r="C86" s="827"/>
      <c r="D86" s="827"/>
      <c r="E86" s="827"/>
      <c r="F86" s="827"/>
      <c r="G86" s="827"/>
      <c r="H86" s="827"/>
      <c r="I86" s="827"/>
      <c r="J86" s="827"/>
      <c r="K86" s="827"/>
      <c r="L86" s="827"/>
      <c r="M86" s="828"/>
      <c r="N86" s="52">
        <f>L83+L84+L85</f>
        <v>1074.3195975195679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4655.3849225847935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148</v>
      </c>
      <c r="B36" s="875" t="str">
        <f>VLOOKUP(A36,EQUIPOS!A6:D154,3,FALSE)</f>
        <v>Cargador : Potencia en el volante 110 hp, Clasificación de RPM del motor 2300.</v>
      </c>
      <c r="C36" s="876"/>
      <c r="D36" s="876"/>
      <c r="E36" s="876"/>
      <c r="F36" s="876"/>
      <c r="G36" s="876"/>
      <c r="H36" s="877"/>
      <c r="I36" s="267"/>
      <c r="J36" s="268"/>
      <c r="K36" s="269">
        <f>VLOOKUP(A36,EQUIPOS!A6:D163,4,FALSE)</f>
        <v>178810.37845861851</v>
      </c>
      <c r="L36" s="270"/>
      <c r="M36" s="271">
        <v>66</v>
      </c>
      <c r="N36" s="272">
        <f>K36/M36</f>
        <v>2709.2481584639168</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7"/>
      <c r="J37" s="268"/>
      <c r="K37" s="269">
        <f>VLOOKUP(A37,EQUIPOS!A7:D164,4,FALSE)</f>
        <v>166382.00603178883</v>
      </c>
      <c r="L37" s="270"/>
      <c r="M37" s="271">
        <v>100</v>
      </c>
      <c r="N37" s="272">
        <f>K37/M37</f>
        <v>1663.8200603178882</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2.3708520833333333</v>
      </c>
    </row>
    <row r="43" spans="1:14" ht="15.75" thickBot="1">
      <c r="B43" s="826" t="s">
        <v>953</v>
      </c>
      <c r="C43" s="827"/>
      <c r="D43" s="827"/>
      <c r="E43" s="827"/>
      <c r="F43" s="827"/>
      <c r="G43" s="827"/>
      <c r="H43" s="827"/>
      <c r="I43" s="827"/>
      <c r="J43" s="827"/>
      <c r="K43" s="827"/>
      <c r="L43" s="827"/>
      <c r="M43" s="828"/>
      <c r="N43" s="394">
        <f>SUM(N36:N42)</f>
        <v>4375.4390708651381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4518.3923555787587</v>
      </c>
      <c r="N48" s="272">
        <f>K48*M48</f>
        <v>4518.3923555787587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4518.3923555787587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237.08520833333333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9130.9166347772298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1826.1833269554461</v>
      </c>
      <c r="M83" s="862"/>
      <c r="N83" s="51"/>
    </row>
    <row r="84" spans="1:14">
      <c r="B84" s="89" t="s">
        <v>973</v>
      </c>
      <c r="C84" s="90"/>
      <c r="D84" s="90"/>
      <c r="E84" s="90"/>
      <c r="F84" s="90"/>
      <c r="G84" s="90"/>
      <c r="H84" s="90"/>
      <c r="I84" s="87"/>
      <c r="J84" s="88"/>
      <c r="K84" s="304">
        <v>0.05</v>
      </c>
      <c r="L84" s="861">
        <f>N78*K84</f>
        <v>456.54583173886152</v>
      </c>
      <c r="M84" s="862"/>
      <c r="N84" s="51"/>
    </row>
    <row r="85" spans="1:14" ht="15.75" thickBot="1">
      <c r="B85" s="91" t="s">
        <v>974</v>
      </c>
      <c r="C85" s="92"/>
      <c r="D85" s="92"/>
      <c r="E85" s="92"/>
      <c r="F85" s="92"/>
      <c r="G85" s="92"/>
      <c r="H85" s="92"/>
      <c r="I85" s="93"/>
      <c r="J85" s="94"/>
      <c r="K85" s="305">
        <v>0.05</v>
      </c>
      <c r="L85" s="863">
        <f>N78*K85</f>
        <v>456.54583173886152</v>
      </c>
      <c r="M85" s="864"/>
      <c r="N85" s="51"/>
    </row>
    <row r="86" spans="1:14" ht="15.75" thickBot="1">
      <c r="B86" s="826" t="s">
        <v>953</v>
      </c>
      <c r="C86" s="827"/>
      <c r="D86" s="827"/>
      <c r="E86" s="827"/>
      <c r="F86" s="827"/>
      <c r="G86" s="827"/>
      <c r="H86" s="827"/>
      <c r="I86" s="827"/>
      <c r="J86" s="827"/>
      <c r="K86" s="827"/>
      <c r="L86" s="827"/>
      <c r="M86" s="828"/>
      <c r="N86" s="52">
        <f>L83+L84+L85</f>
        <v>2739.274990433169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11870.191625210398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129</v>
      </c>
      <c r="B36" s="875" t="str">
        <f>VLOOKUP(A36,EQUIPOS!A6:D154,3,FALSE)</f>
        <v xml:space="preserve">Buldozer, Potencia al volante de 140 HP, motor de 2200 RPM, longitud de hoja 4,80m. </v>
      </c>
      <c r="C36" s="876"/>
      <c r="D36" s="876"/>
      <c r="E36" s="876"/>
      <c r="F36" s="876"/>
      <c r="G36" s="876"/>
      <c r="H36" s="877"/>
      <c r="I36" s="267"/>
      <c r="J36" s="268"/>
      <c r="K36" s="269">
        <f>VLOOKUP(A36,EQUIPOS!A6:D163,4,FALSE)</f>
        <v>166382.00603178883</v>
      </c>
      <c r="L36" s="464"/>
      <c r="M36" s="283">
        <v>50</v>
      </c>
      <c r="N36" s="272">
        <f>K36/M36</f>
        <v>3327.6401206357764</v>
      </c>
    </row>
    <row r="37" spans="1:14">
      <c r="A37" s="108" t="s">
        <v>152</v>
      </c>
      <c r="B37" s="875" t="str">
        <f>VLOOKUP(A37,EQUIPOS!A7:D154,3,FALSE)</f>
        <v xml:space="preserve">Carrotanque de agua(1000 Galones) </v>
      </c>
      <c r="C37" s="876"/>
      <c r="D37" s="876"/>
      <c r="E37" s="876"/>
      <c r="F37" s="876"/>
      <c r="G37" s="876"/>
      <c r="H37" s="877"/>
      <c r="I37" s="267"/>
      <c r="J37" s="268"/>
      <c r="K37" s="269">
        <f>VLOOKUP(A37,EQUIPOS!A7:D164,4,FALSE)</f>
        <v>76018.727244596856</v>
      </c>
      <c r="L37" s="464"/>
      <c r="M37" s="283">
        <v>50</v>
      </c>
      <c r="N37" s="272">
        <f>K37/M37</f>
        <v>1520.3745448919371</v>
      </c>
    </row>
    <row r="38" spans="1:14">
      <c r="A38" s="205" t="s">
        <v>269</v>
      </c>
      <c r="B38" s="875" t="str">
        <f>VLOOKUP(A38,EQUIPOS!A8:D154,3,FALSE)</f>
        <v>Motoniveladora  potencia 215 HP, ancho de cuchilla 4,27 m, peso 18 ton.</v>
      </c>
      <c r="C38" s="876"/>
      <c r="D38" s="876"/>
      <c r="E38" s="876"/>
      <c r="F38" s="876"/>
      <c r="G38" s="876"/>
      <c r="H38" s="877"/>
      <c r="I38" s="267"/>
      <c r="J38" s="268"/>
      <c r="K38" s="269">
        <f>VLOOKUP(A38,EQUIPOS!A8:D165,4,FALSE)</f>
        <v>208882.25188490498</v>
      </c>
      <c r="L38" s="464"/>
      <c r="M38" s="283">
        <v>50</v>
      </c>
      <c r="N38" s="272">
        <f>K38/M38</f>
        <v>4177.6450376980993</v>
      </c>
    </row>
    <row r="39" spans="1:14">
      <c r="A39" s="205" t="s">
        <v>365</v>
      </c>
      <c r="B39" s="875" t="str">
        <f>VLOOKUP(A39,EQUIPOS!A9:D154,3,FALSE)</f>
        <v xml:space="preserve">Vibrocompatador, potencia 153 HP, peso 10 Ton. </v>
      </c>
      <c r="C39" s="876"/>
      <c r="D39" s="876"/>
      <c r="E39" s="876"/>
      <c r="F39" s="876"/>
      <c r="G39" s="876"/>
      <c r="H39" s="877"/>
      <c r="I39" s="878"/>
      <c r="J39" s="879"/>
      <c r="K39" s="269">
        <f>VLOOKUP(A39,EQUIPOS!A9:D166,4,FALSE)</f>
        <v>136158.6590799258</v>
      </c>
      <c r="L39" s="956">
        <v>50</v>
      </c>
      <c r="M39" s="957"/>
      <c r="N39" s="272">
        <f>K39/L39</f>
        <v>2723.1731815985158</v>
      </c>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11748.832884824329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423.19184653601997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12172.024731360349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2434.40494627207</v>
      </c>
      <c r="M83" s="862"/>
      <c r="N83" s="51"/>
    </row>
    <row r="84" spans="1:14">
      <c r="B84" s="89" t="s">
        <v>973</v>
      </c>
      <c r="C84" s="90"/>
      <c r="D84" s="90"/>
      <c r="E84" s="90"/>
      <c r="F84" s="90"/>
      <c r="G84" s="90"/>
      <c r="H84" s="90"/>
      <c r="I84" s="87"/>
      <c r="J84" s="88"/>
      <c r="K84" s="304">
        <v>0.05</v>
      </c>
      <c r="L84" s="861">
        <f>N78*K84</f>
        <v>608.6012365680175</v>
      </c>
      <c r="M84" s="862"/>
      <c r="N84" s="51"/>
    </row>
    <row r="85" spans="1:14" ht="15.75" thickBot="1">
      <c r="B85" s="91" t="s">
        <v>974</v>
      </c>
      <c r="C85" s="92"/>
      <c r="D85" s="92"/>
      <c r="E85" s="92"/>
      <c r="F85" s="92"/>
      <c r="G85" s="92"/>
      <c r="H85" s="92"/>
      <c r="I85" s="93"/>
      <c r="J85" s="94"/>
      <c r="K85" s="305">
        <v>0.05</v>
      </c>
      <c r="L85" s="863">
        <f>N78*K85</f>
        <v>608.6012365680175</v>
      </c>
      <c r="M85" s="864"/>
      <c r="N85" s="51"/>
    </row>
    <row r="86" spans="1:14" ht="15.75" thickBot="1">
      <c r="B86" s="826" t="s">
        <v>953</v>
      </c>
      <c r="C86" s="827"/>
      <c r="D86" s="827"/>
      <c r="E86" s="827"/>
      <c r="F86" s="827"/>
      <c r="G86" s="827"/>
      <c r="H86" s="827"/>
      <c r="I86" s="827"/>
      <c r="J86" s="827"/>
      <c r="K86" s="827"/>
      <c r="L86" s="827"/>
      <c r="M86" s="828"/>
      <c r="N86" s="52">
        <f>L83+L84+L85</f>
        <v>3651.6074194081052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15823.632150768453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129</v>
      </c>
      <c r="B36" s="875" t="str">
        <f>VLOOKUP(A36,EQUIPOS!A6:D154,3,FALSE)</f>
        <v xml:space="preserve">Buldozer, Potencia al volante de 140 HP, motor de 2200 RPM, longitud de hoja 4,80m. </v>
      </c>
      <c r="C36" s="876"/>
      <c r="D36" s="876"/>
      <c r="E36" s="876"/>
      <c r="F36" s="876"/>
      <c r="G36" s="876"/>
      <c r="H36" s="877"/>
      <c r="I36" s="267"/>
      <c r="J36" s="268"/>
      <c r="K36" s="269">
        <f>VLOOKUP(A36,EQUIPOS!A6:D163,4,FALSE)</f>
        <v>166382.00603178883</v>
      </c>
      <c r="L36" s="270"/>
      <c r="M36" s="271">
        <v>40</v>
      </c>
      <c r="N36" s="272">
        <f>K36/M36</f>
        <v>4159.550150794721</v>
      </c>
    </row>
    <row r="37" spans="1:14">
      <c r="A37" s="113" t="s">
        <v>365</v>
      </c>
      <c r="B37" s="875" t="str">
        <f>VLOOKUP(A37,EQUIPOS!A7:D154,3,FALSE)</f>
        <v xml:space="preserve">Vibrocompatador, potencia 153 HP, peso 10 Ton. </v>
      </c>
      <c r="C37" s="876"/>
      <c r="D37" s="876"/>
      <c r="E37" s="876"/>
      <c r="F37" s="876"/>
      <c r="G37" s="876"/>
      <c r="H37" s="877"/>
      <c r="I37" s="267"/>
      <c r="J37" s="268"/>
      <c r="K37" s="269">
        <f>VLOOKUP(A37,EQUIPOS!A7:D164,4,FALSE)</f>
        <v>136158.6590799258</v>
      </c>
      <c r="L37" s="270"/>
      <c r="M37" s="271">
        <v>40</v>
      </c>
      <c r="N37" s="272">
        <f>K37/M37</f>
        <v>3403.966476998145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7563.5166277928656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528.98980817002484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8092.5064359628905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1618.5012871925783</v>
      </c>
      <c r="M83" s="862"/>
      <c r="N83" s="51"/>
    </row>
    <row r="84" spans="1:14">
      <c r="B84" s="89" t="s">
        <v>973</v>
      </c>
      <c r="C84" s="90"/>
      <c r="D84" s="90"/>
      <c r="E84" s="90"/>
      <c r="F84" s="90"/>
      <c r="G84" s="90"/>
      <c r="H84" s="90"/>
      <c r="I84" s="87"/>
      <c r="J84" s="88"/>
      <c r="K84" s="304">
        <v>0.05</v>
      </c>
      <c r="L84" s="861">
        <f>N78*K84</f>
        <v>404.62532179814457</v>
      </c>
      <c r="M84" s="862"/>
      <c r="N84" s="51"/>
    </row>
    <row r="85" spans="1:14" ht="15.75" thickBot="1">
      <c r="B85" s="91" t="s">
        <v>974</v>
      </c>
      <c r="C85" s="92"/>
      <c r="D85" s="92"/>
      <c r="E85" s="92"/>
      <c r="F85" s="92"/>
      <c r="G85" s="92"/>
      <c r="H85" s="92"/>
      <c r="I85" s="93"/>
      <c r="J85" s="94"/>
      <c r="K85" s="305">
        <v>0.05</v>
      </c>
      <c r="L85" s="863">
        <f>N78*K85</f>
        <v>404.62532179814457</v>
      </c>
      <c r="M85" s="864"/>
      <c r="N85" s="51"/>
    </row>
    <row r="86" spans="1:14" ht="15.75" thickBot="1">
      <c r="B86" s="826" t="s">
        <v>953</v>
      </c>
      <c r="C86" s="827"/>
      <c r="D86" s="827"/>
      <c r="E86" s="827"/>
      <c r="F86" s="827"/>
      <c r="G86" s="827"/>
      <c r="H86" s="827"/>
      <c r="I86" s="827"/>
      <c r="J86" s="827"/>
      <c r="K86" s="827"/>
      <c r="L86" s="827"/>
      <c r="M86" s="828"/>
      <c r="N86" s="52">
        <f>L83+L84+L85</f>
        <v>2427.7519307888674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10520.258366751757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129</v>
      </c>
      <c r="B36" s="875" t="str">
        <f>VLOOKUP(A36,EQUIPOS!A6:D154,3,FALSE)</f>
        <v xml:space="preserve">Buldozer, Potencia al volante de 140 HP, motor de 2200 RPM, longitud de hoja 4,80m. </v>
      </c>
      <c r="C36" s="876"/>
      <c r="D36" s="876"/>
      <c r="E36" s="876"/>
      <c r="F36" s="876"/>
      <c r="G36" s="876"/>
      <c r="H36" s="877"/>
      <c r="I36" s="267"/>
      <c r="J36" s="268"/>
      <c r="K36" s="269">
        <f>VLOOKUP(A36,EQUIPOS!A6:D163,4,FALSE)</f>
        <v>166382.00603178883</v>
      </c>
      <c r="L36" s="270"/>
      <c r="M36" s="271">
        <v>40</v>
      </c>
      <c r="N36" s="272">
        <f>K36/M36</f>
        <v>4159.550150794721</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4159.550150794721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528.98980817002484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4688.5399589647459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937.7079917929492</v>
      </c>
      <c r="M83" s="862"/>
      <c r="N83" s="51"/>
    </row>
    <row r="84" spans="1:14">
      <c r="B84" s="89" t="s">
        <v>973</v>
      </c>
      <c r="C84" s="90"/>
      <c r="D84" s="90"/>
      <c r="E84" s="90"/>
      <c r="F84" s="90"/>
      <c r="G84" s="90"/>
      <c r="H84" s="90"/>
      <c r="I84" s="87"/>
      <c r="J84" s="88"/>
      <c r="K84" s="304">
        <v>0.05</v>
      </c>
      <c r="L84" s="861">
        <f>N78*K84</f>
        <v>234.4269979482373</v>
      </c>
      <c r="M84" s="862"/>
      <c r="N84" s="51"/>
    </row>
    <row r="85" spans="1:14" ht="15.75" thickBot="1">
      <c r="B85" s="91" t="s">
        <v>974</v>
      </c>
      <c r="C85" s="92"/>
      <c r="D85" s="92"/>
      <c r="E85" s="92"/>
      <c r="F85" s="92"/>
      <c r="G85" s="92"/>
      <c r="H85" s="92"/>
      <c r="I85" s="93"/>
      <c r="J85" s="94"/>
      <c r="K85" s="305">
        <v>0.05</v>
      </c>
      <c r="L85" s="863">
        <f>N78*K85</f>
        <v>234.4269979482373</v>
      </c>
      <c r="M85" s="864"/>
      <c r="N85" s="51"/>
    </row>
    <row r="86" spans="1:14" ht="15.75" thickBot="1">
      <c r="B86" s="826" t="s">
        <v>953</v>
      </c>
      <c r="C86" s="827"/>
      <c r="D86" s="827"/>
      <c r="E86" s="827"/>
      <c r="F86" s="827"/>
      <c r="G86" s="827"/>
      <c r="H86" s="827"/>
      <c r="I86" s="827"/>
      <c r="J86" s="827"/>
      <c r="K86" s="827"/>
      <c r="L86" s="827"/>
      <c r="M86" s="828"/>
      <c r="N86" s="52">
        <f>L83+L84+L85</f>
        <v>1406.5619876894239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6095.1019466541693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2.31867233614408</v>
      </c>
    </row>
    <row r="43" spans="1:14" ht="15.75" thickBot="1">
      <c r="B43" s="826" t="s">
        <v>953</v>
      </c>
      <c r="C43" s="827"/>
      <c r="D43" s="827"/>
      <c r="E43" s="827"/>
      <c r="F43" s="827"/>
      <c r="G43" s="827"/>
      <c r="H43" s="827"/>
      <c r="I43" s="827"/>
      <c r="J43" s="827"/>
      <c r="K43" s="827"/>
      <c r="L43" s="827"/>
      <c r="M43" s="828"/>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6339.5460555554419</v>
      </c>
      <c r="N48" s="272">
        <f>K48*M48</f>
        <v>8241.4098722220751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8241.4098722220751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47"/>
      <c r="D59" s="47"/>
      <c r="E59" s="47"/>
      <c r="F59" s="47"/>
      <c r="G59" s="47"/>
      <c r="H59" s="288"/>
      <c r="I59" s="279"/>
      <c r="J59" s="279"/>
      <c r="K59" s="279"/>
      <c r="L59" s="913"/>
      <c r="M59" s="914"/>
      <c r="N59" s="291"/>
    </row>
    <row r="60" spans="1:14" ht="24.75" customHeight="1">
      <c r="B60" s="46"/>
      <c r="C60" s="317"/>
      <c r="D60" s="317"/>
      <c r="E60" s="317"/>
      <c r="F60" s="317"/>
      <c r="G60" s="317"/>
      <c r="H60" s="311"/>
      <c r="I60" s="399"/>
      <c r="J60" s="286"/>
      <c r="K60" s="279"/>
      <c r="L60" s="913"/>
      <c r="M60" s="914"/>
      <c r="N60" s="287"/>
    </row>
    <row r="61" spans="1:14">
      <c r="B61" s="46"/>
      <c r="C61" s="47"/>
      <c r="D61" s="47"/>
      <c r="E61" s="47"/>
      <c r="F61" s="47"/>
      <c r="G61" s="317"/>
      <c r="H61" s="311"/>
      <c r="I61" s="399"/>
      <c r="J61" s="286"/>
      <c r="K61" s="279"/>
      <c r="L61" s="913"/>
      <c r="M61" s="914"/>
      <c r="N61" s="291"/>
    </row>
    <row r="62" spans="1:14">
      <c r="B62" s="46"/>
      <c r="C62" s="47"/>
      <c r="D62" s="47"/>
      <c r="E62" s="47"/>
      <c r="F62" s="47"/>
      <c r="G62" s="47"/>
      <c r="H62" s="288"/>
      <c r="I62" s="279"/>
      <c r="J62" s="279"/>
      <c r="K62" s="279"/>
      <c r="L62" s="913"/>
      <c r="M62" s="914"/>
      <c r="N62" s="291"/>
    </row>
    <row r="63" spans="1:14">
      <c r="B63" s="46"/>
      <c r="C63" s="47"/>
      <c r="D63" s="47"/>
      <c r="E63" s="47"/>
      <c r="F63" s="47"/>
      <c r="G63" s="47"/>
      <c r="H63" s="288"/>
      <c r="I63" s="279"/>
      <c r="J63" s="279"/>
      <c r="K63" s="279"/>
      <c r="L63" s="913"/>
      <c r="M63" s="914"/>
      <c r="N63" s="291"/>
    </row>
    <row r="64" spans="1:14" ht="15.75" thickBot="1">
      <c r="B64" s="465"/>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231.86723361440798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8475.5957781726265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1695.1191556345254</v>
      </c>
      <c r="M83" s="862"/>
      <c r="N83" s="51"/>
    </row>
    <row r="84" spans="1:14">
      <c r="B84" s="89" t="s">
        <v>973</v>
      </c>
      <c r="C84" s="90"/>
      <c r="D84" s="90"/>
      <c r="E84" s="90"/>
      <c r="F84" s="90"/>
      <c r="G84" s="90"/>
      <c r="H84" s="90"/>
      <c r="I84" s="87"/>
      <c r="J84" s="88"/>
      <c r="K84" s="304">
        <v>0.05</v>
      </c>
      <c r="L84" s="861">
        <f>N78*K84</f>
        <v>423.77978890863136</v>
      </c>
      <c r="M84" s="862"/>
      <c r="N84" s="51"/>
    </row>
    <row r="85" spans="1:14" ht="15.75" thickBot="1">
      <c r="B85" s="91" t="s">
        <v>974</v>
      </c>
      <c r="C85" s="92"/>
      <c r="D85" s="92"/>
      <c r="E85" s="92"/>
      <c r="F85" s="92"/>
      <c r="G85" s="92"/>
      <c r="H85" s="92"/>
      <c r="I85" s="93"/>
      <c r="J85" s="94"/>
      <c r="K85" s="305">
        <v>0.05</v>
      </c>
      <c r="L85" s="863">
        <f>N78*K85</f>
        <v>423.77978890863136</v>
      </c>
      <c r="M85" s="864"/>
      <c r="N85" s="51"/>
    </row>
    <row r="86" spans="1:14" ht="15.75" thickBot="1">
      <c r="B86" s="826" t="s">
        <v>953</v>
      </c>
      <c r="C86" s="827"/>
      <c r="D86" s="827"/>
      <c r="E86" s="827"/>
      <c r="F86" s="827"/>
      <c r="G86" s="827"/>
      <c r="H86" s="827"/>
      <c r="I86" s="827"/>
      <c r="J86" s="827"/>
      <c r="K86" s="827"/>
      <c r="L86" s="827"/>
      <c r="M86" s="828"/>
      <c r="N86" s="52">
        <f>L83+L84+L85</f>
        <v>2542.678733451788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11018.274511624415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2.31867233614408</v>
      </c>
    </row>
    <row r="43" spans="1:14" ht="15.75" thickBot="1">
      <c r="B43" s="826" t="s">
        <v>953</v>
      </c>
      <c r="C43" s="827"/>
      <c r="D43" s="827"/>
      <c r="E43" s="827"/>
      <c r="F43" s="827"/>
      <c r="G43" s="827"/>
      <c r="H43" s="827"/>
      <c r="I43" s="827"/>
      <c r="J43" s="827"/>
      <c r="K43" s="827"/>
      <c r="L43" s="827"/>
      <c r="M43" s="828"/>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10865.175754174499</v>
      </c>
      <c r="N48" s="272">
        <f>K48*M48</f>
        <v>13038.210905009399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13038.210905009399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47"/>
      <c r="D59" s="47"/>
      <c r="E59" s="47"/>
      <c r="F59" s="47"/>
      <c r="G59" s="47"/>
      <c r="H59" s="288"/>
      <c r="I59" s="279"/>
      <c r="J59" s="279"/>
      <c r="K59" s="279"/>
      <c r="L59" s="913"/>
      <c r="M59" s="914"/>
      <c r="N59" s="291"/>
    </row>
    <row r="60" spans="1:14" ht="24.75" customHeight="1">
      <c r="B60" s="46"/>
      <c r="C60" s="317"/>
      <c r="D60" s="317"/>
      <c r="E60" s="317"/>
      <c r="F60" s="317"/>
      <c r="G60" s="317"/>
      <c r="H60" s="311"/>
      <c r="I60" s="399"/>
      <c r="J60" s="286"/>
      <c r="K60" s="279"/>
      <c r="L60" s="913"/>
      <c r="M60" s="914"/>
      <c r="N60" s="287"/>
    </row>
    <row r="61" spans="1:14">
      <c r="B61" s="46"/>
      <c r="C61" s="47"/>
      <c r="D61" s="47"/>
      <c r="E61" s="47"/>
      <c r="F61" s="47"/>
      <c r="G61" s="317"/>
      <c r="H61" s="311"/>
      <c r="I61" s="399"/>
      <c r="J61" s="286"/>
      <c r="K61" s="279"/>
      <c r="L61" s="913"/>
      <c r="M61" s="914"/>
      <c r="N61" s="291"/>
    </row>
    <row r="62" spans="1:14">
      <c r="B62" s="46"/>
      <c r="C62" s="47"/>
      <c r="D62" s="47"/>
      <c r="E62" s="47"/>
      <c r="F62" s="47"/>
      <c r="G62" s="47"/>
      <c r="H62" s="288"/>
      <c r="I62" s="279"/>
      <c r="J62" s="279"/>
      <c r="K62" s="279"/>
      <c r="L62" s="913"/>
      <c r="M62" s="914"/>
      <c r="N62" s="291"/>
    </row>
    <row r="63" spans="1:14">
      <c r="B63" s="46"/>
      <c r="C63" s="47"/>
      <c r="D63" s="47"/>
      <c r="E63" s="47"/>
      <c r="F63" s="47"/>
      <c r="G63" s="47"/>
      <c r="H63" s="288"/>
      <c r="I63" s="279"/>
      <c r="J63" s="279"/>
      <c r="K63" s="279"/>
      <c r="L63" s="913"/>
      <c r="M63" s="914"/>
      <c r="N63" s="291"/>
    </row>
    <row r="64" spans="1:14" ht="15.75" thickBot="1">
      <c r="B64" s="465"/>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231.86723361440798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13272.39681095995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2654.4793621919903</v>
      </c>
      <c r="M83" s="862"/>
      <c r="N83" s="51"/>
    </row>
    <row r="84" spans="1:14">
      <c r="B84" s="89" t="s">
        <v>973</v>
      </c>
      <c r="C84" s="90"/>
      <c r="D84" s="90"/>
      <c r="E84" s="90"/>
      <c r="F84" s="90"/>
      <c r="G84" s="90"/>
      <c r="H84" s="90"/>
      <c r="I84" s="87"/>
      <c r="J84" s="88"/>
      <c r="K84" s="304">
        <v>0.05</v>
      </c>
      <c r="L84" s="861">
        <f>N78*K84</f>
        <v>663.61984054799757</v>
      </c>
      <c r="M84" s="862"/>
      <c r="N84" s="51"/>
    </row>
    <row r="85" spans="1:14" ht="15.75" thickBot="1">
      <c r="B85" s="91" t="s">
        <v>974</v>
      </c>
      <c r="C85" s="92"/>
      <c r="D85" s="92"/>
      <c r="E85" s="92"/>
      <c r="F85" s="92"/>
      <c r="G85" s="92"/>
      <c r="H85" s="92"/>
      <c r="I85" s="93"/>
      <c r="J85" s="94"/>
      <c r="K85" s="305">
        <v>0.05</v>
      </c>
      <c r="L85" s="863">
        <f>N78*K85</f>
        <v>663.61984054799757</v>
      </c>
      <c r="M85" s="864"/>
      <c r="N85" s="51"/>
    </row>
    <row r="86" spans="1:14" ht="15.75" thickBot="1">
      <c r="B86" s="826" t="s">
        <v>953</v>
      </c>
      <c r="C86" s="827"/>
      <c r="D86" s="827"/>
      <c r="E86" s="827"/>
      <c r="F86" s="827"/>
      <c r="G86" s="827"/>
      <c r="H86" s="827"/>
      <c r="I86" s="827"/>
      <c r="J86" s="827"/>
      <c r="K86" s="827"/>
      <c r="L86" s="827"/>
      <c r="M86" s="828"/>
      <c r="N86" s="52">
        <f>L83+L84+L85</f>
        <v>3981.7190432879856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17254.115854247935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129</v>
      </c>
      <c r="B36" s="875" t="str">
        <f>VLOOKUP(A36,EQUIPOS!A6:D186,3,FALSE)</f>
        <v xml:space="preserve">Buldozer, Potencia al volante de 140 HP, motor de 2200 RPM, longitud de hoja 4,80m. </v>
      </c>
      <c r="C36" s="876"/>
      <c r="D36" s="876"/>
      <c r="E36" s="876"/>
      <c r="F36" s="876"/>
      <c r="G36" s="876"/>
      <c r="H36" s="877"/>
      <c r="I36" s="267"/>
      <c r="J36" s="268"/>
      <c r="K36" s="269">
        <f>VLOOKUP(A36,EQUIPOS!A6:D186,4,FALSE)</f>
        <v>166382.00603178883</v>
      </c>
      <c r="L36" s="270"/>
      <c r="M36" s="271">
        <v>45</v>
      </c>
      <c r="N36" s="272">
        <f>K36/M36</f>
        <v>3697.3779118175294</v>
      </c>
    </row>
    <row r="37" spans="1:14">
      <c r="A37" s="113" t="s">
        <v>152</v>
      </c>
      <c r="B37" s="875" t="str">
        <f>VLOOKUP(A37,EQUIPOS!A7:D187,3,FALSE)</f>
        <v xml:space="preserve">Carrotanque de agua(1000 Galones) </v>
      </c>
      <c r="C37" s="876"/>
      <c r="D37" s="876"/>
      <c r="E37" s="876"/>
      <c r="F37" s="876"/>
      <c r="G37" s="876"/>
      <c r="H37" s="877"/>
      <c r="I37" s="267"/>
      <c r="J37" s="268"/>
      <c r="K37" s="269">
        <f>VLOOKUP(A37,EQUIPOS!A7:D187,4,FALSE)</f>
        <v>76018.727244596856</v>
      </c>
      <c r="L37" s="270"/>
      <c r="M37" s="271">
        <v>45</v>
      </c>
      <c r="N37" s="272">
        <f>K37/M37</f>
        <v>1689.30504987993</v>
      </c>
    </row>
    <row r="38" spans="1:14">
      <c r="A38" t="s">
        <v>269</v>
      </c>
      <c r="B38" s="875" t="str">
        <f>VLOOKUP(A38,EQUIPOS!A8:D188,3,FALSE)</f>
        <v>Motoniveladora  potencia 215 HP, ancho de cuchilla 4,27 m, peso 18 ton.</v>
      </c>
      <c r="C38" s="876"/>
      <c r="D38" s="876"/>
      <c r="E38" s="876"/>
      <c r="F38" s="876"/>
      <c r="G38" s="876"/>
      <c r="H38" s="877"/>
      <c r="I38" s="267"/>
      <c r="J38" s="268"/>
      <c r="K38" s="269">
        <f>VLOOKUP(A38,EQUIPOS!A8:D188,4,FALSE)</f>
        <v>208882.25188490498</v>
      </c>
      <c r="L38" s="270"/>
      <c r="M38" s="271">
        <v>45</v>
      </c>
      <c r="N38" s="272">
        <f>K38/M38</f>
        <v>4641.8278196645551</v>
      </c>
    </row>
    <row r="39" spans="1:14">
      <c r="A39" t="s">
        <v>365</v>
      </c>
      <c r="B39" s="875" t="str">
        <f>VLOOKUP(A39,EQUIPOS!A9:D189,3,FALSE)</f>
        <v xml:space="preserve">Vibrocompatador, potencia 153 HP, peso 10 Ton. </v>
      </c>
      <c r="C39" s="876"/>
      <c r="D39" s="876"/>
      <c r="E39" s="876"/>
      <c r="F39" s="876"/>
      <c r="G39" s="876"/>
      <c r="H39" s="877"/>
      <c r="I39" s="878"/>
      <c r="J39" s="879"/>
      <c r="K39" s="269">
        <f>VLOOKUP(A39,EQUIPOS!A9:D189,4,FALSE)</f>
        <v>136158.6590799258</v>
      </c>
      <c r="L39" s="880">
        <v>45</v>
      </c>
      <c r="M39" s="881"/>
      <c r="N39" s="272">
        <f>K39/L39</f>
        <v>3025.7479795539066</v>
      </c>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12.881512978578222</v>
      </c>
    </row>
    <row r="43" spans="1:14" ht="15.75" thickBot="1">
      <c r="B43" s="826" t="s">
        <v>953</v>
      </c>
      <c r="C43" s="827"/>
      <c r="D43" s="827"/>
      <c r="E43" s="827"/>
      <c r="F43" s="827"/>
      <c r="G43" s="827"/>
      <c r="H43" s="827"/>
      <c r="I43" s="827"/>
      <c r="J43" s="827"/>
      <c r="K43" s="827"/>
      <c r="L43" s="827"/>
      <c r="M43" s="828"/>
      <c r="N43" s="394">
        <f>SUM(N36:N42)</f>
        <v>13067.140273894498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23783.008573678122</v>
      </c>
      <c r="N48" s="272">
        <f>K48*M48</f>
        <v>29728.760717097652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29728.760717097652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3">
        <f>VLOOKUP(A59,TRANSPORTE!A5:D123,4,FALSE)</f>
        <v>1246.3831674075907</v>
      </c>
      <c r="M59" s="914"/>
      <c r="N59" s="291">
        <f>K59*L59</f>
        <v>1557.9789592594884</v>
      </c>
    </row>
    <row r="60" spans="1:14" ht="24.75" customHeight="1">
      <c r="B60" s="46"/>
      <c r="C60" s="317"/>
      <c r="D60" s="317"/>
      <c r="E60" s="317"/>
      <c r="F60" s="317"/>
      <c r="G60" s="317"/>
      <c r="H60" s="311"/>
      <c r="I60" s="399"/>
      <c r="J60" s="286"/>
      <c r="K60" s="279"/>
      <c r="L60" s="913"/>
      <c r="M60" s="914"/>
      <c r="N60" s="287"/>
    </row>
    <row r="61" spans="1:14">
      <c r="B61" s="46"/>
      <c r="C61" s="47"/>
      <c r="D61" s="47"/>
      <c r="E61" s="47"/>
      <c r="F61" s="47"/>
      <c r="G61" s="317"/>
      <c r="H61" s="311"/>
      <c r="I61" s="399"/>
      <c r="J61" s="286"/>
      <c r="K61" s="279"/>
      <c r="L61" s="913"/>
      <c r="M61" s="914"/>
      <c r="N61" s="291"/>
    </row>
    <row r="62" spans="1:14">
      <c r="B62" s="46"/>
      <c r="C62" s="47"/>
      <c r="D62" s="47"/>
      <c r="E62" s="47"/>
      <c r="F62" s="47"/>
      <c r="G62" s="47"/>
      <c r="H62" s="288"/>
      <c r="I62" s="279"/>
      <c r="J62" s="279"/>
      <c r="K62" s="279"/>
      <c r="L62" s="913"/>
      <c r="M62" s="914"/>
      <c r="N62" s="291"/>
    </row>
    <row r="63" spans="1:14">
      <c r="B63" s="46"/>
      <c r="C63" s="47"/>
      <c r="D63" s="47"/>
      <c r="E63" s="47"/>
      <c r="F63" s="47"/>
      <c r="G63" s="47"/>
      <c r="H63" s="288"/>
      <c r="I63" s="279"/>
      <c r="J63" s="279"/>
      <c r="K63" s="279"/>
      <c r="L63" s="913"/>
      <c r="M63" s="914"/>
      <c r="N63" s="291"/>
    </row>
    <row r="64" spans="1:14" ht="15.75" thickBot="1">
      <c r="B64" s="465"/>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1557.9789592594884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44997.955599180554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8999.5911198361118</v>
      </c>
      <c r="M83" s="862"/>
      <c r="N83" s="51"/>
    </row>
    <row r="84" spans="1:14">
      <c r="B84" s="89" t="s">
        <v>973</v>
      </c>
      <c r="C84" s="90"/>
      <c r="D84" s="90"/>
      <c r="E84" s="90"/>
      <c r="F84" s="90"/>
      <c r="G84" s="90"/>
      <c r="H84" s="90"/>
      <c r="I84" s="87"/>
      <c r="J84" s="88"/>
      <c r="K84" s="304">
        <v>0.05</v>
      </c>
      <c r="L84" s="861">
        <f>N78*K84</f>
        <v>2249.897779959028</v>
      </c>
      <c r="M84" s="862"/>
      <c r="N84" s="51"/>
    </row>
    <row r="85" spans="1:14" ht="15.75" thickBot="1">
      <c r="B85" s="91" t="s">
        <v>974</v>
      </c>
      <c r="C85" s="92"/>
      <c r="D85" s="92"/>
      <c r="E85" s="92"/>
      <c r="F85" s="92"/>
      <c r="G85" s="92"/>
      <c r="H85" s="92"/>
      <c r="I85" s="93"/>
      <c r="J85" s="94"/>
      <c r="K85" s="305">
        <v>0.05</v>
      </c>
      <c r="L85" s="863">
        <f>N78*K85</f>
        <v>2249.897779959028</v>
      </c>
      <c r="M85" s="864"/>
      <c r="N85" s="51"/>
    </row>
    <row r="86" spans="1:14" ht="15.75" thickBot="1">
      <c r="B86" s="826" t="s">
        <v>953</v>
      </c>
      <c r="C86" s="827"/>
      <c r="D86" s="827"/>
      <c r="E86" s="827"/>
      <c r="F86" s="827"/>
      <c r="G86" s="827"/>
      <c r="H86" s="827"/>
      <c r="I86" s="827"/>
      <c r="J86" s="827"/>
      <c r="K86" s="827"/>
      <c r="L86" s="827"/>
      <c r="M86" s="828"/>
      <c r="N86" s="52">
        <f>L83+L84+L85</f>
        <v>13499.386679754169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ROUND((N78+N86),0)</f>
        <v>58497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129</v>
      </c>
      <c r="B36" s="875" t="str">
        <f>VLOOKUP(A36,EQUIPOS!A6:D186,3,FALSE)</f>
        <v xml:space="preserve">Buldozer, Potencia al volante de 140 HP, motor de 2200 RPM, longitud de hoja 4,80m. </v>
      </c>
      <c r="C36" s="876"/>
      <c r="D36" s="876"/>
      <c r="E36" s="876"/>
      <c r="F36" s="876"/>
      <c r="G36" s="876"/>
      <c r="H36" s="877"/>
      <c r="I36" s="267"/>
      <c r="J36" s="268"/>
      <c r="K36" s="269">
        <f>VLOOKUP(A36,EQUIPOS!A6:D186,4,FALSE)</f>
        <v>166382.00603178883</v>
      </c>
      <c r="L36" s="270"/>
      <c r="M36" s="271">
        <v>45</v>
      </c>
      <c r="N36" s="272">
        <f>K36/M36</f>
        <v>3697.3779118175294</v>
      </c>
    </row>
    <row r="37" spans="1:14">
      <c r="A37" s="113" t="s">
        <v>152</v>
      </c>
      <c r="B37" s="875" t="str">
        <f>VLOOKUP(A37,EQUIPOS!A7:D187,3,FALSE)</f>
        <v xml:space="preserve">Carrotanque de agua(1000 Galones) </v>
      </c>
      <c r="C37" s="876"/>
      <c r="D37" s="876"/>
      <c r="E37" s="876"/>
      <c r="F37" s="876"/>
      <c r="G37" s="876"/>
      <c r="H37" s="877"/>
      <c r="I37" s="267"/>
      <c r="J37" s="268"/>
      <c r="K37" s="269">
        <f>VLOOKUP(A37,EQUIPOS!A7:D187,4,FALSE)</f>
        <v>76018.727244596856</v>
      </c>
      <c r="L37" s="270"/>
      <c r="M37" s="271">
        <v>45</v>
      </c>
      <c r="N37" s="272">
        <f>K37/M37</f>
        <v>1689.30504987993</v>
      </c>
    </row>
    <row r="38" spans="1:14">
      <c r="A38" t="s">
        <v>269</v>
      </c>
      <c r="B38" s="875" t="str">
        <f>VLOOKUP(A38,EQUIPOS!A8:D188,3,FALSE)</f>
        <v>Motoniveladora  potencia 215 HP, ancho de cuchilla 4,27 m, peso 18 ton.</v>
      </c>
      <c r="C38" s="876"/>
      <c r="D38" s="876"/>
      <c r="E38" s="876"/>
      <c r="F38" s="876"/>
      <c r="G38" s="876"/>
      <c r="H38" s="877"/>
      <c r="I38" s="267"/>
      <c r="J38" s="268"/>
      <c r="K38" s="269">
        <f>VLOOKUP(A38,EQUIPOS!A8:D188,4,FALSE)</f>
        <v>208882.25188490498</v>
      </c>
      <c r="L38" s="270"/>
      <c r="M38" s="271">
        <v>45</v>
      </c>
      <c r="N38" s="272">
        <f>K38/M38</f>
        <v>4641.8278196645551</v>
      </c>
    </row>
    <row r="39" spans="1:14">
      <c r="A39" t="s">
        <v>365</v>
      </c>
      <c r="B39" s="875" t="str">
        <f>VLOOKUP(A39,EQUIPOS!A9:D189,3,FALSE)</f>
        <v xml:space="preserve">Vibrocompatador, potencia 153 HP, peso 10 Ton. </v>
      </c>
      <c r="C39" s="876"/>
      <c r="D39" s="876"/>
      <c r="E39" s="876"/>
      <c r="F39" s="876"/>
      <c r="G39" s="876"/>
      <c r="H39" s="877"/>
      <c r="I39" s="878"/>
      <c r="J39" s="879"/>
      <c r="K39" s="269">
        <f>VLOOKUP(A39,EQUIPOS!A9:D189,4,FALSE)</f>
        <v>136158.6590799258</v>
      </c>
      <c r="L39" s="880">
        <v>45</v>
      </c>
      <c r="M39" s="881"/>
      <c r="N39" s="272">
        <f>K39/L39</f>
        <v>3025.7479795539066</v>
      </c>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12.881512978578222</v>
      </c>
    </row>
    <row r="43" spans="1:14" ht="15.75" thickBot="1">
      <c r="B43" s="826" t="s">
        <v>953</v>
      </c>
      <c r="C43" s="827"/>
      <c r="D43" s="827"/>
      <c r="E43" s="827"/>
      <c r="F43" s="827"/>
      <c r="G43" s="827"/>
      <c r="H43" s="827"/>
      <c r="I43" s="827"/>
      <c r="J43" s="827"/>
      <c r="K43" s="827"/>
      <c r="L43" s="827"/>
      <c r="M43" s="828"/>
      <c r="N43" s="394">
        <f>SUM(N36:N42)</f>
        <v>13067.140273894498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44224.19690148122</v>
      </c>
      <c r="N48" s="272">
        <f>K48*M48</f>
        <v>55280.246126851525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55280.246126851525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3">
        <f>VLOOKUP(A59,TRANSPORTE!A5:D123,4,FALSE)</f>
        <v>1246.3831674075907</v>
      </c>
      <c r="M59" s="914"/>
      <c r="N59" s="291">
        <f>K59*L59</f>
        <v>1557.9789592594884</v>
      </c>
    </row>
    <row r="60" spans="1:14" ht="24.75" customHeight="1">
      <c r="B60" s="46"/>
      <c r="C60" s="317"/>
      <c r="D60" s="317"/>
      <c r="E60" s="317"/>
      <c r="F60" s="317"/>
      <c r="G60" s="317"/>
      <c r="H60" s="311"/>
      <c r="I60" s="399"/>
      <c r="J60" s="286"/>
      <c r="K60" s="279"/>
      <c r="L60" s="913"/>
      <c r="M60" s="914"/>
      <c r="N60" s="287"/>
    </row>
    <row r="61" spans="1:14">
      <c r="B61" s="46"/>
      <c r="C61" s="47"/>
      <c r="D61" s="47"/>
      <c r="E61" s="47"/>
      <c r="F61" s="47"/>
      <c r="G61" s="317"/>
      <c r="H61" s="311"/>
      <c r="I61" s="399"/>
      <c r="J61" s="286"/>
      <c r="K61" s="279"/>
      <c r="L61" s="913"/>
      <c r="M61" s="914"/>
      <c r="N61" s="291"/>
    </row>
    <row r="62" spans="1:14">
      <c r="B62" s="46"/>
      <c r="C62" s="47"/>
      <c r="D62" s="47"/>
      <c r="E62" s="47"/>
      <c r="F62" s="47"/>
      <c r="G62" s="47"/>
      <c r="H62" s="288"/>
      <c r="I62" s="279"/>
      <c r="J62" s="279"/>
      <c r="K62" s="279"/>
      <c r="L62" s="913"/>
      <c r="M62" s="914"/>
      <c r="N62" s="291"/>
    </row>
    <row r="63" spans="1:14">
      <c r="B63" s="46"/>
      <c r="C63" s="47"/>
      <c r="D63" s="47"/>
      <c r="E63" s="47"/>
      <c r="F63" s="47"/>
      <c r="G63" s="47"/>
      <c r="H63" s="288"/>
      <c r="I63" s="279"/>
      <c r="J63" s="279"/>
      <c r="K63" s="279"/>
      <c r="L63" s="913"/>
      <c r="M63" s="914"/>
      <c r="N63" s="291"/>
    </row>
    <row r="64" spans="1:14" ht="15.75" thickBot="1">
      <c r="B64" s="465"/>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1557.9789592594884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70549.441008934416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14109.888201786884</v>
      </c>
      <c r="M83" s="862"/>
      <c r="N83" s="51"/>
    </row>
    <row r="84" spans="1:14">
      <c r="B84" s="89" t="s">
        <v>973</v>
      </c>
      <c r="C84" s="90"/>
      <c r="D84" s="90"/>
      <c r="E84" s="90"/>
      <c r="F84" s="90"/>
      <c r="G84" s="90"/>
      <c r="H84" s="90"/>
      <c r="I84" s="87"/>
      <c r="J84" s="88"/>
      <c r="K84" s="304">
        <v>0.05</v>
      </c>
      <c r="L84" s="861">
        <f>N78*K84</f>
        <v>3527.4720504467209</v>
      </c>
      <c r="M84" s="862"/>
      <c r="N84" s="51"/>
    </row>
    <row r="85" spans="1:14" ht="15.75" thickBot="1">
      <c r="B85" s="91" t="s">
        <v>974</v>
      </c>
      <c r="C85" s="92"/>
      <c r="D85" s="92"/>
      <c r="E85" s="92"/>
      <c r="F85" s="92"/>
      <c r="G85" s="92"/>
      <c r="H85" s="92"/>
      <c r="I85" s="93"/>
      <c r="J85" s="94"/>
      <c r="K85" s="305">
        <v>0.05</v>
      </c>
      <c r="L85" s="863">
        <f>N78*K85</f>
        <v>3527.4720504467209</v>
      </c>
      <c r="M85" s="864"/>
      <c r="N85" s="51"/>
    </row>
    <row r="86" spans="1:14" ht="15.75" thickBot="1">
      <c r="B86" s="826" t="s">
        <v>953</v>
      </c>
      <c r="C86" s="827"/>
      <c r="D86" s="827"/>
      <c r="E86" s="827"/>
      <c r="F86" s="827"/>
      <c r="G86" s="827"/>
      <c r="H86" s="827"/>
      <c r="I86" s="827"/>
      <c r="J86" s="827"/>
      <c r="K86" s="827"/>
      <c r="L86" s="827"/>
      <c r="M86" s="828"/>
      <c r="N86" s="52">
        <f>L83+L84+L85</f>
        <v>21164.832302680326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91714.273311614743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129</v>
      </c>
      <c r="B36" s="875" t="str">
        <f>VLOOKUP(A36,EQUIPOS!A6:D186,3,FALSE)</f>
        <v xml:space="preserve">Buldozer, Potencia al volante de 140 HP, motor de 2200 RPM, longitud de hoja 4,80m. </v>
      </c>
      <c r="C36" s="876"/>
      <c r="D36" s="876"/>
      <c r="E36" s="876"/>
      <c r="F36" s="876"/>
      <c r="G36" s="876"/>
      <c r="H36" s="877"/>
      <c r="I36" s="267"/>
      <c r="J36" s="268"/>
      <c r="K36" s="269">
        <f>VLOOKUP(A36,EQUIPOS!A6:D186,4,FALSE)</f>
        <v>166382.00603178883</v>
      </c>
      <c r="L36" s="270"/>
      <c r="M36" s="271">
        <v>45</v>
      </c>
      <c r="N36" s="272">
        <f>K36/M36</f>
        <v>3697.3779118175294</v>
      </c>
    </row>
    <row r="37" spans="1:14">
      <c r="A37" s="113" t="s">
        <v>152</v>
      </c>
      <c r="B37" s="875" t="str">
        <f>VLOOKUP(A37,EQUIPOS!A7:D187,3,FALSE)</f>
        <v xml:space="preserve">Carrotanque de agua(1000 Galones) </v>
      </c>
      <c r="C37" s="876"/>
      <c r="D37" s="876"/>
      <c r="E37" s="876"/>
      <c r="F37" s="876"/>
      <c r="G37" s="876"/>
      <c r="H37" s="877"/>
      <c r="I37" s="267"/>
      <c r="J37" s="268"/>
      <c r="K37" s="269">
        <f>VLOOKUP(A37,EQUIPOS!A7:D187,4,FALSE)</f>
        <v>76018.727244596856</v>
      </c>
      <c r="L37" s="270"/>
      <c r="M37" s="271">
        <v>45</v>
      </c>
      <c r="N37" s="272">
        <f>K37/M37</f>
        <v>1689.30504987993</v>
      </c>
    </row>
    <row r="38" spans="1:14">
      <c r="A38" t="s">
        <v>269</v>
      </c>
      <c r="B38" s="875" t="str">
        <f>VLOOKUP(A38,EQUIPOS!A8:D188,3,FALSE)</f>
        <v>Motoniveladora  potencia 215 HP, ancho de cuchilla 4,27 m, peso 18 ton.</v>
      </c>
      <c r="C38" s="876"/>
      <c r="D38" s="876"/>
      <c r="E38" s="876"/>
      <c r="F38" s="876"/>
      <c r="G38" s="876"/>
      <c r="H38" s="877"/>
      <c r="I38" s="267"/>
      <c r="J38" s="268"/>
      <c r="K38" s="269">
        <f>VLOOKUP(A38,EQUIPOS!A8:D188,4,FALSE)</f>
        <v>208882.25188490498</v>
      </c>
      <c r="L38" s="270"/>
      <c r="M38" s="271">
        <v>45</v>
      </c>
      <c r="N38" s="272">
        <f>K38/M38</f>
        <v>4641.8278196645551</v>
      </c>
    </row>
    <row r="39" spans="1:14">
      <c r="A39" t="s">
        <v>365</v>
      </c>
      <c r="B39" s="875" t="str">
        <f>VLOOKUP(A39,EQUIPOS!A9:D189,3,FALSE)</f>
        <v xml:space="preserve">Vibrocompatador, potencia 153 HP, peso 10 Ton. </v>
      </c>
      <c r="C39" s="876"/>
      <c r="D39" s="876"/>
      <c r="E39" s="876"/>
      <c r="F39" s="876"/>
      <c r="G39" s="876"/>
      <c r="H39" s="877"/>
      <c r="I39" s="878"/>
      <c r="J39" s="879"/>
      <c r="K39" s="269">
        <f>VLOOKUP(A39,EQUIPOS!A9:D189,4,FALSE)</f>
        <v>136158.6590799258</v>
      </c>
      <c r="L39" s="880">
        <v>45</v>
      </c>
      <c r="M39" s="881"/>
      <c r="N39" s="272">
        <f>K39/L39</f>
        <v>3025.7479795539066</v>
      </c>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12.881512978578222</v>
      </c>
    </row>
    <row r="43" spans="1:14" ht="15.75" thickBot="1">
      <c r="B43" s="826" t="s">
        <v>953</v>
      </c>
      <c r="C43" s="827"/>
      <c r="D43" s="827"/>
      <c r="E43" s="827"/>
      <c r="F43" s="827"/>
      <c r="G43" s="827"/>
      <c r="H43" s="827"/>
      <c r="I43" s="827"/>
      <c r="J43" s="827"/>
      <c r="K43" s="827"/>
      <c r="L43" s="827"/>
      <c r="M43" s="828"/>
      <c r="N43" s="394">
        <f>SUM(N36:N42)</f>
        <v>13067.140273894498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64586.782187150435</v>
      </c>
      <c r="N48" s="272">
        <f>K48*M48</f>
        <v>80733.477733938038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80733.477733938038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3">
        <f>VLOOKUP(A59,TRANSPORTE!A5:D123,4,FALSE)</f>
        <v>1246.3831674075907</v>
      </c>
      <c r="M59" s="914"/>
      <c r="N59" s="291">
        <f>K59*L59</f>
        <v>1557.9789592594884</v>
      </c>
    </row>
    <row r="60" spans="1:14" ht="24.75" customHeight="1">
      <c r="B60" s="46"/>
      <c r="C60" s="317"/>
      <c r="D60" s="317"/>
      <c r="E60" s="317"/>
      <c r="F60" s="317"/>
      <c r="G60" s="317"/>
      <c r="H60" s="311"/>
      <c r="I60" s="399"/>
      <c r="J60" s="286"/>
      <c r="K60" s="279"/>
      <c r="L60" s="913"/>
      <c r="M60" s="914"/>
      <c r="N60" s="287"/>
    </row>
    <row r="61" spans="1:14">
      <c r="B61" s="46"/>
      <c r="C61" s="47"/>
      <c r="D61" s="47"/>
      <c r="E61" s="47"/>
      <c r="F61" s="47"/>
      <c r="G61" s="317"/>
      <c r="H61" s="311"/>
      <c r="I61" s="399"/>
      <c r="J61" s="286"/>
      <c r="K61" s="279"/>
      <c r="L61" s="913"/>
      <c r="M61" s="914"/>
      <c r="N61" s="291"/>
    </row>
    <row r="62" spans="1:14">
      <c r="B62" s="46"/>
      <c r="C62" s="47"/>
      <c r="D62" s="47"/>
      <c r="E62" s="47"/>
      <c r="F62" s="47"/>
      <c r="G62" s="47"/>
      <c r="H62" s="288"/>
      <c r="I62" s="279"/>
      <c r="J62" s="279"/>
      <c r="K62" s="279"/>
      <c r="L62" s="913"/>
      <c r="M62" s="914"/>
      <c r="N62" s="291"/>
    </row>
    <row r="63" spans="1:14">
      <c r="B63" s="46"/>
      <c r="C63" s="47"/>
      <c r="D63" s="47"/>
      <c r="E63" s="47"/>
      <c r="F63" s="47"/>
      <c r="G63" s="47"/>
      <c r="H63" s="288"/>
      <c r="I63" s="279"/>
      <c r="J63" s="279"/>
      <c r="K63" s="279"/>
      <c r="L63" s="913"/>
      <c r="M63" s="914"/>
      <c r="N63" s="291"/>
    </row>
    <row r="64" spans="1:14" ht="15.75" thickBot="1">
      <c r="B64" s="465"/>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1557.9789592594884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96002.672616020936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19200.534523204187</v>
      </c>
      <c r="M83" s="862"/>
      <c r="N83" s="51"/>
    </row>
    <row r="84" spans="1:14">
      <c r="B84" s="89" t="s">
        <v>973</v>
      </c>
      <c r="C84" s="90"/>
      <c r="D84" s="90"/>
      <c r="E84" s="90"/>
      <c r="F84" s="90"/>
      <c r="G84" s="90"/>
      <c r="H84" s="90"/>
      <c r="I84" s="87"/>
      <c r="J84" s="88"/>
      <c r="K84" s="304">
        <v>0.05</v>
      </c>
      <c r="L84" s="861">
        <f>N78*K84</f>
        <v>4800.1336308010468</v>
      </c>
      <c r="M84" s="862"/>
      <c r="N84" s="51"/>
    </row>
    <row r="85" spans="1:14" ht="15.75" thickBot="1">
      <c r="B85" s="91" t="s">
        <v>974</v>
      </c>
      <c r="C85" s="92"/>
      <c r="D85" s="92"/>
      <c r="E85" s="92"/>
      <c r="F85" s="92"/>
      <c r="G85" s="92"/>
      <c r="H85" s="92"/>
      <c r="I85" s="93"/>
      <c r="J85" s="94"/>
      <c r="K85" s="305">
        <v>0.05</v>
      </c>
      <c r="L85" s="863">
        <f>N78*K85</f>
        <v>4800.1336308010468</v>
      </c>
      <c r="M85" s="864"/>
      <c r="N85" s="51"/>
    </row>
    <row r="86" spans="1:14" ht="15.75" thickBot="1">
      <c r="B86" s="826" t="s">
        <v>953</v>
      </c>
      <c r="C86" s="827"/>
      <c r="D86" s="827"/>
      <c r="E86" s="827"/>
      <c r="F86" s="827"/>
      <c r="G86" s="827"/>
      <c r="H86" s="827"/>
      <c r="I86" s="827"/>
      <c r="J86" s="827"/>
      <c r="K86" s="827"/>
      <c r="L86" s="827"/>
      <c r="M86" s="828"/>
      <c r="N86" s="52">
        <f>L83+L84+L85</f>
        <v>28800.801784806281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124803.47440082722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129</v>
      </c>
      <c r="B36" s="875" t="str">
        <f>VLOOKUP(A36,EQUIPOS!A6:D154,3,FALSE)</f>
        <v xml:space="preserve">Buldozer, Potencia al volante de 140 HP, motor de 2200 RPM, longitud de hoja 4,80m. </v>
      </c>
      <c r="C36" s="876"/>
      <c r="D36" s="876"/>
      <c r="E36" s="876"/>
      <c r="F36" s="876"/>
      <c r="G36" s="876"/>
      <c r="H36" s="877"/>
      <c r="I36" s="267"/>
      <c r="J36" s="268"/>
      <c r="K36" s="269">
        <f>VLOOKUP(A36,EQUIPOS!A6:D163,4,FALSE)</f>
        <v>166382.00603178883</v>
      </c>
      <c r="L36" s="270"/>
      <c r="M36" s="271">
        <v>400</v>
      </c>
      <c r="N36" s="272">
        <f>K36/M36</f>
        <v>415.95501507947205</v>
      </c>
    </row>
    <row r="37" spans="1:14">
      <c r="A37" s="113" t="s">
        <v>152</v>
      </c>
      <c r="B37" s="875" t="str">
        <f>VLOOKUP(A37,EQUIPOS!A7:D154,3,FALSE)</f>
        <v xml:space="preserve">Carrotanque de agua(1000 Galones) </v>
      </c>
      <c r="C37" s="876"/>
      <c r="D37" s="876"/>
      <c r="E37" s="876"/>
      <c r="F37" s="876"/>
      <c r="G37" s="876"/>
      <c r="H37" s="877"/>
      <c r="I37" s="267"/>
      <c r="J37" s="268"/>
      <c r="K37" s="269">
        <f>VLOOKUP(A37,EQUIPOS!A7:D164,4,FALSE)</f>
        <v>76018.727244596856</v>
      </c>
      <c r="L37" s="270"/>
      <c r="M37" s="271">
        <v>200</v>
      </c>
      <c r="N37" s="272">
        <f>K37/M37</f>
        <v>380.09363622298429</v>
      </c>
    </row>
    <row r="38" spans="1:14">
      <c r="A38" t="s">
        <v>269</v>
      </c>
      <c r="B38" s="875" t="str">
        <f>VLOOKUP(A38,EQUIPOS!A8:D154,3,FALSE)</f>
        <v>Motoniveladora  potencia 215 HP, ancho de cuchilla 4,27 m, peso 18 ton.</v>
      </c>
      <c r="C38" s="876"/>
      <c r="D38" s="876"/>
      <c r="E38" s="876"/>
      <c r="F38" s="876"/>
      <c r="G38" s="876"/>
      <c r="H38" s="877"/>
      <c r="I38" s="267"/>
      <c r="J38" s="268"/>
      <c r="K38" s="269">
        <f>VLOOKUP(A38,EQUIPOS!A8:D165,4,FALSE)</f>
        <v>208882.25188490498</v>
      </c>
      <c r="L38" s="270"/>
      <c r="M38" s="271">
        <v>200</v>
      </c>
      <c r="N38" s="272">
        <f>K38/M38</f>
        <v>1044.4112594245248</v>
      </c>
    </row>
    <row r="39" spans="1:14">
      <c r="A39" t="s">
        <v>365</v>
      </c>
      <c r="B39" s="875" t="str">
        <f>VLOOKUP(A39,EQUIPOS!A9:D155,3,FALSE)</f>
        <v xml:space="preserve">Vibrocompatador, potencia 153 HP, peso 10 Ton. </v>
      </c>
      <c r="C39" s="876"/>
      <c r="D39" s="876"/>
      <c r="E39" s="876"/>
      <c r="F39" s="876"/>
      <c r="G39" s="876"/>
      <c r="H39" s="877"/>
      <c r="I39" s="878"/>
      <c r="J39" s="879"/>
      <c r="K39" s="269">
        <f>VLOOKUP(A39,EQUIPOS!A9:D166,4,FALSE)</f>
        <v>136158.6590799258</v>
      </c>
      <c r="L39" s="880">
        <v>200</v>
      </c>
      <c r="M39" s="881"/>
      <c r="N39" s="272">
        <f>K39/L39</f>
        <v>680.79329539962896</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0.02</v>
      </c>
      <c r="N41" s="344">
        <f>N76*M41</f>
        <v>2.8983404201801002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2524.1515465467901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144.917021009005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2669.0685675557952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533.81371351115911</v>
      </c>
      <c r="M83" s="862"/>
      <c r="N83" s="51"/>
    </row>
    <row r="84" spans="1:14">
      <c r="B84" s="89" t="s">
        <v>973</v>
      </c>
      <c r="C84" s="90"/>
      <c r="D84" s="90"/>
      <c r="E84" s="90"/>
      <c r="F84" s="90"/>
      <c r="G84" s="90"/>
      <c r="H84" s="90"/>
      <c r="I84" s="87"/>
      <c r="J84" s="88"/>
      <c r="K84" s="304">
        <v>0.05</v>
      </c>
      <c r="L84" s="861">
        <f>N78*K84</f>
        <v>133.45342837778978</v>
      </c>
      <c r="M84" s="862"/>
      <c r="N84" s="51"/>
    </row>
    <row r="85" spans="1:14" ht="15.75" thickBot="1">
      <c r="B85" s="91" t="s">
        <v>974</v>
      </c>
      <c r="C85" s="92"/>
      <c r="D85" s="92"/>
      <c r="E85" s="92"/>
      <c r="F85" s="92"/>
      <c r="G85" s="92"/>
      <c r="H85" s="92"/>
      <c r="I85" s="93"/>
      <c r="J85" s="94"/>
      <c r="K85" s="305">
        <v>0.05</v>
      </c>
      <c r="L85" s="863">
        <f>N78*K85</f>
        <v>133.45342837778978</v>
      </c>
      <c r="M85" s="864"/>
      <c r="N85" s="51"/>
    </row>
    <row r="86" spans="1:14" ht="15.75" thickBot="1">
      <c r="B86" s="826" t="s">
        <v>953</v>
      </c>
      <c r="C86" s="827"/>
      <c r="D86" s="827"/>
      <c r="E86" s="827"/>
      <c r="F86" s="827"/>
      <c r="G86" s="827"/>
      <c r="H86" s="827"/>
      <c r="I86" s="827"/>
      <c r="J86" s="827"/>
      <c r="K86" s="827"/>
      <c r="L86" s="827"/>
      <c r="M86" s="828"/>
      <c r="N86" s="52">
        <f>L83+L84+L85</f>
        <v>800.72057026673872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3469.789137822534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2.31867233614408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7729.482367042252</v>
      </c>
      <c r="N48" s="272">
        <f>K48*M48</f>
        <v>9275.3788404507013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9275.3788404507013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231.86723361440798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9509.5647464012527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1901.9129492802506</v>
      </c>
      <c r="M83" s="862"/>
      <c r="N83" s="51"/>
    </row>
    <row r="84" spans="1:14">
      <c r="B84" s="89" t="s">
        <v>973</v>
      </c>
      <c r="C84" s="90"/>
      <c r="D84" s="90"/>
      <c r="E84" s="90"/>
      <c r="F84" s="90"/>
      <c r="G84" s="90"/>
      <c r="H84" s="90"/>
      <c r="I84" s="87"/>
      <c r="J84" s="88"/>
      <c r="K84" s="304">
        <v>0.05</v>
      </c>
      <c r="L84" s="861">
        <f>N78*K84</f>
        <v>475.47823732006265</v>
      </c>
      <c r="M84" s="862"/>
      <c r="N84" s="51"/>
    </row>
    <row r="85" spans="1:14" ht="15.75" thickBot="1">
      <c r="B85" s="91" t="s">
        <v>974</v>
      </c>
      <c r="C85" s="92"/>
      <c r="D85" s="92"/>
      <c r="E85" s="92"/>
      <c r="F85" s="92"/>
      <c r="G85" s="92"/>
      <c r="H85" s="92"/>
      <c r="I85" s="93"/>
      <c r="J85" s="94"/>
      <c r="K85" s="305">
        <v>0.05</v>
      </c>
      <c r="L85" s="863">
        <f>N78*K85</f>
        <v>475.47823732006265</v>
      </c>
      <c r="M85" s="864"/>
      <c r="N85" s="51"/>
    </row>
    <row r="86" spans="1:14" ht="15.75" thickBot="1">
      <c r="B86" s="826" t="s">
        <v>953</v>
      </c>
      <c r="C86" s="827"/>
      <c r="D86" s="827"/>
      <c r="E86" s="827"/>
      <c r="F86" s="827"/>
      <c r="G86" s="827"/>
      <c r="H86" s="827"/>
      <c r="I86" s="827"/>
      <c r="J86" s="827"/>
      <c r="K86" s="827"/>
      <c r="L86" s="827"/>
      <c r="M86" s="828"/>
      <c r="N86" s="52">
        <f>L83+L84+L85</f>
        <v>2852.869423920376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12362.434170321629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2.31867233614408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231.86723361440798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1163.9091811901105</v>
      </c>
      <c r="M83" s="862"/>
      <c r="N83" s="51"/>
    </row>
    <row r="84" spans="1:14">
      <c r="B84" s="89" t="s">
        <v>973</v>
      </c>
      <c r="C84" s="90"/>
      <c r="D84" s="90"/>
      <c r="E84" s="90"/>
      <c r="F84" s="90"/>
      <c r="G84" s="90"/>
      <c r="H84" s="90"/>
      <c r="I84" s="87"/>
      <c r="J84" s="88"/>
      <c r="K84" s="304">
        <v>0.05</v>
      </c>
      <c r="L84" s="861">
        <f>N78*K84</f>
        <v>290.97729529752763</v>
      </c>
      <c r="M84" s="862"/>
      <c r="N84" s="51"/>
    </row>
    <row r="85" spans="1:14" ht="15.75" thickBot="1">
      <c r="B85" s="91" t="s">
        <v>974</v>
      </c>
      <c r="C85" s="92"/>
      <c r="D85" s="92"/>
      <c r="E85" s="92"/>
      <c r="F85" s="92"/>
      <c r="G85" s="92"/>
      <c r="H85" s="92"/>
      <c r="I85" s="93"/>
      <c r="J85" s="94"/>
      <c r="K85" s="305">
        <v>0.05</v>
      </c>
      <c r="L85" s="863">
        <f>N78*K85</f>
        <v>290.97729529752763</v>
      </c>
      <c r="M85" s="864"/>
      <c r="N85" s="51"/>
    </row>
    <row r="86" spans="1:14" ht="15.75" thickBot="1">
      <c r="B86" s="826" t="s">
        <v>953</v>
      </c>
      <c r="C86" s="827"/>
      <c r="D86" s="827"/>
      <c r="E86" s="827"/>
      <c r="F86" s="827"/>
      <c r="G86" s="827"/>
      <c r="H86" s="827"/>
      <c r="I86" s="827"/>
      <c r="J86" s="827"/>
      <c r="K86" s="827"/>
      <c r="L86" s="827"/>
      <c r="M86" s="828"/>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2.31867233614408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9607.343856157504</v>
      </c>
      <c r="N48" s="272">
        <f>K48*M48</f>
        <v>11528.812627389005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11528.812627389005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231.86723361440798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11762.998533339556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2352.5997066679115</v>
      </c>
      <c r="M83" s="862"/>
      <c r="N83" s="51"/>
    </row>
    <row r="84" spans="1:14">
      <c r="B84" s="89" t="s">
        <v>973</v>
      </c>
      <c r="C84" s="90"/>
      <c r="D84" s="90"/>
      <c r="E84" s="90"/>
      <c r="F84" s="90"/>
      <c r="G84" s="90"/>
      <c r="H84" s="90"/>
      <c r="I84" s="87"/>
      <c r="J84" s="88"/>
      <c r="K84" s="304">
        <v>0.05</v>
      </c>
      <c r="L84" s="861">
        <f>N78*K84</f>
        <v>588.14992666697788</v>
      </c>
      <c r="M84" s="862"/>
      <c r="N84" s="51"/>
    </row>
    <row r="85" spans="1:14" ht="15.75" thickBot="1">
      <c r="B85" s="91" t="s">
        <v>974</v>
      </c>
      <c r="C85" s="92"/>
      <c r="D85" s="92"/>
      <c r="E85" s="92"/>
      <c r="F85" s="92"/>
      <c r="G85" s="92"/>
      <c r="H85" s="92"/>
      <c r="I85" s="93"/>
      <c r="J85" s="94"/>
      <c r="K85" s="305">
        <v>0.05</v>
      </c>
      <c r="L85" s="863">
        <f>N78*K85</f>
        <v>588.14992666697788</v>
      </c>
      <c r="M85" s="864"/>
      <c r="N85" s="51"/>
    </row>
    <row r="86" spans="1:14" ht="15.75" thickBot="1">
      <c r="B86" s="826" t="s">
        <v>953</v>
      </c>
      <c r="C86" s="827"/>
      <c r="D86" s="827"/>
      <c r="E86" s="827"/>
      <c r="F86" s="827"/>
      <c r="G86" s="827"/>
      <c r="H86" s="827"/>
      <c r="I86" s="827"/>
      <c r="J86" s="827"/>
      <c r="K86" s="827"/>
      <c r="L86" s="827"/>
      <c r="M86" s="828"/>
      <c r="N86" s="52">
        <f>L83+L84+L85</f>
        <v>3528.8995600018675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15291.898093341424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2.31867233614408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16834.243135616271</v>
      </c>
      <c r="N48" s="272">
        <f>K48*M48</f>
        <v>21884.516076301152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21884.516076301152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231.86723361440798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22118.701982251703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4423.740396450341</v>
      </c>
      <c r="M83" s="862"/>
      <c r="N83" s="51"/>
    </row>
    <row r="84" spans="1:14">
      <c r="B84" s="89" t="s">
        <v>973</v>
      </c>
      <c r="C84" s="90"/>
      <c r="D84" s="90"/>
      <c r="E84" s="90"/>
      <c r="F84" s="90"/>
      <c r="G84" s="90"/>
      <c r="H84" s="90"/>
      <c r="I84" s="87"/>
      <c r="J84" s="88"/>
      <c r="K84" s="304">
        <v>0.05</v>
      </c>
      <c r="L84" s="861">
        <f>N78*K84</f>
        <v>1105.9350991125852</v>
      </c>
      <c r="M84" s="862"/>
      <c r="N84" s="51"/>
    </row>
    <row r="85" spans="1:14" ht="15.75" thickBot="1">
      <c r="B85" s="91" t="s">
        <v>974</v>
      </c>
      <c r="C85" s="92"/>
      <c r="D85" s="92"/>
      <c r="E85" s="92"/>
      <c r="F85" s="92"/>
      <c r="G85" s="92"/>
      <c r="H85" s="92"/>
      <c r="I85" s="93"/>
      <c r="J85" s="94"/>
      <c r="K85" s="305">
        <v>0.05</v>
      </c>
      <c r="L85" s="863">
        <f>N78*K85</f>
        <v>1105.9350991125852</v>
      </c>
      <c r="M85" s="864"/>
      <c r="N85" s="51"/>
    </row>
    <row r="86" spans="1:14" ht="15.75" thickBot="1">
      <c r="B86" s="826" t="s">
        <v>953</v>
      </c>
      <c r="C86" s="827"/>
      <c r="D86" s="827"/>
      <c r="E86" s="827"/>
      <c r="F86" s="827"/>
      <c r="G86" s="827"/>
      <c r="H86" s="827"/>
      <c r="I86" s="827"/>
      <c r="J86" s="827"/>
      <c r="K86" s="827"/>
      <c r="L86" s="827"/>
      <c r="M86" s="828"/>
      <c r="N86" s="52">
        <f>L83+L84+L85</f>
        <v>6635.6105946755106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28754.312576927216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303</v>
      </c>
      <c r="B36" s="875" t="str">
        <f>VLOOKUP(A36,EQUIPOS!A6:D154,3,FALSE)</f>
        <v>Retrocargador, pala de 1,1 m3 de capacidad, profundidad de excavación de 4.400 mm y una altura de 5.680 mm</v>
      </c>
      <c r="C36" s="876"/>
      <c r="D36" s="876"/>
      <c r="E36" s="876"/>
      <c r="F36" s="876"/>
      <c r="G36" s="876"/>
      <c r="H36" s="877"/>
      <c r="I36" s="267"/>
      <c r="J36" s="268"/>
      <c r="K36" s="269">
        <f>VLOOKUP(A36,EQUIPOS!A6:D163,4,FALSE)</f>
        <v>126333.60239747881</v>
      </c>
      <c r="L36" s="270"/>
      <c r="M36" s="271">
        <v>250</v>
      </c>
      <c r="N36" s="272">
        <f>K36/M36</f>
        <v>505.33440958991525</v>
      </c>
    </row>
    <row r="37" spans="1:14">
      <c r="A37" s="113" t="s">
        <v>373</v>
      </c>
      <c r="B37" s="875" t="str">
        <f>VLOOKUP(A37,EQUIPOS!A7:D154,3,FALSE)</f>
        <v>Volqueta 6 m3</v>
      </c>
      <c r="C37" s="876"/>
      <c r="D37" s="876"/>
      <c r="E37" s="876"/>
      <c r="F37" s="876"/>
      <c r="G37" s="876"/>
      <c r="H37" s="877"/>
      <c r="I37" s="267"/>
      <c r="J37" s="268"/>
      <c r="K37" s="269">
        <f>VLOOKUP(A37,EQUIPOS!A7:D164,4,FALSE)</f>
        <v>85790.46039056436</v>
      </c>
      <c r="L37" s="270"/>
      <c r="M37" s="271">
        <v>250</v>
      </c>
      <c r="N37" s="272">
        <f>K37/M37</f>
        <v>343.16184156225745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5.7966808403601995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854.29293199253289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115.93361680720399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970.22654879973686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194.04530975994737</v>
      </c>
      <c r="M83" s="862"/>
      <c r="N83" s="51"/>
    </row>
    <row r="84" spans="1:14">
      <c r="B84" s="89" t="s">
        <v>973</v>
      </c>
      <c r="C84" s="90"/>
      <c r="D84" s="90"/>
      <c r="E84" s="90"/>
      <c r="F84" s="90"/>
      <c r="G84" s="90"/>
      <c r="H84" s="90"/>
      <c r="I84" s="87"/>
      <c r="J84" s="88"/>
      <c r="K84" s="304">
        <v>0.05</v>
      </c>
      <c r="L84" s="861">
        <f>N78*K84</f>
        <v>48.511327439986843</v>
      </c>
      <c r="M84" s="862"/>
      <c r="N84" s="51"/>
    </row>
    <row r="85" spans="1:14" ht="15.75" thickBot="1">
      <c r="B85" s="91" t="s">
        <v>974</v>
      </c>
      <c r="C85" s="92"/>
      <c r="D85" s="92"/>
      <c r="E85" s="92"/>
      <c r="F85" s="92"/>
      <c r="G85" s="92"/>
      <c r="H85" s="92"/>
      <c r="I85" s="93"/>
      <c r="J85" s="94"/>
      <c r="K85" s="305">
        <v>0.05</v>
      </c>
      <c r="L85" s="863">
        <f>N78*K85</f>
        <v>48.511327439986843</v>
      </c>
      <c r="M85" s="864"/>
      <c r="N85" s="51"/>
    </row>
    <row r="86" spans="1:14" ht="15.75" thickBot="1">
      <c r="B86" s="826" t="s">
        <v>953</v>
      </c>
      <c r="C86" s="827"/>
      <c r="D86" s="827"/>
      <c r="E86" s="827"/>
      <c r="F86" s="827"/>
      <c r="G86" s="827"/>
      <c r="H86" s="827"/>
      <c r="I86" s="827"/>
      <c r="J86" s="827"/>
      <c r="K86" s="827"/>
      <c r="L86" s="827"/>
      <c r="M86" s="828"/>
      <c r="N86" s="52">
        <f>L83+L84+L85</f>
        <v>291.06796463992106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1261.294513439658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35</v>
      </c>
      <c r="N36" s="272">
        <f>K36/M36</f>
        <v>2171.96363555991</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35</v>
      </c>
      <c r="N37" s="272">
        <f>K37/M37</f>
        <v>5968.0643395687139</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35</v>
      </c>
      <c r="N38" s="272">
        <f>K38/M38</f>
        <v>3890.2474022835941</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0.02</v>
      </c>
      <c r="N41" s="344">
        <f>N76*M41</f>
        <v>16.561945258171999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12046.83732267039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56.616177201347739</v>
      </c>
      <c r="N48" s="272">
        <f>K48*M48</f>
        <v>1415.4044300336934</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504.3237143906461</v>
      </c>
      <c r="N49" s="272">
        <f>K49*M49</f>
        <v>40345.897151251687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41761.301581285377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828.09726290859999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54636.236166864372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10927.247233372875</v>
      </c>
      <c r="M83" s="862"/>
      <c r="N83" s="51"/>
    </row>
    <row r="84" spans="1:14">
      <c r="B84" s="89" t="s">
        <v>973</v>
      </c>
      <c r="C84" s="90"/>
      <c r="D84" s="90"/>
      <c r="E84" s="90"/>
      <c r="F84" s="90"/>
      <c r="G84" s="90"/>
      <c r="H84" s="90"/>
      <c r="I84" s="87"/>
      <c r="J84" s="88"/>
      <c r="K84" s="304">
        <v>0.05</v>
      </c>
      <c r="L84" s="861">
        <f>N78*K84</f>
        <v>2731.8118083432187</v>
      </c>
      <c r="M84" s="862"/>
      <c r="N84" s="51"/>
    </row>
    <row r="85" spans="1:14" ht="15.75" thickBot="1">
      <c r="B85" s="91" t="s">
        <v>974</v>
      </c>
      <c r="C85" s="92"/>
      <c r="D85" s="92"/>
      <c r="E85" s="92"/>
      <c r="F85" s="92"/>
      <c r="G85" s="92"/>
      <c r="H85" s="92"/>
      <c r="I85" s="93"/>
      <c r="J85" s="94"/>
      <c r="K85" s="305">
        <v>0.05</v>
      </c>
      <c r="L85" s="863">
        <f>N78*K85</f>
        <v>2731.8118083432187</v>
      </c>
      <c r="M85" s="864"/>
      <c r="N85" s="51"/>
    </row>
    <row r="86" spans="1:14" ht="15.75" thickBot="1">
      <c r="B86" s="826" t="s">
        <v>953</v>
      </c>
      <c r="C86" s="827"/>
      <c r="D86" s="827"/>
      <c r="E86" s="827"/>
      <c r="F86" s="827"/>
      <c r="G86" s="827"/>
      <c r="H86" s="827"/>
      <c r="I86" s="827"/>
      <c r="J86" s="827"/>
      <c r="K86" s="827"/>
      <c r="L86" s="827"/>
      <c r="M86" s="828"/>
      <c r="N86" s="52">
        <f>L83+L84+L85</f>
        <v>16390.870850059313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71027.107016923692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35</v>
      </c>
      <c r="N36" s="272">
        <f>K36/M36</f>
        <v>2171.96363555991</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35</v>
      </c>
      <c r="N37" s="272">
        <f>K37/M37</f>
        <v>5968.0643395687139</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35</v>
      </c>
      <c r="N38" s="272">
        <f>K38/M38</f>
        <v>3890.2474022835941</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0.02</v>
      </c>
      <c r="N41" s="344">
        <f>N76*M41</f>
        <v>16.561945258171999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12046.83732267039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56.616177201347739</v>
      </c>
      <c r="N48" s="272">
        <f>K48*M48</f>
        <v>1415.4044300336934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1415.4044300336934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828.09726290859999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14290.339015612684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2858.067803122537</v>
      </c>
      <c r="M83" s="862"/>
      <c r="N83" s="51"/>
    </row>
    <row r="84" spans="1:14">
      <c r="B84" s="89" t="s">
        <v>973</v>
      </c>
      <c r="C84" s="90"/>
      <c r="D84" s="90"/>
      <c r="E84" s="90"/>
      <c r="F84" s="90"/>
      <c r="G84" s="90"/>
      <c r="H84" s="90"/>
      <c r="I84" s="87"/>
      <c r="J84" s="88"/>
      <c r="K84" s="304">
        <v>0.05</v>
      </c>
      <c r="L84" s="861">
        <f>N78*K84</f>
        <v>714.51695078063426</v>
      </c>
      <c r="M84" s="862"/>
      <c r="N84" s="51"/>
    </row>
    <row r="85" spans="1:14" ht="15.75" thickBot="1">
      <c r="B85" s="91" t="s">
        <v>974</v>
      </c>
      <c r="C85" s="92"/>
      <c r="D85" s="92"/>
      <c r="E85" s="92"/>
      <c r="F85" s="92"/>
      <c r="G85" s="92"/>
      <c r="H85" s="92"/>
      <c r="I85" s="93"/>
      <c r="J85" s="94"/>
      <c r="K85" s="305">
        <v>0.05</v>
      </c>
      <c r="L85" s="863">
        <f>N78*K85</f>
        <v>714.51695078063426</v>
      </c>
      <c r="M85" s="864"/>
      <c r="N85" s="51"/>
    </row>
    <row r="86" spans="1:14" ht="15.75" thickBot="1">
      <c r="B86" s="826" t="s">
        <v>953</v>
      </c>
      <c r="C86" s="827"/>
      <c r="D86" s="827"/>
      <c r="E86" s="827"/>
      <c r="F86" s="827"/>
      <c r="G86" s="827"/>
      <c r="H86" s="827"/>
      <c r="I86" s="827"/>
      <c r="J86" s="827"/>
      <c r="K86" s="827"/>
      <c r="L86" s="827"/>
      <c r="M86" s="828"/>
      <c r="N86" s="52">
        <f>L83+L84+L85</f>
        <v>4287.1017046838051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18577.44072029649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504.3237143906461</v>
      </c>
      <c r="N48" s="272">
        <f>K48*M48</f>
        <v>504.3237143906461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504.3237143906461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f>SUM(N70:N75)</f>
        <v>0</v>
      </c>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504.3237143906461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100.86474287812922</v>
      </c>
      <c r="M83" s="862"/>
      <c r="N83" s="51"/>
    </row>
    <row r="84" spans="1:14">
      <c r="B84" s="89" t="s">
        <v>973</v>
      </c>
      <c r="C84" s="90"/>
      <c r="D84" s="90"/>
      <c r="E84" s="90"/>
      <c r="F84" s="90"/>
      <c r="G84" s="90"/>
      <c r="H84" s="90"/>
      <c r="I84" s="87"/>
      <c r="J84" s="88"/>
      <c r="K84" s="304">
        <v>0.05</v>
      </c>
      <c r="L84" s="861">
        <f>N78*K84</f>
        <v>25.216185719532305</v>
      </c>
      <c r="M84" s="862"/>
      <c r="N84" s="51"/>
    </row>
    <row r="85" spans="1:14" ht="15.75" thickBot="1">
      <c r="B85" s="91" t="s">
        <v>974</v>
      </c>
      <c r="C85" s="92"/>
      <c r="D85" s="92"/>
      <c r="E85" s="92"/>
      <c r="F85" s="92"/>
      <c r="G85" s="92"/>
      <c r="H85" s="92"/>
      <c r="I85" s="93"/>
      <c r="J85" s="94"/>
      <c r="K85" s="305">
        <v>0.05</v>
      </c>
      <c r="L85" s="863">
        <f>N78*K85</f>
        <v>25.216185719532305</v>
      </c>
      <c r="M85" s="864"/>
      <c r="N85" s="51"/>
    </row>
    <row r="86" spans="1:14" ht="15.75" thickBot="1">
      <c r="B86" s="826" t="s">
        <v>953</v>
      </c>
      <c r="C86" s="827"/>
      <c r="D86" s="827"/>
      <c r="E86" s="827"/>
      <c r="F86" s="827"/>
      <c r="G86" s="827"/>
      <c r="H86" s="827"/>
      <c r="I86" s="827"/>
      <c r="J86" s="827"/>
      <c r="K86" s="827"/>
      <c r="L86" s="827"/>
      <c r="M86" s="828"/>
      <c r="N86" s="52">
        <f>L83+L84+L85</f>
        <v>151.29711431719383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655.62082870783991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35</v>
      </c>
      <c r="N36" s="272">
        <f>K36/M36</f>
        <v>2171.96363555991</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35</v>
      </c>
      <c r="N37" s="272">
        <f>K37/M37</f>
        <v>5968.0643395687139</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35</v>
      </c>
      <c r="N38" s="272">
        <f>K38/M38</f>
        <v>3890.2474022835941</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0.02</v>
      </c>
      <c r="N41" s="344">
        <f>N76*M41</f>
        <v>16.561945258171999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12046.83732267039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1308.5849112363289</v>
      </c>
      <c r="N48" s="272">
        <f>K48*M48</f>
        <v>104686.79289890631</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56.616177201347739</v>
      </c>
      <c r="N49" s="272">
        <f>K49*M49</f>
        <v>1415.4044300336934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106102.19732894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828.09726290859999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118977.13191451899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23795.426382903799</v>
      </c>
      <c r="M83" s="862"/>
      <c r="N83" s="51"/>
    </row>
    <row r="84" spans="1:14">
      <c r="B84" s="89" t="s">
        <v>973</v>
      </c>
      <c r="C84" s="90"/>
      <c r="D84" s="90"/>
      <c r="E84" s="90"/>
      <c r="F84" s="90"/>
      <c r="G84" s="90"/>
      <c r="H84" s="90"/>
      <c r="I84" s="87"/>
      <c r="J84" s="88"/>
      <c r="K84" s="304">
        <v>0.05</v>
      </c>
      <c r="L84" s="861">
        <f>N78*K84</f>
        <v>5948.8565957259498</v>
      </c>
      <c r="M84" s="862"/>
      <c r="N84" s="51"/>
    </row>
    <row r="85" spans="1:14" ht="15.75" thickBot="1">
      <c r="B85" s="91" t="s">
        <v>974</v>
      </c>
      <c r="C85" s="92"/>
      <c r="D85" s="92"/>
      <c r="E85" s="92"/>
      <c r="F85" s="92"/>
      <c r="G85" s="92"/>
      <c r="H85" s="92"/>
      <c r="I85" s="93"/>
      <c r="J85" s="94"/>
      <c r="K85" s="305">
        <v>0.05</v>
      </c>
      <c r="L85" s="863">
        <f>N78*K85</f>
        <v>5948.8565957259498</v>
      </c>
      <c r="M85" s="864"/>
      <c r="N85" s="51"/>
    </row>
    <row r="86" spans="1:14" ht="15.75" thickBot="1">
      <c r="B86" s="826" t="s">
        <v>953</v>
      </c>
      <c r="C86" s="827"/>
      <c r="D86" s="827"/>
      <c r="E86" s="827"/>
      <c r="F86" s="827"/>
      <c r="G86" s="827"/>
      <c r="H86" s="827"/>
      <c r="I86" s="827"/>
      <c r="J86" s="827"/>
      <c r="K86" s="827"/>
      <c r="L86" s="827"/>
      <c r="M86" s="828"/>
      <c r="N86" s="52">
        <f>L83+L84+L85</f>
        <v>35693.1395743557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154670.27148887469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35</v>
      </c>
      <c r="N36" s="272">
        <f>K36/M36</f>
        <v>2171.96363555991</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35</v>
      </c>
      <c r="N37" s="272">
        <f>K37/M37</f>
        <v>5968.0643395687139</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35</v>
      </c>
      <c r="N38" s="272">
        <f>K38/M38</f>
        <v>3890.2474022835941</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0.02</v>
      </c>
      <c r="N41" s="344">
        <f>N75*M41</f>
        <v>16.561945258171999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12046.83732267039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56.616177201347739</v>
      </c>
      <c r="N48" s="272">
        <f>K48*M48</f>
        <v>1415.4044300336934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1415.4044300336934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1">
        <f>SUM(N69:N74)</f>
        <v>828.09726290859999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14290.339015612684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2858.067803122537</v>
      </c>
      <c r="M82" s="862"/>
      <c r="N82" s="51"/>
    </row>
    <row r="83" spans="1:14">
      <c r="B83" s="89" t="s">
        <v>973</v>
      </c>
      <c r="C83" s="90"/>
      <c r="D83" s="90"/>
      <c r="E83" s="90"/>
      <c r="F83" s="90"/>
      <c r="G83" s="90"/>
      <c r="H83" s="90"/>
      <c r="I83" s="87"/>
      <c r="J83" s="88"/>
      <c r="K83" s="304">
        <v>0.05</v>
      </c>
      <c r="L83" s="861">
        <f>N77*K83</f>
        <v>714.51695078063426</v>
      </c>
      <c r="M83" s="862"/>
      <c r="N83" s="51"/>
    </row>
    <row r="84" spans="1:14" ht="15.75" thickBot="1">
      <c r="B84" s="91" t="s">
        <v>974</v>
      </c>
      <c r="C84" s="92"/>
      <c r="D84" s="92"/>
      <c r="E84" s="92"/>
      <c r="F84" s="92"/>
      <c r="G84" s="92"/>
      <c r="H84" s="92"/>
      <c r="I84" s="93"/>
      <c r="J84" s="94"/>
      <c r="K84" s="305">
        <v>0.05</v>
      </c>
      <c r="L84" s="863">
        <f>N77*K84</f>
        <v>714.51695078063426</v>
      </c>
      <c r="M84" s="864"/>
      <c r="N84" s="51"/>
    </row>
    <row r="85" spans="1:14" ht="15.75" thickBot="1">
      <c r="B85" s="826" t="s">
        <v>953</v>
      </c>
      <c r="C85" s="827"/>
      <c r="D85" s="827"/>
      <c r="E85" s="827"/>
      <c r="F85" s="827"/>
      <c r="G85" s="827"/>
      <c r="H85" s="827"/>
      <c r="I85" s="827"/>
      <c r="J85" s="827"/>
      <c r="K85" s="827"/>
      <c r="L85" s="827"/>
      <c r="M85" s="828"/>
      <c r="N85" s="52">
        <f>L82+L83+L84</f>
        <v>4287.1017046838051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18577.44072029649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ht="21"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1308.5849112363289</v>
      </c>
      <c r="N48" s="272">
        <f>K48*M48</f>
        <v>1308.5849112363289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1308.5849112363289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1308.5849112363289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261.71698224726578</v>
      </c>
      <c r="M83" s="862"/>
      <c r="N83" s="51"/>
    </row>
    <row r="84" spans="1:14">
      <c r="B84" s="89" t="s">
        <v>973</v>
      </c>
      <c r="C84" s="90"/>
      <c r="D84" s="90"/>
      <c r="E84" s="90"/>
      <c r="F84" s="90"/>
      <c r="G84" s="90"/>
      <c r="H84" s="90"/>
      <c r="I84" s="87"/>
      <c r="J84" s="88"/>
      <c r="K84" s="304">
        <v>0.05</v>
      </c>
      <c r="L84" s="861">
        <f>N78*K84</f>
        <v>65.429245561816444</v>
      </c>
      <c r="M84" s="862"/>
      <c r="N84" s="51"/>
    </row>
    <row r="85" spans="1:14" ht="15.75" thickBot="1">
      <c r="B85" s="91" t="s">
        <v>974</v>
      </c>
      <c r="C85" s="92"/>
      <c r="D85" s="92"/>
      <c r="E85" s="92"/>
      <c r="F85" s="92"/>
      <c r="G85" s="92"/>
      <c r="H85" s="92"/>
      <c r="I85" s="93"/>
      <c r="J85" s="94"/>
      <c r="K85" s="305">
        <v>0.05</v>
      </c>
      <c r="L85" s="863">
        <f>N78*K85</f>
        <v>65.429245561816444</v>
      </c>
      <c r="M85" s="864"/>
      <c r="N85" s="51"/>
    </row>
    <row r="86" spans="1:14" ht="15.75" thickBot="1">
      <c r="B86" s="826" t="s">
        <v>953</v>
      </c>
      <c r="C86" s="827"/>
      <c r="D86" s="827"/>
      <c r="E86" s="827"/>
      <c r="F86" s="827"/>
      <c r="G86" s="827"/>
      <c r="H86" s="827"/>
      <c r="I86" s="827"/>
      <c r="J86" s="827"/>
      <c r="K86" s="827"/>
      <c r="L86" s="827"/>
      <c r="M86" s="828"/>
      <c r="N86" s="52">
        <f>L83+L84+L85</f>
        <v>392.57547337089869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1701.1603846072276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600</v>
      </c>
      <c r="N36" s="272">
        <f>K36/M36</f>
        <v>126.69787874099475</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600</v>
      </c>
      <c r="N37" s="272">
        <f>K37/M37</f>
        <v>348.13708647484162</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600</v>
      </c>
      <c r="N38" s="272">
        <f>K38/M38</f>
        <v>226.93109846654301</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N75*M41</f>
        <v>0.48305673669668325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702.24912041907601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56.616177201347739</v>
      </c>
      <c r="N48" s="272">
        <f>K48*M48</f>
        <v>169.84853160404322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169.84853160404322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1">
        <f>SUM(N69:N74)</f>
        <v>48.305673669668323</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920.40332569278758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184.08066513855752</v>
      </c>
      <c r="M82" s="862"/>
      <c r="N82" s="51"/>
    </row>
    <row r="83" spans="1:14">
      <c r="B83" s="89" t="s">
        <v>973</v>
      </c>
      <c r="C83" s="90"/>
      <c r="D83" s="90"/>
      <c r="E83" s="90"/>
      <c r="F83" s="90"/>
      <c r="G83" s="90"/>
      <c r="H83" s="90"/>
      <c r="I83" s="87"/>
      <c r="J83" s="88"/>
      <c r="K83" s="304">
        <v>0.05</v>
      </c>
      <c r="L83" s="861">
        <f>N77*K83</f>
        <v>46.02016628463938</v>
      </c>
      <c r="M83" s="862"/>
      <c r="N83" s="51"/>
    </row>
    <row r="84" spans="1:14" ht="15.75" thickBot="1">
      <c r="B84" s="91" t="s">
        <v>974</v>
      </c>
      <c r="C84" s="92"/>
      <c r="D84" s="92"/>
      <c r="E84" s="92"/>
      <c r="F84" s="92"/>
      <c r="G84" s="92"/>
      <c r="H84" s="92"/>
      <c r="I84" s="93"/>
      <c r="J84" s="94"/>
      <c r="K84" s="305">
        <v>0.05</v>
      </c>
      <c r="L84" s="863">
        <f>N77*K84</f>
        <v>46.02016628463938</v>
      </c>
      <c r="M84" s="864"/>
      <c r="N84" s="51"/>
    </row>
    <row r="85" spans="1:14" ht="15.75" thickBot="1">
      <c r="B85" s="826" t="s">
        <v>953</v>
      </c>
      <c r="C85" s="827"/>
      <c r="D85" s="827"/>
      <c r="E85" s="827"/>
      <c r="F85" s="827"/>
      <c r="G85" s="827"/>
      <c r="H85" s="827"/>
      <c r="I85" s="827"/>
      <c r="J85" s="827"/>
      <c r="K85" s="827"/>
      <c r="L85" s="827"/>
      <c r="M85" s="828"/>
      <c r="N85" s="52">
        <f>L82+L83+L84</f>
        <v>276.1209977078363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1196.5243234006239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45</v>
      </c>
      <c r="N37" s="272">
        <f>K37/M37</f>
        <v>4641.8278196645551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0.02</v>
      </c>
      <c r="N41" s="344">
        <f>N75*M41</f>
        <v>12.881512978578222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9369.76236207697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56.616177201347739</v>
      </c>
      <c r="N48" s="272">
        <f>K48*M48</f>
        <v>1415.4044300336934</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28816.901299988251</v>
      </c>
      <c r="N49" s="272">
        <f>K49*M49</f>
        <v>36021.126624985314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37436.531055019004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3">
        <f>VLOOKUP(A58,TRANSPORTE!A5:D117,4,FALSE)</f>
        <v>1246.3831674075907</v>
      </c>
      <c r="M58" s="914"/>
      <c r="N58" s="287">
        <f>K58*L58</f>
        <v>1557.9789592594884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1557.9789592594884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1">
        <f>SUM(N69:N74)</f>
        <v>644.07564892891105</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49008.34802528438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9801.6696050568771</v>
      </c>
      <c r="M82" s="862"/>
      <c r="N82" s="51"/>
    </row>
    <row r="83" spans="1:14">
      <c r="B83" s="89" t="s">
        <v>973</v>
      </c>
      <c r="C83" s="90"/>
      <c r="D83" s="90"/>
      <c r="E83" s="90"/>
      <c r="F83" s="90"/>
      <c r="G83" s="90"/>
      <c r="H83" s="90"/>
      <c r="I83" s="87"/>
      <c r="J83" s="88"/>
      <c r="K83" s="304">
        <v>0.05</v>
      </c>
      <c r="L83" s="861">
        <f>N77*K83</f>
        <v>2450.4174012642193</v>
      </c>
      <c r="M83" s="862"/>
      <c r="N83" s="51"/>
    </row>
    <row r="84" spans="1:14" ht="15.75" thickBot="1">
      <c r="B84" s="91" t="s">
        <v>974</v>
      </c>
      <c r="C84" s="92"/>
      <c r="D84" s="92"/>
      <c r="E84" s="92"/>
      <c r="F84" s="92"/>
      <c r="G84" s="92"/>
      <c r="H84" s="92"/>
      <c r="I84" s="93"/>
      <c r="J84" s="94"/>
      <c r="K84" s="305">
        <v>0.05</v>
      </c>
      <c r="L84" s="863">
        <f>N77*K84</f>
        <v>2450.4174012642193</v>
      </c>
      <c r="M84" s="864"/>
      <c r="N84" s="51"/>
    </row>
    <row r="85" spans="1:14" ht="15.75" thickBot="1">
      <c r="B85" s="826" t="s">
        <v>953</v>
      </c>
      <c r="C85" s="827"/>
      <c r="D85" s="827"/>
      <c r="E85" s="827"/>
      <c r="F85" s="827"/>
      <c r="G85" s="827"/>
      <c r="H85" s="827"/>
      <c r="I85" s="827"/>
      <c r="J85" s="827"/>
      <c r="K85" s="827"/>
      <c r="L85" s="827"/>
      <c r="M85" s="828"/>
      <c r="N85" s="52">
        <f>L82+L83+L84</f>
        <v>14702.504407585317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63710.852432869695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29.25"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4007.8390294572182</v>
      </c>
      <c r="N48" s="272">
        <f>K48*M48</f>
        <v>4007.8390294572182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4007.8390294572182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4007.8390294572182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801.56780589144364</v>
      </c>
      <c r="M83" s="862"/>
      <c r="N83" s="51"/>
    </row>
    <row r="84" spans="1:14">
      <c r="B84" s="89" t="s">
        <v>973</v>
      </c>
      <c r="C84" s="90"/>
      <c r="D84" s="90"/>
      <c r="E84" s="90"/>
      <c r="F84" s="90"/>
      <c r="G84" s="90"/>
      <c r="H84" s="90"/>
      <c r="I84" s="87"/>
      <c r="J84" s="88"/>
      <c r="K84" s="304">
        <v>0.05</v>
      </c>
      <c r="L84" s="861">
        <f>N78*K84</f>
        <v>200.39195147286091</v>
      </c>
      <c r="M84" s="862"/>
      <c r="N84" s="51"/>
    </row>
    <row r="85" spans="1:14" ht="15.75" thickBot="1">
      <c r="B85" s="91" t="s">
        <v>974</v>
      </c>
      <c r="C85" s="92"/>
      <c r="D85" s="92"/>
      <c r="E85" s="92"/>
      <c r="F85" s="92"/>
      <c r="G85" s="92"/>
      <c r="H85" s="92"/>
      <c r="I85" s="93"/>
      <c r="J85" s="94"/>
      <c r="K85" s="305">
        <v>0.05</v>
      </c>
      <c r="L85" s="863">
        <f>N78*K85</f>
        <v>200.39195147286091</v>
      </c>
      <c r="M85" s="864"/>
      <c r="N85" s="51"/>
    </row>
    <row r="86" spans="1:14" ht="15.75" thickBot="1">
      <c r="B86" s="826" t="s">
        <v>953</v>
      </c>
      <c r="C86" s="827"/>
      <c r="D86" s="827"/>
      <c r="E86" s="827"/>
      <c r="F86" s="827"/>
      <c r="G86" s="827"/>
      <c r="H86" s="827"/>
      <c r="I86" s="827"/>
      <c r="J86" s="827"/>
      <c r="K86" s="827"/>
      <c r="L86" s="827"/>
      <c r="M86" s="828"/>
      <c r="N86" s="52">
        <f>L83+L84+L85</f>
        <v>1202.3517088371655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5210.1907382943837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3998.7694476725364</v>
      </c>
      <c r="N48" s="272">
        <f>K48*M48</f>
        <v>3998.7694476725364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3998.7694476725364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3998.7694476725364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799.75388953450738</v>
      </c>
      <c r="M83" s="862"/>
      <c r="N83" s="51"/>
    </row>
    <row r="84" spans="1:14">
      <c r="B84" s="89" t="s">
        <v>973</v>
      </c>
      <c r="C84" s="90"/>
      <c r="D84" s="90"/>
      <c r="E84" s="90"/>
      <c r="F84" s="90"/>
      <c r="G84" s="90"/>
      <c r="H84" s="90"/>
      <c r="I84" s="87"/>
      <c r="J84" s="88"/>
      <c r="K84" s="304">
        <v>0.05</v>
      </c>
      <c r="L84" s="861">
        <f>N78*K84</f>
        <v>199.93847238362684</v>
      </c>
      <c r="M84" s="862"/>
      <c r="N84" s="51"/>
    </row>
    <row r="85" spans="1:14" ht="15.75" thickBot="1">
      <c r="B85" s="91" t="s">
        <v>974</v>
      </c>
      <c r="C85" s="92"/>
      <c r="D85" s="92"/>
      <c r="E85" s="92"/>
      <c r="F85" s="92"/>
      <c r="G85" s="92"/>
      <c r="H85" s="92"/>
      <c r="I85" s="93"/>
      <c r="J85" s="94"/>
      <c r="K85" s="305">
        <v>0.05</v>
      </c>
      <c r="L85" s="863">
        <f>N78*K85</f>
        <v>199.93847238362684</v>
      </c>
      <c r="M85" s="864"/>
      <c r="N85" s="51"/>
    </row>
    <row r="86" spans="1:14" ht="15.75" thickBot="1">
      <c r="B86" s="826" t="s">
        <v>953</v>
      </c>
      <c r="C86" s="827"/>
      <c r="D86" s="827"/>
      <c r="E86" s="827"/>
      <c r="F86" s="827"/>
      <c r="G86" s="827"/>
      <c r="H86" s="827"/>
      <c r="I86" s="827"/>
      <c r="J86" s="827"/>
      <c r="K86" s="827"/>
      <c r="L86" s="827"/>
      <c r="M86" s="828"/>
      <c r="N86" s="52">
        <f>L83+L84+L85</f>
        <v>1199.6308343017611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5198.4002819742973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ht="18.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56.616177201347739</v>
      </c>
      <c r="N48" s="272">
        <f>K48*M48</f>
        <v>56.616177201347739</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3998.7694476725364</v>
      </c>
      <c r="N49" s="272">
        <f>K49*M49</f>
        <v>1439.557001162113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1496.1731783634607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5" t="s">
        <v>963</v>
      </c>
      <c r="C68" s="866"/>
      <c r="D68" s="866"/>
      <c r="E68" s="866"/>
      <c r="F68" s="866"/>
      <c r="G68" s="866"/>
      <c r="H68" s="866"/>
      <c r="I68" s="73" t="s">
        <v>964</v>
      </c>
      <c r="J68" s="75" t="s">
        <v>1410</v>
      </c>
      <c r="K68" s="74" t="s">
        <v>966</v>
      </c>
      <c r="L68" s="867" t="s">
        <v>950</v>
      </c>
      <c r="M68" s="868"/>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902"/>
      <c r="C74" s="903"/>
      <c r="D74" s="903"/>
      <c r="E74" s="903"/>
      <c r="F74" s="903"/>
      <c r="G74" s="903"/>
      <c r="H74" s="903"/>
      <c r="I74" s="126"/>
      <c r="J74" s="126"/>
      <c r="K74" s="126"/>
      <c r="L74" s="916"/>
      <c r="M74" s="916"/>
      <c r="N74" s="45"/>
    </row>
    <row r="75" spans="2:15" ht="15.75" thickBot="1">
      <c r="B75" s="826" t="s">
        <v>953</v>
      </c>
      <c r="C75" s="827"/>
      <c r="D75" s="827"/>
      <c r="E75" s="827"/>
      <c r="F75" s="827"/>
      <c r="G75" s="827"/>
      <c r="H75" s="827"/>
      <c r="I75" s="869"/>
      <c r="J75" s="869"/>
      <c r="K75" s="869"/>
      <c r="L75" s="869"/>
      <c r="M75" s="870"/>
      <c r="N75" s="301"/>
    </row>
    <row r="76" spans="2:15" ht="15.75" thickBot="1">
      <c r="B76" s="33"/>
      <c r="C76" s="34"/>
      <c r="D76" s="34"/>
      <c r="E76" s="34"/>
      <c r="F76" s="34"/>
      <c r="G76" s="34"/>
      <c r="H76" s="34"/>
      <c r="I76" s="34"/>
      <c r="J76" s="34"/>
      <c r="K76" s="34"/>
      <c r="L76" s="34"/>
      <c r="M76" s="34"/>
      <c r="N76" s="35"/>
    </row>
    <row r="77" spans="2:15" ht="15.75" thickBot="1">
      <c r="B77" s="826" t="s">
        <v>967</v>
      </c>
      <c r="C77" s="827"/>
      <c r="D77" s="827"/>
      <c r="E77" s="827"/>
      <c r="F77" s="827"/>
      <c r="G77" s="827"/>
      <c r="H77" s="827"/>
      <c r="I77" s="827"/>
      <c r="J77" s="827"/>
      <c r="K77" s="827"/>
      <c r="L77" s="827"/>
      <c r="M77" s="828"/>
      <c r="N77" s="99">
        <f>N43+N53+N64+N75</f>
        <v>1496.1731783634607</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299.23463567269215</v>
      </c>
      <c r="M82" s="862"/>
      <c r="N82" s="51"/>
    </row>
    <row r="83" spans="1:14">
      <c r="B83" s="89" t="s">
        <v>973</v>
      </c>
      <c r="C83" s="90"/>
      <c r="D83" s="90"/>
      <c r="E83" s="90"/>
      <c r="F83" s="90"/>
      <c r="G83" s="90"/>
      <c r="H83" s="90"/>
      <c r="I83" s="87"/>
      <c r="J83" s="88"/>
      <c r="K83" s="304">
        <v>0.05</v>
      </c>
      <c r="L83" s="861">
        <f>N77*K83</f>
        <v>74.808658918173037</v>
      </c>
      <c r="M83" s="862"/>
      <c r="N83" s="51"/>
    </row>
    <row r="84" spans="1:14" ht="15.75" thickBot="1">
      <c r="B84" s="91" t="s">
        <v>974</v>
      </c>
      <c r="C84" s="92"/>
      <c r="D84" s="92"/>
      <c r="E84" s="92"/>
      <c r="F84" s="92"/>
      <c r="G84" s="92"/>
      <c r="H84" s="92"/>
      <c r="I84" s="93"/>
      <c r="J84" s="94"/>
      <c r="K84" s="305">
        <v>0.05</v>
      </c>
      <c r="L84" s="863">
        <f>N77*K84</f>
        <v>74.808658918173037</v>
      </c>
      <c r="M84" s="864"/>
      <c r="N84" s="51"/>
    </row>
    <row r="85" spans="1:14" ht="15.75" thickBot="1">
      <c r="B85" s="826" t="s">
        <v>953</v>
      </c>
      <c r="C85" s="827"/>
      <c r="D85" s="827"/>
      <c r="E85" s="827"/>
      <c r="F85" s="827"/>
      <c r="G85" s="827"/>
      <c r="H85" s="827"/>
      <c r="I85" s="827"/>
      <c r="J85" s="827"/>
      <c r="K85" s="827"/>
      <c r="L85" s="827"/>
      <c r="M85" s="828"/>
      <c r="N85" s="52">
        <f>L82+L83+L84</f>
        <v>448.8519535090382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1945.0251318724988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45</v>
      </c>
      <c r="N37" s="272">
        <f>K37/M37</f>
        <v>4641.8278196645551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9363.3216055876819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28816.901299988251</v>
      </c>
      <c r="N48" s="272">
        <f>K48*M48</f>
        <v>36021.126624985314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56.616177201347739</v>
      </c>
      <c r="N49" s="272">
        <f>K49*M49</f>
        <v>1415.4044300336934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37436.531055019004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3">
        <f>VLOOKUP(A59,TRANSPORTE!A5:D123,4,FALSE)</f>
        <v>1246.3831674075907</v>
      </c>
      <c r="M59" s="914"/>
      <c r="N59" s="287">
        <f>K59*L59</f>
        <v>1557.9789592594884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1557.9789592594884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49001.90726879509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9800.3814537590188</v>
      </c>
      <c r="M83" s="862"/>
      <c r="N83" s="51"/>
    </row>
    <row r="84" spans="1:14">
      <c r="B84" s="89" t="s">
        <v>973</v>
      </c>
      <c r="C84" s="90"/>
      <c r="D84" s="90"/>
      <c r="E84" s="90"/>
      <c r="F84" s="90"/>
      <c r="G84" s="90"/>
      <c r="H84" s="90"/>
      <c r="I84" s="87"/>
      <c r="J84" s="88"/>
      <c r="K84" s="304">
        <v>0.05</v>
      </c>
      <c r="L84" s="861">
        <f>N78*K84</f>
        <v>2450.0953634397547</v>
      </c>
      <c r="M84" s="862"/>
      <c r="N84" s="51"/>
    </row>
    <row r="85" spans="1:14" ht="15.75" thickBot="1">
      <c r="B85" s="91" t="s">
        <v>974</v>
      </c>
      <c r="C85" s="92"/>
      <c r="D85" s="92"/>
      <c r="E85" s="92"/>
      <c r="F85" s="92"/>
      <c r="G85" s="92"/>
      <c r="H85" s="92"/>
      <c r="I85" s="93"/>
      <c r="J85" s="94"/>
      <c r="K85" s="305">
        <v>0.05</v>
      </c>
      <c r="L85" s="863">
        <f>N78*K85</f>
        <v>2450.0953634397547</v>
      </c>
      <c r="M85" s="864"/>
      <c r="N85" s="51"/>
    </row>
    <row r="86" spans="1:14" ht="15.75" thickBot="1">
      <c r="B86" s="826" t="s">
        <v>953</v>
      </c>
      <c r="C86" s="827"/>
      <c r="D86" s="827"/>
      <c r="E86" s="827"/>
      <c r="F86" s="827"/>
      <c r="G86" s="827"/>
      <c r="H86" s="827"/>
      <c r="I86" s="827"/>
      <c r="J86" s="827"/>
      <c r="K86" s="827"/>
      <c r="L86" s="827"/>
      <c r="M86" s="828"/>
      <c r="N86" s="52">
        <f>L83+L84+L85</f>
        <v>14700.57218063853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63702.479449433624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45</v>
      </c>
      <c r="N37" s="272">
        <f>K37/M37</f>
        <v>4641.8278196645551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9363.3216055876819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47299.884469735029</v>
      </c>
      <c r="N48" s="272">
        <f>K48*M48</f>
        <v>61489.849810655542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56.616177201347739</v>
      </c>
      <c r="N49" s="272">
        <f>K49*M49</f>
        <v>1358.7882528323457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62848.638063487888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74476.33343563434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14895.266687126868</v>
      </c>
      <c r="M83" s="862"/>
      <c r="N83" s="51"/>
    </row>
    <row r="84" spans="1:14">
      <c r="B84" s="89" t="s">
        <v>973</v>
      </c>
      <c r="C84" s="90"/>
      <c r="D84" s="90"/>
      <c r="E84" s="90"/>
      <c r="F84" s="90"/>
      <c r="G84" s="90"/>
      <c r="H84" s="90"/>
      <c r="I84" s="87"/>
      <c r="J84" s="88"/>
      <c r="K84" s="304">
        <v>0.05</v>
      </c>
      <c r="L84" s="861">
        <f>N78*K84</f>
        <v>3723.8166717817171</v>
      </c>
      <c r="M84" s="862"/>
      <c r="N84" s="51"/>
    </row>
    <row r="85" spans="1:14" ht="15.75" thickBot="1">
      <c r="B85" s="91" t="s">
        <v>974</v>
      </c>
      <c r="C85" s="92"/>
      <c r="D85" s="92"/>
      <c r="E85" s="92"/>
      <c r="F85" s="92"/>
      <c r="G85" s="92"/>
      <c r="H85" s="92"/>
      <c r="I85" s="93"/>
      <c r="J85" s="94"/>
      <c r="K85" s="305">
        <v>0.05</v>
      </c>
      <c r="L85" s="863">
        <f>N78*K85</f>
        <v>3723.8166717817171</v>
      </c>
      <c r="M85" s="864"/>
      <c r="N85" s="51"/>
    </row>
    <row r="86" spans="1:14" ht="15.75" thickBot="1">
      <c r="B86" s="826" t="s">
        <v>953</v>
      </c>
      <c r="C86" s="827"/>
      <c r="D86" s="827"/>
      <c r="E86" s="827"/>
      <c r="F86" s="827"/>
      <c r="G86" s="827"/>
      <c r="H86" s="827"/>
      <c r="I86" s="827"/>
      <c r="J86" s="827"/>
      <c r="K86" s="827"/>
      <c r="L86" s="827"/>
      <c r="M86" s="828"/>
      <c r="N86" s="52">
        <f>L83+L84+L85</f>
        <v>22342.900030690304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96819.233466324644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45</v>
      </c>
      <c r="N37" s="272">
        <f>K37/M37</f>
        <v>4641.8278196645551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9363.3216055876819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40235.687990777224</v>
      </c>
      <c r="N48" s="272">
        <f>K48*M48</f>
        <v>52306.394388010391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56.616177201347739</v>
      </c>
      <c r="N49" s="272">
        <f>K49*M49</f>
        <v>1358.7882528323457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53665.182640842737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65292.878012989204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13058.575602597841</v>
      </c>
      <c r="M83" s="862"/>
      <c r="N83" s="51"/>
    </row>
    <row r="84" spans="1:14">
      <c r="B84" s="89" t="s">
        <v>973</v>
      </c>
      <c r="C84" s="90"/>
      <c r="D84" s="90"/>
      <c r="E84" s="90"/>
      <c r="F84" s="90"/>
      <c r="G84" s="90"/>
      <c r="H84" s="90"/>
      <c r="I84" s="87"/>
      <c r="J84" s="88"/>
      <c r="K84" s="304">
        <v>0.05</v>
      </c>
      <c r="L84" s="861">
        <f>N78*K84</f>
        <v>3264.6439006494602</v>
      </c>
      <c r="M84" s="862"/>
      <c r="N84" s="51"/>
    </row>
    <row r="85" spans="1:14" ht="15.75" thickBot="1">
      <c r="B85" s="91" t="s">
        <v>974</v>
      </c>
      <c r="C85" s="92"/>
      <c r="D85" s="92"/>
      <c r="E85" s="92"/>
      <c r="F85" s="92"/>
      <c r="G85" s="92"/>
      <c r="H85" s="92"/>
      <c r="I85" s="93"/>
      <c r="J85" s="94"/>
      <c r="K85" s="305">
        <v>0.05</v>
      </c>
      <c r="L85" s="863">
        <f>N78*K85</f>
        <v>3264.6439006494602</v>
      </c>
      <c r="M85" s="864"/>
      <c r="N85" s="51"/>
    </row>
    <row r="86" spans="1:14" ht="15.75" thickBot="1">
      <c r="B86" s="826" t="s">
        <v>953</v>
      </c>
      <c r="C86" s="827"/>
      <c r="D86" s="827"/>
      <c r="E86" s="827"/>
      <c r="F86" s="827"/>
      <c r="G86" s="827"/>
      <c r="H86" s="827"/>
      <c r="I86" s="827"/>
      <c r="J86" s="827"/>
      <c r="K86" s="827"/>
      <c r="L86" s="827"/>
      <c r="M86" s="828"/>
      <c r="N86" s="52">
        <f>L83+L84+L85</f>
        <v>19587.863403896761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84880.741416885969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45</v>
      </c>
      <c r="N37" s="272">
        <f>K37/M37</f>
        <v>4641.8278196645551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9363.3216055876819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44224.19690148122</v>
      </c>
      <c r="N48" s="272">
        <f>K48*M48</f>
        <v>57491.455971925585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56.616177201347739</v>
      </c>
      <c r="N49" s="272">
        <f>K49*M49</f>
        <v>1358.7882528323457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58850.244224757931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70477.939596904384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14095.587919380878</v>
      </c>
      <c r="M83" s="862"/>
      <c r="N83" s="51"/>
    </row>
    <row r="84" spans="1:14">
      <c r="B84" s="89" t="s">
        <v>973</v>
      </c>
      <c r="C84" s="90"/>
      <c r="D84" s="90"/>
      <c r="E84" s="90"/>
      <c r="F84" s="90"/>
      <c r="G84" s="90"/>
      <c r="H84" s="90"/>
      <c r="I84" s="87"/>
      <c r="J84" s="88"/>
      <c r="K84" s="304">
        <v>0.05</v>
      </c>
      <c r="L84" s="861">
        <f>N78*K84</f>
        <v>3523.8969798452194</v>
      </c>
      <c r="M84" s="862"/>
      <c r="N84" s="51"/>
    </row>
    <row r="85" spans="1:14" ht="15.75" thickBot="1">
      <c r="B85" s="91" t="s">
        <v>974</v>
      </c>
      <c r="C85" s="92"/>
      <c r="D85" s="92"/>
      <c r="E85" s="92"/>
      <c r="F85" s="92"/>
      <c r="G85" s="92"/>
      <c r="H85" s="92"/>
      <c r="I85" s="93"/>
      <c r="J85" s="94"/>
      <c r="K85" s="305">
        <v>0.05</v>
      </c>
      <c r="L85" s="863">
        <f>N78*K85</f>
        <v>3523.8969798452194</v>
      </c>
      <c r="M85" s="864"/>
      <c r="N85" s="51"/>
    </row>
    <row r="86" spans="1:14" ht="15.75" thickBot="1">
      <c r="B86" s="826" t="s">
        <v>953</v>
      </c>
      <c r="C86" s="827"/>
      <c r="D86" s="827"/>
      <c r="E86" s="827"/>
      <c r="F86" s="827"/>
      <c r="G86" s="827"/>
      <c r="H86" s="827"/>
      <c r="I86" s="827"/>
      <c r="J86" s="827"/>
      <c r="K86" s="827"/>
      <c r="L86" s="827"/>
      <c r="M86" s="828"/>
      <c r="N86" s="52">
        <f>L83+L84+L85</f>
        <v>21143.381879071316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91621.321475975696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25526.974019490404</v>
      </c>
      <c r="L36" s="270"/>
      <c r="M36" s="271">
        <v>2.5</v>
      </c>
      <c r="N36" s="272">
        <f>K36/M36</f>
        <v>10210.789607796161</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403"/>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11103.410166832182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47299.884469735029</v>
      </c>
      <c r="N48" s="272">
        <f>K48*M48</f>
        <v>61489.849810655542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56.616177201347739</v>
      </c>
      <c r="N49" s="272">
        <f>K49*M49</f>
        <v>1358.7882528323457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62848.638063487888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17852.411180720395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93424.757528670336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18684.951505734069</v>
      </c>
      <c r="M83" s="862"/>
      <c r="N83" s="51"/>
    </row>
    <row r="84" spans="1:14">
      <c r="B84" s="89" t="s">
        <v>973</v>
      </c>
      <c r="C84" s="90"/>
      <c r="D84" s="90"/>
      <c r="E84" s="90"/>
      <c r="F84" s="90"/>
      <c r="G84" s="90"/>
      <c r="H84" s="90"/>
      <c r="I84" s="87"/>
      <c r="J84" s="88"/>
      <c r="K84" s="304">
        <v>0.05</v>
      </c>
      <c r="L84" s="861">
        <f>N78*K84</f>
        <v>4671.2378764335172</v>
      </c>
      <c r="M84" s="862"/>
      <c r="N84" s="51"/>
    </row>
    <row r="85" spans="1:14" ht="15.75" thickBot="1">
      <c r="B85" s="91" t="s">
        <v>974</v>
      </c>
      <c r="C85" s="92"/>
      <c r="D85" s="92"/>
      <c r="E85" s="92"/>
      <c r="F85" s="92"/>
      <c r="G85" s="92"/>
      <c r="H85" s="92"/>
      <c r="I85" s="93"/>
      <c r="J85" s="94"/>
      <c r="K85" s="305">
        <v>0.05</v>
      </c>
      <c r="L85" s="863">
        <f>N78*K85</f>
        <v>4671.2378764335172</v>
      </c>
      <c r="M85" s="864"/>
      <c r="N85" s="51"/>
    </row>
    <row r="86" spans="1:14" ht="15.75" thickBot="1">
      <c r="B86" s="826" t="s">
        <v>953</v>
      </c>
      <c r="C86" s="827"/>
      <c r="D86" s="827"/>
      <c r="E86" s="827"/>
      <c r="F86" s="827"/>
      <c r="G86" s="827"/>
      <c r="H86" s="827"/>
      <c r="I86" s="827"/>
      <c r="J86" s="827"/>
      <c r="K86" s="827"/>
      <c r="L86" s="827"/>
      <c r="M86" s="828"/>
      <c r="N86" s="52">
        <f>L83+L84+L85</f>
        <v>28027.427258601099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121452.18478727143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25526.974019490404</v>
      </c>
      <c r="L36" s="270"/>
      <c r="M36" s="271">
        <v>2.5</v>
      </c>
      <c r="N36" s="272">
        <f>K36/M36</f>
        <v>10210.789607796161</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11103.410166832182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40235.687990777224</v>
      </c>
      <c r="N48" s="272">
        <f>K48*M48</f>
        <v>52306.394388010391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56.616177201347739</v>
      </c>
      <c r="N49" s="272">
        <f>K49*M49</f>
        <v>1358.7882528323457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53665.182640842737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17852.411180720395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84241.302106025192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16848.260421205039</v>
      </c>
      <c r="M83" s="862"/>
      <c r="N83" s="51"/>
    </row>
    <row r="84" spans="1:14">
      <c r="B84" s="89" t="s">
        <v>973</v>
      </c>
      <c r="C84" s="90"/>
      <c r="D84" s="90"/>
      <c r="E84" s="90"/>
      <c r="F84" s="90"/>
      <c r="G84" s="90"/>
      <c r="H84" s="90"/>
      <c r="I84" s="87"/>
      <c r="J84" s="88"/>
      <c r="K84" s="304">
        <v>0.05</v>
      </c>
      <c r="L84" s="861">
        <f>N78*K84</f>
        <v>4212.0651053012598</v>
      </c>
      <c r="M84" s="862"/>
      <c r="N84" s="51"/>
    </row>
    <row r="85" spans="1:14" ht="15.75" thickBot="1">
      <c r="B85" s="91" t="s">
        <v>974</v>
      </c>
      <c r="C85" s="92"/>
      <c r="D85" s="92"/>
      <c r="E85" s="92"/>
      <c r="F85" s="92"/>
      <c r="G85" s="92"/>
      <c r="H85" s="92"/>
      <c r="I85" s="93"/>
      <c r="J85" s="94"/>
      <c r="K85" s="305">
        <v>0.05</v>
      </c>
      <c r="L85" s="863">
        <f>N78*K85</f>
        <v>4212.0651053012598</v>
      </c>
      <c r="M85" s="864"/>
      <c r="N85" s="51"/>
    </row>
    <row r="86" spans="1:14" ht="15.75" thickBot="1">
      <c r="B86" s="826" t="s">
        <v>953</v>
      </c>
      <c r="C86" s="827"/>
      <c r="D86" s="827"/>
      <c r="E86" s="827"/>
      <c r="F86" s="827"/>
      <c r="G86" s="827"/>
      <c r="H86" s="827"/>
      <c r="I86" s="827"/>
      <c r="J86" s="827"/>
      <c r="K86" s="827"/>
      <c r="L86" s="827"/>
      <c r="M86" s="828"/>
      <c r="N86" s="52">
        <f>L83+L84+L85</f>
        <v>25272.390631807557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109513.69273783275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25526.974019490404</v>
      </c>
      <c r="L36" s="270"/>
      <c r="M36" s="271">
        <v>2.5</v>
      </c>
      <c r="N36" s="272">
        <f>K36/M36</f>
        <v>10210.789607796161</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11103.410166832182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44224.19690148122</v>
      </c>
      <c r="N48" s="272">
        <f>K48*M48</f>
        <v>57491.455971925585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56.616177201347739</v>
      </c>
      <c r="N49" s="272">
        <f>K49*M49</f>
        <v>1358.7882528323457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58850.244224757931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17852.411180720395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89426.363689940365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17885.272737988074</v>
      </c>
      <c r="M83" s="862"/>
      <c r="N83" s="51"/>
    </row>
    <row r="84" spans="1:14">
      <c r="B84" s="89" t="s">
        <v>973</v>
      </c>
      <c r="C84" s="90"/>
      <c r="D84" s="90"/>
      <c r="E84" s="90"/>
      <c r="F84" s="90"/>
      <c r="G84" s="90"/>
      <c r="H84" s="90"/>
      <c r="I84" s="87"/>
      <c r="J84" s="88"/>
      <c r="K84" s="304">
        <v>0.05</v>
      </c>
      <c r="L84" s="861">
        <f>N78*K84</f>
        <v>4471.3181844970186</v>
      </c>
      <c r="M84" s="862"/>
      <c r="N84" s="51"/>
    </row>
    <row r="85" spans="1:14" ht="15.75" thickBot="1">
      <c r="B85" s="91" t="s">
        <v>974</v>
      </c>
      <c r="C85" s="92"/>
      <c r="D85" s="92"/>
      <c r="E85" s="92"/>
      <c r="F85" s="92"/>
      <c r="G85" s="92"/>
      <c r="H85" s="92"/>
      <c r="I85" s="93"/>
      <c r="J85" s="94"/>
      <c r="K85" s="305">
        <v>0.05</v>
      </c>
      <c r="L85" s="863">
        <f>N78*K85</f>
        <v>4471.3181844970186</v>
      </c>
      <c r="M85" s="864"/>
      <c r="N85" s="51"/>
    </row>
    <row r="86" spans="1:14" ht="15.75" thickBot="1">
      <c r="B86" s="826" t="s">
        <v>953</v>
      </c>
      <c r="C86" s="827"/>
      <c r="D86" s="827"/>
      <c r="E86" s="827"/>
      <c r="F86" s="827"/>
      <c r="G86" s="827"/>
      <c r="H86" s="827"/>
      <c r="I86" s="827"/>
      <c r="J86" s="827"/>
      <c r="K86" s="827"/>
      <c r="L86" s="827"/>
      <c r="M86" s="828"/>
      <c r="N86" s="52">
        <f>L83+L84+L85</f>
        <v>26827.909106982108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116254.27279692248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45</v>
      </c>
      <c r="N37" s="272">
        <f>K37/M37</f>
        <v>4641.8278196645551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9363.3216055876819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47642.055055248027</v>
      </c>
      <c r="N48" s="272">
        <f>K48*M48</f>
        <v>61934.671571822437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56.616177201347739</v>
      </c>
      <c r="N49" s="272">
        <f>K49*M49</f>
        <v>1358.7882528323457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63293.459824654783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74921.155196801235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14984.231039360247</v>
      </c>
      <c r="M83" s="862"/>
      <c r="N83" s="51"/>
    </row>
    <row r="84" spans="1:14">
      <c r="B84" s="89" t="s">
        <v>973</v>
      </c>
      <c r="C84" s="90"/>
      <c r="D84" s="90"/>
      <c r="E84" s="90"/>
      <c r="F84" s="90"/>
      <c r="G84" s="90"/>
      <c r="H84" s="90"/>
      <c r="I84" s="87"/>
      <c r="J84" s="88"/>
      <c r="K84" s="304">
        <v>0.05</v>
      </c>
      <c r="L84" s="861">
        <f>N78*K84</f>
        <v>3746.0577598400619</v>
      </c>
      <c r="M84" s="862"/>
      <c r="N84" s="51"/>
    </row>
    <row r="85" spans="1:14" ht="15.75" thickBot="1">
      <c r="B85" s="91" t="s">
        <v>974</v>
      </c>
      <c r="C85" s="92"/>
      <c r="D85" s="92"/>
      <c r="E85" s="92"/>
      <c r="F85" s="92"/>
      <c r="G85" s="92"/>
      <c r="H85" s="92"/>
      <c r="I85" s="93"/>
      <c r="J85" s="94"/>
      <c r="K85" s="305">
        <v>0.05</v>
      </c>
      <c r="L85" s="863">
        <f>N78*K85</f>
        <v>3746.0577598400619</v>
      </c>
      <c r="M85" s="864"/>
      <c r="N85" s="51"/>
    </row>
    <row r="86" spans="1:14" ht="15.75" thickBot="1">
      <c r="B86" s="826" t="s">
        <v>953</v>
      </c>
      <c r="C86" s="827"/>
      <c r="D86" s="827"/>
      <c r="E86" s="827"/>
      <c r="F86" s="827"/>
      <c r="G86" s="827"/>
      <c r="H86" s="827"/>
      <c r="I86" s="827"/>
      <c r="J86" s="827"/>
      <c r="K86" s="827"/>
      <c r="L86" s="827"/>
      <c r="M86" s="828"/>
      <c r="N86" s="52">
        <f>L83+L84+L85</f>
        <v>22476.346559040372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97397.5017558416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45</v>
      </c>
      <c r="N37" s="272">
        <f>K37/M37</f>
        <v>4641.8278196645551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9363.3216055876819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47719.92520188418</v>
      </c>
      <c r="N48" s="272">
        <f>K48*M48</f>
        <v>62035.902762449434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56.616177201347739</v>
      </c>
      <c r="N49" s="272">
        <f>K49*M49</f>
        <v>1358.7882528323457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63394.69101528178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75022.386387428225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15004.477277485646</v>
      </c>
      <c r="M83" s="862"/>
      <c r="N83" s="51"/>
    </row>
    <row r="84" spans="1:14">
      <c r="B84" s="89" t="s">
        <v>973</v>
      </c>
      <c r="C84" s="90"/>
      <c r="D84" s="90"/>
      <c r="E84" s="90"/>
      <c r="F84" s="90"/>
      <c r="G84" s="90"/>
      <c r="H84" s="90"/>
      <c r="I84" s="87"/>
      <c r="J84" s="88"/>
      <c r="K84" s="304">
        <v>0.05</v>
      </c>
      <c r="L84" s="861">
        <f>N78*K84</f>
        <v>3751.1193193714116</v>
      </c>
      <c r="M84" s="862"/>
      <c r="N84" s="51"/>
    </row>
    <row r="85" spans="1:14" ht="15.75" thickBot="1">
      <c r="B85" s="91" t="s">
        <v>974</v>
      </c>
      <c r="C85" s="92"/>
      <c r="D85" s="92"/>
      <c r="E85" s="92"/>
      <c r="F85" s="92"/>
      <c r="G85" s="92"/>
      <c r="H85" s="92"/>
      <c r="I85" s="93"/>
      <c r="J85" s="94"/>
      <c r="K85" s="305">
        <v>0.05</v>
      </c>
      <c r="L85" s="863">
        <f>N78*K85</f>
        <v>3751.1193193714116</v>
      </c>
      <c r="M85" s="864"/>
      <c r="N85" s="51"/>
    </row>
    <row r="86" spans="1:14" ht="15.75" thickBot="1">
      <c r="B86" s="826" t="s">
        <v>953</v>
      </c>
      <c r="C86" s="827"/>
      <c r="D86" s="827"/>
      <c r="E86" s="827"/>
      <c r="F86" s="827"/>
      <c r="G86" s="827"/>
      <c r="H86" s="827"/>
      <c r="I86" s="827"/>
      <c r="J86" s="827"/>
      <c r="K86" s="827"/>
      <c r="L86" s="827"/>
      <c r="M86" s="828"/>
      <c r="N86" s="52">
        <f>L83+L84+L85</f>
        <v>22506.715916228473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97529.102303656691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208882.25188490498</v>
      </c>
      <c r="L37" s="270"/>
      <c r="M37" s="271">
        <v>45</v>
      </c>
      <c r="N37" s="272">
        <f>K37/M37</f>
        <v>4641.8278196645551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9363.3216055876819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62053.162451421515</v>
      </c>
      <c r="N48" s="272">
        <f>K48*M48</f>
        <v>80669.111186847978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56.616177201347739</v>
      </c>
      <c r="N49" s="272">
        <f>K49*M49</f>
        <v>1358.7882528323457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82027.899439680317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93655.59481182677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18731.118962365355</v>
      </c>
      <c r="M83" s="862"/>
      <c r="N83" s="51"/>
    </row>
    <row r="84" spans="1:14">
      <c r="B84" s="89" t="s">
        <v>973</v>
      </c>
      <c r="C84" s="90"/>
      <c r="D84" s="90"/>
      <c r="E84" s="90"/>
      <c r="F84" s="90"/>
      <c r="G84" s="90"/>
      <c r="H84" s="90"/>
      <c r="I84" s="87"/>
      <c r="J84" s="88"/>
      <c r="K84" s="304">
        <v>0.05</v>
      </c>
      <c r="L84" s="861">
        <f>N78*K84</f>
        <v>4682.7797405913389</v>
      </c>
      <c r="M84" s="862"/>
      <c r="N84" s="51"/>
    </row>
    <row r="85" spans="1:14" ht="15.75" thickBot="1">
      <c r="B85" s="91" t="s">
        <v>974</v>
      </c>
      <c r="C85" s="92"/>
      <c r="D85" s="92"/>
      <c r="E85" s="92"/>
      <c r="F85" s="92"/>
      <c r="G85" s="92"/>
      <c r="H85" s="92"/>
      <c r="I85" s="93"/>
      <c r="J85" s="94"/>
      <c r="K85" s="305">
        <v>0.05</v>
      </c>
      <c r="L85" s="863">
        <f>N78*K85</f>
        <v>4682.7797405913389</v>
      </c>
      <c r="M85" s="864"/>
      <c r="N85" s="51"/>
    </row>
    <row r="86" spans="1:14" ht="15.75" thickBot="1">
      <c r="B86" s="826" t="s">
        <v>953</v>
      </c>
      <c r="C86" s="827"/>
      <c r="D86" s="827"/>
      <c r="E86" s="827"/>
      <c r="F86" s="827"/>
      <c r="G86" s="827"/>
      <c r="H86" s="827"/>
      <c r="I86" s="827"/>
      <c r="J86" s="827"/>
      <c r="K86" s="827"/>
      <c r="L86" s="827"/>
      <c r="M86" s="828"/>
      <c r="N86" s="52">
        <f>L83+L84+L85</f>
        <v>28096.678443548029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121752.27325537481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25526.974019490404</v>
      </c>
      <c r="L36" s="270"/>
      <c r="M36" s="271">
        <v>2.5</v>
      </c>
      <c r="N36" s="272">
        <f>K36/M36</f>
        <v>10210.789607796161</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11103.410166832182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47642.055055248027</v>
      </c>
      <c r="N48" s="272">
        <f>K48*M48</f>
        <v>61934.671571822437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56.616177201347739</v>
      </c>
      <c r="N49" s="272">
        <f>K49*M49</f>
        <v>1358.7882528323457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63293.459824654783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17852.411180720395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93869.579289837216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18773.915857967444</v>
      </c>
      <c r="M83" s="862"/>
      <c r="N83" s="51"/>
    </row>
    <row r="84" spans="1:14">
      <c r="B84" s="89" t="s">
        <v>973</v>
      </c>
      <c r="C84" s="90"/>
      <c r="D84" s="90"/>
      <c r="E84" s="90"/>
      <c r="F84" s="90"/>
      <c r="G84" s="90"/>
      <c r="H84" s="90"/>
      <c r="I84" s="87"/>
      <c r="J84" s="88"/>
      <c r="K84" s="304">
        <v>0.05</v>
      </c>
      <c r="L84" s="861">
        <f>N78*K84</f>
        <v>4693.478964491861</v>
      </c>
      <c r="M84" s="862"/>
      <c r="N84" s="51"/>
    </row>
    <row r="85" spans="1:14" ht="15.75" thickBot="1">
      <c r="B85" s="91" t="s">
        <v>974</v>
      </c>
      <c r="C85" s="92"/>
      <c r="D85" s="92"/>
      <c r="E85" s="92"/>
      <c r="F85" s="92"/>
      <c r="G85" s="92"/>
      <c r="H85" s="92"/>
      <c r="I85" s="93"/>
      <c r="J85" s="94"/>
      <c r="K85" s="305">
        <v>0.05</v>
      </c>
      <c r="L85" s="863">
        <f>N78*K85</f>
        <v>4693.478964491861</v>
      </c>
      <c r="M85" s="864"/>
      <c r="N85" s="51"/>
    </row>
    <row r="86" spans="1:14" ht="15.75" thickBot="1">
      <c r="B86" s="826" t="s">
        <v>953</v>
      </c>
      <c r="C86" s="827"/>
      <c r="D86" s="827"/>
      <c r="E86" s="827"/>
      <c r="F86" s="827"/>
      <c r="G86" s="827"/>
      <c r="H86" s="827"/>
      <c r="I86" s="827"/>
      <c r="J86" s="827"/>
      <c r="K86" s="827"/>
      <c r="L86" s="827"/>
      <c r="M86" s="828"/>
      <c r="N86" s="52">
        <f>L83+L84+L85</f>
        <v>28160.873786951164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122030.45307678838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25526.974019490404</v>
      </c>
      <c r="L36" s="270"/>
      <c r="M36" s="271">
        <v>2.5</v>
      </c>
      <c r="N36" s="272">
        <f>K36/M36</f>
        <v>10210.789607796161</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11103.410166832182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47719.92520188418</v>
      </c>
      <c r="N48" s="272">
        <f>K48*M48</f>
        <v>62035.902762449434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56.616177201347739</v>
      </c>
      <c r="N49" s="272">
        <f>K49*M49</f>
        <v>1358.7882528323457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63394.69101528178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17852.411180720395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93970.810480464221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18794.162096092845</v>
      </c>
      <c r="M83" s="862"/>
      <c r="N83" s="51"/>
    </row>
    <row r="84" spans="1:14">
      <c r="B84" s="89" t="s">
        <v>973</v>
      </c>
      <c r="C84" s="90"/>
      <c r="D84" s="90"/>
      <c r="E84" s="90"/>
      <c r="F84" s="90"/>
      <c r="G84" s="90"/>
      <c r="H84" s="90"/>
      <c r="I84" s="87"/>
      <c r="J84" s="88"/>
      <c r="K84" s="304">
        <v>0.05</v>
      </c>
      <c r="L84" s="861">
        <f>N78*K84</f>
        <v>4698.5405240232112</v>
      </c>
      <c r="M84" s="862"/>
      <c r="N84" s="51"/>
    </row>
    <row r="85" spans="1:14" ht="15.75" thickBot="1">
      <c r="B85" s="91" t="s">
        <v>974</v>
      </c>
      <c r="C85" s="92"/>
      <c r="D85" s="92"/>
      <c r="E85" s="92"/>
      <c r="F85" s="92"/>
      <c r="G85" s="92"/>
      <c r="H85" s="92"/>
      <c r="I85" s="93"/>
      <c r="J85" s="94"/>
      <c r="K85" s="305">
        <v>0.05</v>
      </c>
      <c r="L85" s="863">
        <f>N78*K85</f>
        <v>4698.5405240232112</v>
      </c>
      <c r="M85" s="864"/>
      <c r="N85" s="51"/>
    </row>
    <row r="86" spans="1:14" ht="15.75" thickBot="1">
      <c r="B86" s="826" t="s">
        <v>953</v>
      </c>
      <c r="C86" s="827"/>
      <c r="D86" s="827"/>
      <c r="E86" s="827"/>
      <c r="F86" s="827"/>
      <c r="G86" s="827"/>
      <c r="H86" s="827"/>
      <c r="I86" s="827"/>
      <c r="J86" s="827"/>
      <c r="K86" s="827"/>
      <c r="L86" s="827"/>
      <c r="M86" s="828"/>
      <c r="N86" s="52">
        <f>L83+L84+L85</f>
        <v>28191.243144139265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122162.05362460349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25526.974019490404</v>
      </c>
      <c r="L36" s="270"/>
      <c r="M36" s="271">
        <v>2.5</v>
      </c>
      <c r="N36" s="272">
        <f>K36/M36</f>
        <v>10210.789607796161</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11103.410166832182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62053.162451421515</v>
      </c>
      <c r="N48" s="272">
        <f>K48*M48</f>
        <v>80669.111186847978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56.616177201347739</v>
      </c>
      <c r="N49" s="272">
        <f>K49*M49</f>
        <v>1358.7882528323457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82027.899439680317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17852.411180720395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112604.01890486275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22520.80378097255</v>
      </c>
      <c r="M83" s="862"/>
      <c r="N83" s="51"/>
    </row>
    <row r="84" spans="1:14">
      <c r="B84" s="89" t="s">
        <v>973</v>
      </c>
      <c r="C84" s="90"/>
      <c r="D84" s="90"/>
      <c r="E84" s="90"/>
      <c r="F84" s="90"/>
      <c r="G84" s="90"/>
      <c r="H84" s="90"/>
      <c r="I84" s="87"/>
      <c r="J84" s="88"/>
      <c r="K84" s="304">
        <v>0.05</v>
      </c>
      <c r="L84" s="861">
        <f>N78*K84</f>
        <v>5630.2009452431375</v>
      </c>
      <c r="M84" s="862"/>
      <c r="N84" s="51"/>
    </row>
    <row r="85" spans="1:14" ht="15.75" thickBot="1">
      <c r="B85" s="91" t="s">
        <v>974</v>
      </c>
      <c r="C85" s="92"/>
      <c r="D85" s="92"/>
      <c r="E85" s="92"/>
      <c r="F85" s="92"/>
      <c r="G85" s="92"/>
      <c r="H85" s="92"/>
      <c r="I85" s="93"/>
      <c r="J85" s="94"/>
      <c r="K85" s="305">
        <v>0.05</v>
      </c>
      <c r="L85" s="863">
        <f>N78*K85</f>
        <v>5630.2009452431375</v>
      </c>
      <c r="M85" s="864"/>
      <c r="N85" s="51"/>
    </row>
    <row r="86" spans="1:14" ht="15.75" thickBot="1">
      <c r="B86" s="826" t="s">
        <v>953</v>
      </c>
      <c r="C86" s="827"/>
      <c r="D86" s="827"/>
      <c r="E86" s="827"/>
      <c r="F86" s="827"/>
      <c r="G86" s="827"/>
      <c r="H86" s="827"/>
      <c r="I86" s="827"/>
      <c r="J86" s="827"/>
      <c r="K86" s="827"/>
      <c r="L86" s="827"/>
      <c r="M86" s="828"/>
      <c r="N86" s="52">
        <f>L83+L84+L85</f>
        <v>33781.205671458825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146385.22457632158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30</v>
      </c>
      <c r="N36" s="272">
        <f>K36/M36</f>
        <v>3390.9722970517173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30</v>
      </c>
      <c r="N37" s="272">
        <f>K37/M37</f>
        <v>4393.1484254199422</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30</v>
      </c>
      <c r="N38" s="272">
        <f>K38/M38</f>
        <v>4538.6219693308603</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9.6611347339336664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12332.403826536452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47642.055055248027</v>
      </c>
      <c r="N48" s="272">
        <f>K48*M48</f>
        <v>59552.568819060034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59552.568819060034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3">
        <f>VLOOKUP(A59,TRANSPORTE!A5:D123,4,FALSE)</f>
        <v>1246.3831674075907</v>
      </c>
      <c r="M59" s="914"/>
      <c r="N59" s="287">
        <f>K59*L59</f>
        <v>1557.9789592594884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1557.9789592594884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966.11347339336658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74409.065078249347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14881.81301564987</v>
      </c>
      <c r="M83" s="862"/>
      <c r="N83" s="51"/>
    </row>
    <row r="84" spans="1:14">
      <c r="B84" s="89" t="s">
        <v>973</v>
      </c>
      <c r="C84" s="90"/>
      <c r="D84" s="90"/>
      <c r="E84" s="90"/>
      <c r="F84" s="90"/>
      <c r="G84" s="90"/>
      <c r="H84" s="90"/>
      <c r="I84" s="87"/>
      <c r="J84" s="88"/>
      <c r="K84" s="304">
        <v>0.05</v>
      </c>
      <c r="L84" s="861">
        <f>N78*K84</f>
        <v>3720.4532539124675</v>
      </c>
      <c r="M84" s="862"/>
      <c r="N84" s="51"/>
    </row>
    <row r="85" spans="1:14" ht="15.75" thickBot="1">
      <c r="B85" s="91" t="s">
        <v>974</v>
      </c>
      <c r="C85" s="92"/>
      <c r="D85" s="92"/>
      <c r="E85" s="92"/>
      <c r="F85" s="92"/>
      <c r="G85" s="92"/>
      <c r="H85" s="92"/>
      <c r="I85" s="93"/>
      <c r="J85" s="94"/>
      <c r="K85" s="305">
        <v>0.05</v>
      </c>
      <c r="L85" s="863">
        <f>N78*K85</f>
        <v>3720.4532539124675</v>
      </c>
      <c r="M85" s="864"/>
      <c r="N85" s="51"/>
    </row>
    <row r="86" spans="1:14" ht="15.75" thickBot="1">
      <c r="B86" s="826" t="s">
        <v>953</v>
      </c>
      <c r="C86" s="827"/>
      <c r="D86" s="827"/>
      <c r="E86" s="827"/>
      <c r="F86" s="827"/>
      <c r="G86" s="827"/>
      <c r="H86" s="827"/>
      <c r="I86" s="827"/>
      <c r="J86" s="827"/>
      <c r="K86" s="827"/>
      <c r="L86" s="827"/>
      <c r="M86" s="828"/>
      <c r="N86" s="52">
        <f>L83+L84+L85</f>
        <v>22322.719523474803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96731.784601724154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30</v>
      </c>
      <c r="N36" s="272">
        <f>K36/M36</f>
        <v>3390.9722970517173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30</v>
      </c>
      <c r="N37" s="272">
        <f>K37/M37</f>
        <v>4393.1484254199422</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30</v>
      </c>
      <c r="N38" s="272">
        <f>K38/M38</f>
        <v>4538.6219693308603</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9.6611347339336664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12332.403826536452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62053.162451421515</v>
      </c>
      <c r="N48" s="272">
        <f>K48*M48</f>
        <v>77566.453064276895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77566.453064276895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3">
        <f>VLOOKUP(A59,TRANSPORTE!A5:D123,4,FALSE)</f>
        <v>1246.3831674075907</v>
      </c>
      <c r="M59" s="914"/>
      <c r="N59" s="287">
        <f>K59*L59</f>
        <v>1557.9789592594884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1557.9789592594884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966.11347339336658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92422.949323466208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18484.589864693244</v>
      </c>
      <c r="M83" s="862"/>
      <c r="N83" s="51"/>
    </row>
    <row r="84" spans="1:14">
      <c r="B84" s="89" t="s">
        <v>973</v>
      </c>
      <c r="C84" s="90"/>
      <c r="D84" s="90"/>
      <c r="E84" s="90"/>
      <c r="F84" s="90"/>
      <c r="G84" s="90"/>
      <c r="H84" s="90"/>
      <c r="I84" s="87"/>
      <c r="J84" s="88"/>
      <c r="K84" s="304">
        <v>0.05</v>
      </c>
      <c r="L84" s="861">
        <f>N78*K84</f>
        <v>4621.1474661733109</v>
      </c>
      <c r="M84" s="862"/>
      <c r="N84" s="51"/>
    </row>
    <row r="85" spans="1:14" ht="15.75" thickBot="1">
      <c r="B85" s="91" t="s">
        <v>974</v>
      </c>
      <c r="C85" s="92"/>
      <c r="D85" s="92"/>
      <c r="E85" s="92"/>
      <c r="F85" s="92"/>
      <c r="G85" s="92"/>
      <c r="H85" s="92"/>
      <c r="I85" s="93"/>
      <c r="J85" s="94"/>
      <c r="K85" s="305">
        <v>0.05</v>
      </c>
      <c r="L85" s="863">
        <f>N78*K85</f>
        <v>4621.1474661733109</v>
      </c>
      <c r="M85" s="864"/>
      <c r="N85" s="51"/>
    </row>
    <row r="86" spans="1:14" ht="15.75" thickBot="1">
      <c r="B86" s="826" t="s">
        <v>953</v>
      </c>
      <c r="C86" s="827"/>
      <c r="D86" s="827"/>
      <c r="E86" s="827"/>
      <c r="F86" s="827"/>
      <c r="G86" s="827"/>
      <c r="H86" s="827"/>
      <c r="I86" s="827"/>
      <c r="J86" s="827"/>
      <c r="K86" s="827"/>
      <c r="L86" s="827"/>
      <c r="M86" s="828"/>
      <c r="N86" s="52">
        <f>L83+L84+L85</f>
        <v>27726.884797039867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120149.83412050607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30</v>
      </c>
      <c r="N36" s="272">
        <f>K36/M36</f>
        <v>3390.9722970517173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30</v>
      </c>
      <c r="N37" s="272">
        <f>K37/M37</f>
        <v>4393.1484254199422</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30</v>
      </c>
      <c r="N38" s="272">
        <f>K38/M38</f>
        <v>4538.6219693308603</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9.6611347339336664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12332.403826536452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62053.162451421515</v>
      </c>
      <c r="N48" s="272">
        <f>K48*M48</f>
        <v>77566.453064276895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77566.453064276895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3">
        <f>VLOOKUP(A59,TRANSPORTE!A5:D123,4,FALSE)</f>
        <v>1246.3831674075907</v>
      </c>
      <c r="M59" s="914"/>
      <c r="N59" s="287">
        <f>K59*L59</f>
        <v>1557.9789592594884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1557.9789592594884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966.11347339336658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92422.949323466208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18484.589864693244</v>
      </c>
      <c r="M83" s="862"/>
      <c r="N83" s="51"/>
    </row>
    <row r="84" spans="1:14">
      <c r="B84" s="89" t="s">
        <v>973</v>
      </c>
      <c r="C84" s="90"/>
      <c r="D84" s="90"/>
      <c r="E84" s="90"/>
      <c r="F84" s="90"/>
      <c r="G84" s="90"/>
      <c r="H84" s="90"/>
      <c r="I84" s="87"/>
      <c r="J84" s="88"/>
      <c r="K84" s="304">
        <v>0.05</v>
      </c>
      <c r="L84" s="861">
        <f>N78*K84</f>
        <v>4621.1474661733109</v>
      </c>
      <c r="M84" s="862"/>
      <c r="N84" s="51"/>
    </row>
    <row r="85" spans="1:14" ht="15.75" thickBot="1">
      <c r="B85" s="91" t="s">
        <v>974</v>
      </c>
      <c r="C85" s="92"/>
      <c r="D85" s="92"/>
      <c r="E85" s="92"/>
      <c r="F85" s="92"/>
      <c r="G85" s="92"/>
      <c r="H85" s="92"/>
      <c r="I85" s="93"/>
      <c r="J85" s="94"/>
      <c r="K85" s="305">
        <v>0.05</v>
      </c>
      <c r="L85" s="863">
        <f>N78*K85</f>
        <v>4621.1474661733109</v>
      </c>
      <c r="M85" s="864"/>
      <c r="N85" s="51"/>
    </row>
    <row r="86" spans="1:14" ht="15.75" thickBot="1">
      <c r="B86" s="826" t="s">
        <v>953</v>
      </c>
      <c r="C86" s="827"/>
      <c r="D86" s="827"/>
      <c r="E86" s="827"/>
      <c r="F86" s="827"/>
      <c r="G86" s="827"/>
      <c r="H86" s="827"/>
      <c r="I86" s="827"/>
      <c r="J86" s="827"/>
      <c r="K86" s="827"/>
      <c r="L86" s="827"/>
      <c r="M86" s="828"/>
      <c r="N86" s="52">
        <f>L83+L84+L85</f>
        <v>27726.884797039867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120149.83412050607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45</v>
      </c>
      <c r="N37" s="272">
        <f>K37/M37</f>
        <v>2928.7656169466281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7650.259402869754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47642.055055248027</v>
      </c>
      <c r="N48" s="272">
        <f>K48*M48</f>
        <v>61934.671571822437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504.3237143906461</v>
      </c>
      <c r="N49" s="272">
        <f>K49*M49</f>
        <v>45389.134295158146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107323.80586698058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117238.43903640909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23447.687807281822</v>
      </c>
      <c r="M83" s="862"/>
      <c r="N83" s="51"/>
    </row>
    <row r="84" spans="1:14">
      <c r="B84" s="89" t="s">
        <v>973</v>
      </c>
      <c r="C84" s="90"/>
      <c r="D84" s="90"/>
      <c r="E84" s="90"/>
      <c r="F84" s="90"/>
      <c r="G84" s="90"/>
      <c r="H84" s="90"/>
      <c r="I84" s="87"/>
      <c r="J84" s="88"/>
      <c r="K84" s="304">
        <v>0.05</v>
      </c>
      <c r="L84" s="861">
        <f>N78*K84</f>
        <v>5861.9219518204554</v>
      </c>
      <c r="M84" s="862"/>
      <c r="N84" s="51"/>
    </row>
    <row r="85" spans="1:14" ht="15.75" thickBot="1">
      <c r="B85" s="91" t="s">
        <v>974</v>
      </c>
      <c r="C85" s="92"/>
      <c r="D85" s="92"/>
      <c r="E85" s="92"/>
      <c r="F85" s="92"/>
      <c r="G85" s="92"/>
      <c r="H85" s="92"/>
      <c r="I85" s="93"/>
      <c r="J85" s="94"/>
      <c r="K85" s="305">
        <v>0.05</v>
      </c>
      <c r="L85" s="863">
        <f>N78*K85</f>
        <v>5861.9219518204554</v>
      </c>
      <c r="M85" s="864"/>
      <c r="N85" s="51"/>
    </row>
    <row r="86" spans="1:14" ht="15.75" thickBot="1">
      <c r="B86" s="826" t="s">
        <v>953</v>
      </c>
      <c r="C86" s="827"/>
      <c r="D86" s="827"/>
      <c r="E86" s="827"/>
      <c r="F86" s="827"/>
      <c r="G86" s="827"/>
      <c r="H86" s="827"/>
      <c r="I86" s="827"/>
      <c r="J86" s="827"/>
      <c r="K86" s="827"/>
      <c r="L86" s="827"/>
      <c r="M86" s="828"/>
      <c r="N86" s="52">
        <f>L83+L84+L85</f>
        <v>35171.531710922733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152409.97074733183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45</v>
      </c>
      <c r="N37" s="272">
        <f>K37/M37</f>
        <v>2928.7656169466281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7650.259402869754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47719.92520188418</v>
      </c>
      <c r="N48" s="272">
        <f>K48*M48</f>
        <v>62035.902762449434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504.3237143906461</v>
      </c>
      <c r="N49" s="272">
        <f>K49*M49</f>
        <v>45389.134295158146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107425.03705760758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117339.6702270361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23467.934045407223</v>
      </c>
      <c r="M83" s="862"/>
      <c r="N83" s="51"/>
    </row>
    <row r="84" spans="1:14">
      <c r="B84" s="89" t="s">
        <v>973</v>
      </c>
      <c r="C84" s="90"/>
      <c r="D84" s="90"/>
      <c r="E84" s="90"/>
      <c r="F84" s="90"/>
      <c r="G84" s="90"/>
      <c r="H84" s="90"/>
      <c r="I84" s="87"/>
      <c r="J84" s="88"/>
      <c r="K84" s="304">
        <v>0.05</v>
      </c>
      <c r="L84" s="861">
        <f>N78*K84</f>
        <v>5866.9835113518056</v>
      </c>
      <c r="M84" s="862"/>
      <c r="N84" s="51"/>
    </row>
    <row r="85" spans="1:14" ht="15.75" thickBot="1">
      <c r="B85" s="91" t="s">
        <v>974</v>
      </c>
      <c r="C85" s="92"/>
      <c r="D85" s="92"/>
      <c r="E85" s="92"/>
      <c r="F85" s="92"/>
      <c r="G85" s="92"/>
      <c r="H85" s="92"/>
      <c r="I85" s="93"/>
      <c r="J85" s="94"/>
      <c r="K85" s="305">
        <v>0.05</v>
      </c>
      <c r="L85" s="863">
        <f>N78*K85</f>
        <v>5866.9835113518056</v>
      </c>
      <c r="M85" s="864"/>
      <c r="N85" s="51"/>
    </row>
    <row r="86" spans="1:14" ht="15.75" thickBot="1">
      <c r="B86" s="826" t="s">
        <v>953</v>
      </c>
      <c r="C86" s="827"/>
      <c r="D86" s="827"/>
      <c r="E86" s="827"/>
      <c r="F86" s="827"/>
      <c r="G86" s="827"/>
      <c r="H86" s="827"/>
      <c r="I86" s="827"/>
      <c r="J86" s="827"/>
      <c r="K86" s="827"/>
      <c r="L86" s="827"/>
      <c r="M86" s="828"/>
      <c r="N86" s="52">
        <f>L83+L84+L85</f>
        <v>35201.901068110834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152541.57129514695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45</v>
      </c>
      <c r="N37" s="272">
        <f>K37/M37</f>
        <v>2928.7656169466281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7650.259402869754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47642.055055248027</v>
      </c>
      <c r="N48" s="272">
        <f>K48*M48</f>
        <v>61934.671571822437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504.3237143906461</v>
      </c>
      <c r="N49" s="272">
        <f>K49*M49</f>
        <v>45389.134295158146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107323.80586698058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117238.43903640909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23447.687807281822</v>
      </c>
      <c r="M83" s="862"/>
      <c r="N83" s="51"/>
    </row>
    <row r="84" spans="1:14">
      <c r="B84" s="89" t="s">
        <v>973</v>
      </c>
      <c r="C84" s="90"/>
      <c r="D84" s="90"/>
      <c r="E84" s="90"/>
      <c r="F84" s="90"/>
      <c r="G84" s="90"/>
      <c r="H84" s="90"/>
      <c r="I84" s="87"/>
      <c r="J84" s="88"/>
      <c r="K84" s="304">
        <v>0.05</v>
      </c>
      <c r="L84" s="861">
        <f>N78*K84</f>
        <v>5861.9219518204554</v>
      </c>
      <c r="M84" s="862"/>
      <c r="N84" s="51"/>
    </row>
    <row r="85" spans="1:14" ht="15.75" thickBot="1">
      <c r="B85" s="91" t="s">
        <v>974</v>
      </c>
      <c r="C85" s="92"/>
      <c r="D85" s="92"/>
      <c r="E85" s="92"/>
      <c r="F85" s="92"/>
      <c r="G85" s="92"/>
      <c r="H85" s="92"/>
      <c r="I85" s="93"/>
      <c r="J85" s="94"/>
      <c r="K85" s="305">
        <v>0.05</v>
      </c>
      <c r="L85" s="863">
        <f>N78*K85</f>
        <v>5861.9219518204554</v>
      </c>
      <c r="M85" s="864"/>
      <c r="N85" s="51"/>
    </row>
    <row r="86" spans="1:14" ht="15.75" thickBot="1">
      <c r="B86" s="826" t="s">
        <v>953</v>
      </c>
      <c r="C86" s="827"/>
      <c r="D86" s="827"/>
      <c r="E86" s="827"/>
      <c r="F86" s="827"/>
      <c r="G86" s="827"/>
      <c r="H86" s="827"/>
      <c r="I86" s="827"/>
      <c r="J86" s="827"/>
      <c r="K86" s="827"/>
      <c r="L86" s="827"/>
      <c r="M86" s="828"/>
      <c r="N86" s="52">
        <f>L83+L84+L85</f>
        <v>35171.531710922733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152409.97074733183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45</v>
      </c>
      <c r="N37" s="272">
        <f>K37/M37</f>
        <v>2928.7656169466281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7650.259402869754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47719.92520188418</v>
      </c>
      <c r="N48" s="272">
        <f>K48*M48</f>
        <v>62035.902762449434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504.3237143906461</v>
      </c>
      <c r="N49" s="272">
        <f>K49*M49</f>
        <v>45389.134295158146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107425.03705760758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117339.6702270361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23467.934045407223</v>
      </c>
      <c r="M83" s="862"/>
      <c r="N83" s="51"/>
    </row>
    <row r="84" spans="1:14">
      <c r="B84" s="89" t="s">
        <v>973</v>
      </c>
      <c r="C84" s="90"/>
      <c r="D84" s="90"/>
      <c r="E84" s="90"/>
      <c r="F84" s="90"/>
      <c r="G84" s="90"/>
      <c r="H84" s="90"/>
      <c r="I84" s="87"/>
      <c r="J84" s="88"/>
      <c r="K84" s="304">
        <v>0.05</v>
      </c>
      <c r="L84" s="861">
        <f>N78*K84</f>
        <v>5866.9835113518056</v>
      </c>
      <c r="M84" s="862"/>
      <c r="N84" s="51"/>
    </row>
    <row r="85" spans="1:14" ht="15.75" thickBot="1">
      <c r="B85" s="91" t="s">
        <v>974</v>
      </c>
      <c r="C85" s="92"/>
      <c r="D85" s="92"/>
      <c r="E85" s="92"/>
      <c r="F85" s="92"/>
      <c r="G85" s="92"/>
      <c r="H85" s="92"/>
      <c r="I85" s="93"/>
      <c r="J85" s="94"/>
      <c r="K85" s="305">
        <v>0.05</v>
      </c>
      <c r="L85" s="863">
        <f>N78*K85</f>
        <v>5866.9835113518056</v>
      </c>
      <c r="M85" s="864"/>
      <c r="N85" s="51"/>
    </row>
    <row r="86" spans="1:14" ht="15.75" thickBot="1">
      <c r="B86" s="826" t="s">
        <v>953</v>
      </c>
      <c r="C86" s="827"/>
      <c r="D86" s="827"/>
      <c r="E86" s="827"/>
      <c r="F86" s="827"/>
      <c r="G86" s="827"/>
      <c r="H86" s="827"/>
      <c r="I86" s="827"/>
      <c r="J86" s="827"/>
      <c r="K86" s="827"/>
      <c r="L86" s="827"/>
      <c r="M86" s="828"/>
      <c r="N86" s="52">
        <f>L83+L84+L85</f>
        <v>35201.901068110834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152541.57129514695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45</v>
      </c>
      <c r="N37" s="272">
        <f>K37/M37</f>
        <v>2928.7656169466281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7650.259402869754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47642.055055248027</v>
      </c>
      <c r="N48" s="272">
        <f>K48*M48</f>
        <v>61934.671571822437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61934.671571822437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71849.304741250962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14369.860948250192</v>
      </c>
      <c r="M83" s="862"/>
      <c r="N83" s="51"/>
    </row>
    <row r="84" spans="1:14">
      <c r="B84" s="89" t="s">
        <v>973</v>
      </c>
      <c r="C84" s="90"/>
      <c r="D84" s="90"/>
      <c r="E84" s="90"/>
      <c r="F84" s="90"/>
      <c r="G84" s="90"/>
      <c r="H84" s="90"/>
      <c r="I84" s="87"/>
      <c r="J84" s="88"/>
      <c r="K84" s="304">
        <v>0.05</v>
      </c>
      <c r="L84" s="861">
        <f>N78*K84</f>
        <v>3592.4652370625481</v>
      </c>
      <c r="M84" s="862"/>
      <c r="N84" s="51"/>
    </row>
    <row r="85" spans="1:14" ht="15.75" thickBot="1">
      <c r="B85" s="91" t="s">
        <v>974</v>
      </c>
      <c r="C85" s="92"/>
      <c r="D85" s="92"/>
      <c r="E85" s="92"/>
      <c r="F85" s="92"/>
      <c r="G85" s="92"/>
      <c r="H85" s="92"/>
      <c r="I85" s="93"/>
      <c r="J85" s="94"/>
      <c r="K85" s="305">
        <v>0.05</v>
      </c>
      <c r="L85" s="863">
        <f>N78*K85</f>
        <v>3592.4652370625481</v>
      </c>
      <c r="M85" s="864"/>
      <c r="N85" s="51"/>
    </row>
    <row r="86" spans="1:14" ht="15.75" thickBot="1">
      <c r="B86" s="826" t="s">
        <v>953</v>
      </c>
      <c r="C86" s="827"/>
      <c r="D86" s="827"/>
      <c r="E86" s="827"/>
      <c r="F86" s="827"/>
      <c r="G86" s="827"/>
      <c r="H86" s="827"/>
      <c r="I86" s="827"/>
      <c r="J86" s="827"/>
      <c r="K86" s="827"/>
      <c r="L86" s="827"/>
      <c r="M86" s="828"/>
      <c r="N86" s="52">
        <f>L83+L84+L85</f>
        <v>21554.791422375289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93404.096163626251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45</v>
      </c>
      <c r="N37" s="272">
        <f>K37/M37</f>
        <v>2928.7656169466281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7650.259402869754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47719.92520188418</v>
      </c>
      <c r="N48" s="272">
        <f>K48*M48</f>
        <v>62035.902762449434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62035.902762449434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71950.535931877952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14390.107186375591</v>
      </c>
      <c r="M83" s="862"/>
      <c r="N83" s="51"/>
    </row>
    <row r="84" spans="1:14">
      <c r="B84" s="89" t="s">
        <v>973</v>
      </c>
      <c r="C84" s="90"/>
      <c r="D84" s="90"/>
      <c r="E84" s="90"/>
      <c r="F84" s="90"/>
      <c r="G84" s="90"/>
      <c r="H84" s="90"/>
      <c r="I84" s="87"/>
      <c r="J84" s="88"/>
      <c r="K84" s="304">
        <v>0.05</v>
      </c>
      <c r="L84" s="861">
        <f>N78*K84</f>
        <v>3597.5267965938979</v>
      </c>
      <c r="M84" s="862"/>
      <c r="N84" s="51"/>
    </row>
    <row r="85" spans="1:14" ht="15.75" thickBot="1">
      <c r="B85" s="91" t="s">
        <v>974</v>
      </c>
      <c r="C85" s="92"/>
      <c r="D85" s="92"/>
      <c r="E85" s="92"/>
      <c r="F85" s="92"/>
      <c r="G85" s="92"/>
      <c r="H85" s="92"/>
      <c r="I85" s="93"/>
      <c r="J85" s="94"/>
      <c r="K85" s="305">
        <v>0.05</v>
      </c>
      <c r="L85" s="863">
        <f>N78*K85</f>
        <v>3597.5267965938979</v>
      </c>
      <c r="M85" s="864"/>
      <c r="N85" s="51"/>
    </row>
    <row r="86" spans="1:14" ht="15.75" thickBot="1">
      <c r="B86" s="826" t="s">
        <v>953</v>
      </c>
      <c r="C86" s="827"/>
      <c r="D86" s="827"/>
      <c r="E86" s="827"/>
      <c r="F86" s="827"/>
      <c r="G86" s="827"/>
      <c r="H86" s="827"/>
      <c r="I86" s="827"/>
      <c r="J86" s="827"/>
      <c r="K86" s="827"/>
      <c r="L86" s="827"/>
      <c r="M86" s="828"/>
      <c r="N86" s="52">
        <f>L83+L84+L85</f>
        <v>21585.160779563386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93535.696711441342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45</v>
      </c>
      <c r="N37" s="272">
        <f>K37/M37</f>
        <v>2928.7656169466281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7650.259402869754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47642.055055248027</v>
      </c>
      <c r="N48" s="272">
        <f>K48*M48</f>
        <v>61934.671571822437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61934.671571822437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71849.304741250962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14369.860948250192</v>
      </c>
      <c r="M83" s="862"/>
      <c r="N83" s="51"/>
    </row>
    <row r="84" spans="1:14">
      <c r="B84" s="89" t="s">
        <v>973</v>
      </c>
      <c r="C84" s="90"/>
      <c r="D84" s="90"/>
      <c r="E84" s="90"/>
      <c r="F84" s="90"/>
      <c r="G84" s="90"/>
      <c r="H84" s="90"/>
      <c r="I84" s="87"/>
      <c r="J84" s="88"/>
      <c r="K84" s="304">
        <v>0.05</v>
      </c>
      <c r="L84" s="861">
        <f>N78*K84</f>
        <v>3592.4652370625481</v>
      </c>
      <c r="M84" s="862"/>
      <c r="N84" s="51"/>
    </row>
    <row r="85" spans="1:14" ht="15.75" thickBot="1">
      <c r="B85" s="91" t="s">
        <v>974</v>
      </c>
      <c r="C85" s="92"/>
      <c r="D85" s="92"/>
      <c r="E85" s="92"/>
      <c r="F85" s="92"/>
      <c r="G85" s="92"/>
      <c r="H85" s="92"/>
      <c r="I85" s="93"/>
      <c r="J85" s="94"/>
      <c r="K85" s="305">
        <v>0.05</v>
      </c>
      <c r="L85" s="863">
        <f>N78*K85</f>
        <v>3592.4652370625481</v>
      </c>
      <c r="M85" s="864"/>
      <c r="N85" s="51"/>
    </row>
    <row r="86" spans="1:14" ht="15.75" thickBot="1">
      <c r="B86" s="826" t="s">
        <v>953</v>
      </c>
      <c r="C86" s="827"/>
      <c r="D86" s="827"/>
      <c r="E86" s="827"/>
      <c r="F86" s="827"/>
      <c r="G86" s="827"/>
      <c r="H86" s="827"/>
      <c r="I86" s="827"/>
      <c r="J86" s="827"/>
      <c r="K86" s="827"/>
      <c r="L86" s="827"/>
      <c r="M86" s="828"/>
      <c r="N86" s="52">
        <f>L83+L84+L85</f>
        <v>21554.791422375289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93404.096163626251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45</v>
      </c>
      <c r="N37" s="272">
        <f>K37/M37</f>
        <v>2928.7656169466281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7650.259402869754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47719.92520188418</v>
      </c>
      <c r="N48" s="272">
        <f>K48*M48</f>
        <v>62035.902762449434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62035.902762449434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71950.535931877952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14390.107186375591</v>
      </c>
      <c r="M83" s="862"/>
      <c r="N83" s="51"/>
    </row>
    <row r="84" spans="1:14">
      <c r="B84" s="89" t="s">
        <v>973</v>
      </c>
      <c r="C84" s="90"/>
      <c r="D84" s="90"/>
      <c r="E84" s="90"/>
      <c r="F84" s="90"/>
      <c r="G84" s="90"/>
      <c r="H84" s="90"/>
      <c r="I84" s="87"/>
      <c r="J84" s="88"/>
      <c r="K84" s="304">
        <v>0.05</v>
      </c>
      <c r="L84" s="861">
        <f>N78*K84</f>
        <v>3597.5267965938979</v>
      </c>
      <c r="M84" s="862"/>
      <c r="N84" s="51"/>
    </row>
    <row r="85" spans="1:14" ht="15.75" thickBot="1">
      <c r="B85" s="91" t="s">
        <v>974</v>
      </c>
      <c r="C85" s="92"/>
      <c r="D85" s="92"/>
      <c r="E85" s="92"/>
      <c r="F85" s="92"/>
      <c r="G85" s="92"/>
      <c r="H85" s="92"/>
      <c r="I85" s="93"/>
      <c r="J85" s="94"/>
      <c r="K85" s="305">
        <v>0.05</v>
      </c>
      <c r="L85" s="863">
        <f>N78*K85</f>
        <v>3597.5267965938979</v>
      </c>
      <c r="M85" s="864"/>
      <c r="N85" s="51"/>
    </row>
    <row r="86" spans="1:14" ht="15.75" thickBot="1">
      <c r="B86" s="826" t="s">
        <v>953</v>
      </c>
      <c r="C86" s="827"/>
      <c r="D86" s="827"/>
      <c r="E86" s="827"/>
      <c r="F86" s="827"/>
      <c r="G86" s="827"/>
      <c r="H86" s="827"/>
      <c r="I86" s="827"/>
      <c r="J86" s="827"/>
      <c r="K86" s="827"/>
      <c r="L86" s="827"/>
      <c r="M86" s="828"/>
      <c r="N86" s="52">
        <f>L83+L84+L85</f>
        <v>21585.160779563386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93535.696711441342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504.3237143906461</v>
      </c>
      <c r="N48" s="272">
        <f>K48*M48</f>
        <v>504.3237143906461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504.3237143906461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504.3237143906461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100.86474287812922</v>
      </c>
      <c r="M83" s="862"/>
      <c r="N83" s="51"/>
    </row>
    <row r="84" spans="1:14">
      <c r="B84" s="89" t="s">
        <v>973</v>
      </c>
      <c r="C84" s="90"/>
      <c r="D84" s="90"/>
      <c r="E84" s="90"/>
      <c r="F84" s="90"/>
      <c r="G84" s="90"/>
      <c r="H84" s="90"/>
      <c r="I84" s="87"/>
      <c r="J84" s="88"/>
      <c r="K84" s="304">
        <v>0.05</v>
      </c>
      <c r="L84" s="861">
        <f>N78*K84</f>
        <v>25.216185719532305</v>
      </c>
      <c r="M84" s="862"/>
      <c r="N84" s="51"/>
    </row>
    <row r="85" spans="1:14" ht="15.75" thickBot="1">
      <c r="B85" s="91" t="s">
        <v>974</v>
      </c>
      <c r="C85" s="92"/>
      <c r="D85" s="92"/>
      <c r="E85" s="92"/>
      <c r="F85" s="92"/>
      <c r="G85" s="92"/>
      <c r="H85" s="92"/>
      <c r="I85" s="93"/>
      <c r="J85" s="94"/>
      <c r="K85" s="305">
        <v>0.05</v>
      </c>
      <c r="L85" s="863">
        <f>N78*K85</f>
        <v>25.216185719532305</v>
      </c>
      <c r="M85" s="864"/>
      <c r="N85" s="51"/>
    </row>
    <row r="86" spans="1:14" ht="15.75" thickBot="1">
      <c r="B86" s="826" t="s">
        <v>953</v>
      </c>
      <c r="C86" s="827"/>
      <c r="D86" s="827"/>
      <c r="E86" s="827"/>
      <c r="F86" s="827"/>
      <c r="G86" s="827"/>
      <c r="H86" s="827"/>
      <c r="I86" s="827"/>
      <c r="J86" s="827"/>
      <c r="K86" s="827"/>
      <c r="L86" s="827"/>
      <c r="M86" s="828"/>
      <c r="N86" s="52">
        <f>L83+L84+L85</f>
        <v>151.29711431719383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655.62082870783991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45</v>
      </c>
      <c r="N37" s="272">
        <f>K37/M37</f>
        <v>2928.7656169466281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7650.259402869754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47719.92520188418</v>
      </c>
      <c r="N48" s="272">
        <f>K48*M48</f>
        <v>62035.902762449434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504.3237143906461</v>
      </c>
      <c r="N49" s="272">
        <f>K49*M49</f>
        <v>45389.134295158146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107425.03705760758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117339.6702270361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23467.934045407223</v>
      </c>
      <c r="M83" s="862"/>
      <c r="N83" s="51"/>
    </row>
    <row r="84" spans="1:14">
      <c r="B84" s="89" t="s">
        <v>973</v>
      </c>
      <c r="C84" s="90"/>
      <c r="D84" s="90"/>
      <c r="E84" s="90"/>
      <c r="F84" s="90"/>
      <c r="G84" s="90"/>
      <c r="H84" s="90"/>
      <c r="I84" s="87"/>
      <c r="J84" s="88"/>
      <c r="K84" s="304">
        <v>0.05</v>
      </c>
      <c r="L84" s="861">
        <f>N78*K84</f>
        <v>5866.9835113518056</v>
      </c>
      <c r="M84" s="862"/>
      <c r="N84" s="51"/>
    </row>
    <row r="85" spans="1:14" ht="15.75" thickBot="1">
      <c r="B85" s="91" t="s">
        <v>974</v>
      </c>
      <c r="C85" s="92"/>
      <c r="D85" s="92"/>
      <c r="E85" s="92"/>
      <c r="F85" s="92"/>
      <c r="G85" s="92"/>
      <c r="H85" s="92"/>
      <c r="I85" s="93"/>
      <c r="J85" s="94"/>
      <c r="K85" s="305">
        <v>0.05</v>
      </c>
      <c r="L85" s="863">
        <f>N78*K85</f>
        <v>5866.9835113518056</v>
      </c>
      <c r="M85" s="864"/>
      <c r="N85" s="51"/>
    </row>
    <row r="86" spans="1:14" ht="15.75" thickBot="1">
      <c r="B86" s="826" t="s">
        <v>953</v>
      </c>
      <c r="C86" s="827"/>
      <c r="D86" s="827"/>
      <c r="E86" s="827"/>
      <c r="F86" s="827"/>
      <c r="G86" s="827"/>
      <c r="H86" s="827"/>
      <c r="I86" s="827"/>
      <c r="J86" s="827"/>
      <c r="K86" s="827"/>
      <c r="L86" s="827"/>
      <c r="M86" s="828"/>
      <c r="N86" s="52">
        <f>L83+L84+L85</f>
        <v>35201.901068110834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152541.57129514695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45</v>
      </c>
      <c r="N37" s="272">
        <f>K37/M37</f>
        <v>2928.7656169466281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7650.259402869754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47719.92520188418</v>
      </c>
      <c r="N48" s="272">
        <f>K48*M48</f>
        <v>62035.902762449434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504.3237143906461</v>
      </c>
      <c r="N49" s="272">
        <f>K49*M49</f>
        <v>45389.134295158146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107425.03705760758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117339.6702270361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23467.934045407223</v>
      </c>
      <c r="M83" s="862"/>
      <c r="N83" s="51"/>
    </row>
    <row r="84" spans="1:14">
      <c r="B84" s="89" t="s">
        <v>973</v>
      </c>
      <c r="C84" s="90"/>
      <c r="D84" s="90"/>
      <c r="E84" s="90"/>
      <c r="F84" s="90"/>
      <c r="G84" s="90"/>
      <c r="H84" s="90"/>
      <c r="I84" s="87"/>
      <c r="J84" s="88"/>
      <c r="K84" s="304">
        <v>0.05</v>
      </c>
      <c r="L84" s="861">
        <f>N78*K84</f>
        <v>5866.9835113518056</v>
      </c>
      <c r="M84" s="862"/>
      <c r="N84" s="51"/>
    </row>
    <row r="85" spans="1:14" ht="15.75" thickBot="1">
      <c r="B85" s="91" t="s">
        <v>974</v>
      </c>
      <c r="C85" s="92"/>
      <c r="D85" s="92"/>
      <c r="E85" s="92"/>
      <c r="F85" s="92"/>
      <c r="G85" s="92"/>
      <c r="H85" s="92"/>
      <c r="I85" s="93"/>
      <c r="J85" s="94"/>
      <c r="K85" s="305">
        <v>0.05</v>
      </c>
      <c r="L85" s="863">
        <f>N78*K85</f>
        <v>5866.9835113518056</v>
      </c>
      <c r="M85" s="864"/>
      <c r="N85" s="51"/>
    </row>
    <row r="86" spans="1:14" ht="15.75" thickBot="1">
      <c r="B86" s="826" t="s">
        <v>953</v>
      </c>
      <c r="C86" s="827"/>
      <c r="D86" s="827"/>
      <c r="E86" s="827"/>
      <c r="F86" s="827"/>
      <c r="G86" s="827"/>
      <c r="H86" s="827"/>
      <c r="I86" s="827"/>
      <c r="J86" s="827"/>
      <c r="K86" s="827"/>
      <c r="L86" s="827"/>
      <c r="M86" s="828"/>
      <c r="N86" s="52">
        <f>L83+L84+L85</f>
        <v>35201.901068110834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152541.57129514695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45</v>
      </c>
      <c r="N37" s="272">
        <f>K37/M37</f>
        <v>2928.7656169466281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7650.259402869754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47719.92520188418</v>
      </c>
      <c r="N48" s="272">
        <f>K48*M48</f>
        <v>62035.902762449434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62035.902762449434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71950.535931877952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14390.107186375591</v>
      </c>
      <c r="M83" s="862"/>
      <c r="N83" s="51"/>
    </row>
    <row r="84" spans="1:14">
      <c r="B84" s="89" t="s">
        <v>973</v>
      </c>
      <c r="C84" s="90"/>
      <c r="D84" s="90"/>
      <c r="E84" s="90"/>
      <c r="F84" s="90"/>
      <c r="G84" s="90"/>
      <c r="H84" s="90"/>
      <c r="I84" s="87"/>
      <c r="J84" s="88"/>
      <c r="K84" s="304">
        <v>0.05</v>
      </c>
      <c r="L84" s="861">
        <f>N78*K84</f>
        <v>3597.5267965938979</v>
      </c>
      <c r="M84" s="862"/>
      <c r="N84" s="51"/>
    </row>
    <row r="85" spans="1:14" ht="15.75" thickBot="1">
      <c r="B85" s="91" t="s">
        <v>974</v>
      </c>
      <c r="C85" s="92"/>
      <c r="D85" s="92"/>
      <c r="E85" s="92"/>
      <c r="F85" s="92"/>
      <c r="G85" s="92"/>
      <c r="H85" s="92"/>
      <c r="I85" s="93"/>
      <c r="J85" s="94"/>
      <c r="K85" s="305">
        <v>0.05</v>
      </c>
      <c r="L85" s="863">
        <f>N78*K85</f>
        <v>3597.5267965938979</v>
      </c>
      <c r="M85" s="864"/>
      <c r="N85" s="51"/>
    </row>
    <row r="86" spans="1:14" ht="15.75" thickBot="1">
      <c r="B86" s="826" t="s">
        <v>953</v>
      </c>
      <c r="C86" s="827"/>
      <c r="D86" s="827"/>
      <c r="E86" s="827"/>
      <c r="F86" s="827"/>
      <c r="G86" s="827"/>
      <c r="H86" s="827"/>
      <c r="I86" s="827"/>
      <c r="J86" s="827"/>
      <c r="K86" s="827"/>
      <c r="L86" s="827"/>
      <c r="M86" s="828"/>
      <c r="N86" s="52">
        <f>L83+L84+L85</f>
        <v>21585.160779563386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93535.696711441342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45</v>
      </c>
      <c r="N36" s="272">
        <f>K36/M36</f>
        <v>1689.30504987993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131794.45276259826</v>
      </c>
      <c r="L37" s="270"/>
      <c r="M37" s="271">
        <v>45</v>
      </c>
      <c r="N37" s="272">
        <f>K37/M37</f>
        <v>2928.7656169466281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136158.6590799258</v>
      </c>
      <c r="L38" s="270"/>
      <c r="M38" s="271">
        <v>45</v>
      </c>
      <c r="N38" s="272">
        <f>K38/M38</f>
        <v>3025.7479795539066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7650.259402869754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47719.92520188418</v>
      </c>
      <c r="N48" s="272">
        <f>K48*M48</f>
        <v>62035.902762449434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62035.902762449434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1246.3831674075907</v>
      </c>
      <c r="M59" s="914"/>
      <c r="N59" s="287">
        <f>K59*L59</f>
        <v>1620.2981176298679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71950.535931877952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14390.107186375591</v>
      </c>
      <c r="M83" s="862"/>
      <c r="N83" s="51"/>
    </row>
    <row r="84" spans="1:14">
      <c r="B84" s="89" t="s">
        <v>973</v>
      </c>
      <c r="C84" s="90"/>
      <c r="D84" s="90"/>
      <c r="E84" s="90"/>
      <c r="F84" s="90"/>
      <c r="G84" s="90"/>
      <c r="H84" s="90"/>
      <c r="I84" s="87"/>
      <c r="J84" s="88"/>
      <c r="K84" s="304">
        <v>0.05</v>
      </c>
      <c r="L84" s="861">
        <f>N78*K84</f>
        <v>3597.5267965938979</v>
      </c>
      <c r="M84" s="862"/>
      <c r="N84" s="51"/>
    </row>
    <row r="85" spans="1:14" ht="15.75" thickBot="1">
      <c r="B85" s="91" t="s">
        <v>974</v>
      </c>
      <c r="C85" s="92"/>
      <c r="D85" s="92"/>
      <c r="E85" s="92"/>
      <c r="F85" s="92"/>
      <c r="G85" s="92"/>
      <c r="H85" s="92"/>
      <c r="I85" s="93"/>
      <c r="J85" s="94"/>
      <c r="K85" s="305">
        <v>0.05</v>
      </c>
      <c r="L85" s="863">
        <f>N78*K85</f>
        <v>3597.5267965938979</v>
      </c>
      <c r="M85" s="864"/>
      <c r="N85" s="51"/>
    </row>
    <row r="86" spans="1:14" ht="15.75" thickBot="1">
      <c r="B86" s="826" t="s">
        <v>953</v>
      </c>
      <c r="C86" s="827"/>
      <c r="D86" s="827"/>
      <c r="E86" s="827"/>
      <c r="F86" s="827"/>
      <c r="G86" s="827"/>
      <c r="H86" s="827"/>
      <c r="I86" s="827"/>
      <c r="J86" s="827"/>
      <c r="K86" s="827"/>
      <c r="L86" s="827"/>
      <c r="M86" s="828"/>
      <c r="N86" s="52">
        <f>L83+L84+L85</f>
        <v>21585.160779563386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93535.696711441342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504.3237143906461</v>
      </c>
      <c r="N48" s="272">
        <f>K48*M48</f>
        <v>504.3237143906461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504.3237143906461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504.3237143906461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100.86474287812922</v>
      </c>
      <c r="M83" s="862"/>
      <c r="N83" s="51"/>
    </row>
    <row r="84" spans="1:14">
      <c r="B84" s="89" t="s">
        <v>973</v>
      </c>
      <c r="C84" s="90"/>
      <c r="D84" s="90"/>
      <c r="E84" s="90"/>
      <c r="F84" s="90"/>
      <c r="G84" s="90"/>
      <c r="H84" s="90"/>
      <c r="I84" s="87"/>
      <c r="J84" s="88"/>
      <c r="K84" s="304">
        <v>0.05</v>
      </c>
      <c r="L84" s="861">
        <f>N78*K84</f>
        <v>25.216185719532305</v>
      </c>
      <c r="M84" s="862"/>
      <c r="N84" s="51"/>
    </row>
    <row r="85" spans="1:14" ht="15.75" thickBot="1">
      <c r="B85" s="91" t="s">
        <v>974</v>
      </c>
      <c r="C85" s="92"/>
      <c r="D85" s="92"/>
      <c r="E85" s="92"/>
      <c r="F85" s="92"/>
      <c r="G85" s="92"/>
      <c r="H85" s="92"/>
      <c r="I85" s="93"/>
      <c r="J85" s="94"/>
      <c r="K85" s="305">
        <v>0.05</v>
      </c>
      <c r="L85" s="863">
        <f>N78*K85</f>
        <v>25.216185719532305</v>
      </c>
      <c r="M85" s="864"/>
      <c r="N85" s="51"/>
    </row>
    <row r="86" spans="1:14" ht="15.75" thickBot="1">
      <c r="B86" s="826" t="s">
        <v>953</v>
      </c>
      <c r="C86" s="827"/>
      <c r="D86" s="827"/>
      <c r="E86" s="827"/>
      <c r="F86" s="827"/>
      <c r="G86" s="827"/>
      <c r="H86" s="827"/>
      <c r="I86" s="827"/>
      <c r="J86" s="827"/>
      <c r="K86" s="827"/>
      <c r="L86" s="827"/>
      <c r="M86" s="828"/>
      <c r="N86" s="52">
        <f>L83+L84+L85</f>
        <v>151.29711431719383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655.62082870783991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452"/>
      <c r="L30" s="802" t="s">
        <v>945</v>
      </c>
      <c r="M30" s="803"/>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2031.5863197687499</v>
      </c>
      <c r="N48" s="272">
        <f>K48*M48</f>
        <v>2031.5863197687499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2031.5863197687499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2031.5863197687499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406.31726395375</v>
      </c>
      <c r="M83" s="862"/>
      <c r="N83" s="51"/>
    </row>
    <row r="84" spans="1:14">
      <c r="B84" s="89" t="s">
        <v>973</v>
      </c>
      <c r="C84" s="90"/>
      <c r="D84" s="90"/>
      <c r="E84" s="90"/>
      <c r="F84" s="90"/>
      <c r="G84" s="90"/>
      <c r="H84" s="90"/>
      <c r="I84" s="87"/>
      <c r="J84" s="88"/>
      <c r="K84" s="304">
        <v>0.05</v>
      </c>
      <c r="L84" s="861">
        <f>N78*K84</f>
        <v>101.5793159884375</v>
      </c>
      <c r="M84" s="862"/>
      <c r="N84" s="51"/>
    </row>
    <row r="85" spans="1:14" ht="15.75" thickBot="1">
      <c r="B85" s="91" t="s">
        <v>974</v>
      </c>
      <c r="C85" s="92"/>
      <c r="D85" s="92"/>
      <c r="E85" s="92"/>
      <c r="F85" s="92"/>
      <c r="G85" s="92"/>
      <c r="H85" s="92"/>
      <c r="I85" s="93"/>
      <c r="J85" s="94"/>
      <c r="K85" s="305">
        <v>0.05</v>
      </c>
      <c r="L85" s="863">
        <f>N78*K85</f>
        <v>101.5793159884375</v>
      </c>
      <c r="M85" s="864"/>
      <c r="N85" s="51"/>
    </row>
    <row r="86" spans="1:14" ht="15.75" thickBot="1">
      <c r="B86" s="826" t="s">
        <v>953</v>
      </c>
      <c r="C86" s="827"/>
      <c r="D86" s="827"/>
      <c r="E86" s="827"/>
      <c r="F86" s="827"/>
      <c r="G86" s="827"/>
      <c r="H86" s="827"/>
      <c r="I86" s="827"/>
      <c r="J86" s="827"/>
      <c r="K86" s="827"/>
      <c r="L86" s="827"/>
      <c r="M86" s="828"/>
      <c r="N86" s="52">
        <f>L83+L84+L85</f>
        <v>609.47589593062503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2641.062215699375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2046.9771252215435</v>
      </c>
      <c r="N48" s="272">
        <f>K48*M48</f>
        <v>2046.9771252215435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2046.9771252215435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2046.9771252215435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409.39542504430869</v>
      </c>
      <c r="M83" s="862"/>
      <c r="N83" s="51"/>
    </row>
    <row r="84" spans="1:14">
      <c r="B84" s="89" t="s">
        <v>973</v>
      </c>
      <c r="C84" s="90"/>
      <c r="D84" s="90"/>
      <c r="E84" s="90"/>
      <c r="F84" s="90"/>
      <c r="G84" s="90"/>
      <c r="H84" s="90"/>
      <c r="I84" s="87"/>
      <c r="J84" s="88"/>
      <c r="K84" s="304">
        <v>0.05</v>
      </c>
      <c r="L84" s="861">
        <f>N78*K84</f>
        <v>102.34885626107717</v>
      </c>
      <c r="M84" s="862"/>
      <c r="N84" s="51"/>
    </row>
    <row r="85" spans="1:14" ht="15.75" thickBot="1">
      <c r="B85" s="91" t="s">
        <v>974</v>
      </c>
      <c r="C85" s="92"/>
      <c r="D85" s="92"/>
      <c r="E85" s="92"/>
      <c r="F85" s="92"/>
      <c r="G85" s="92"/>
      <c r="H85" s="92"/>
      <c r="I85" s="93"/>
      <c r="J85" s="94"/>
      <c r="K85" s="305">
        <v>0.05</v>
      </c>
      <c r="L85" s="863">
        <f>N78*K85</f>
        <v>102.34885626107717</v>
      </c>
      <c r="M85" s="864"/>
      <c r="N85" s="51"/>
    </row>
    <row r="86" spans="1:14" ht="15.75" thickBot="1">
      <c r="B86" s="826" t="s">
        <v>953</v>
      </c>
      <c r="C86" s="827"/>
      <c r="D86" s="827"/>
      <c r="E86" s="827"/>
      <c r="F86" s="827"/>
      <c r="G86" s="827"/>
      <c r="H86" s="827"/>
      <c r="I86" s="827"/>
      <c r="J86" s="827"/>
      <c r="K86" s="827"/>
      <c r="L86" s="827"/>
      <c r="M86" s="828"/>
      <c r="N86" s="52">
        <f>L83+L84+L85</f>
        <v>614.09313756646304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2661.0702627880064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2065.6659604142214</v>
      </c>
      <c r="N48" s="272">
        <f>K48*M48</f>
        <v>2065.6659604142214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2065.6659604142214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2065.6659604142214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413.13319208284429</v>
      </c>
      <c r="M83" s="862"/>
      <c r="N83" s="51"/>
    </row>
    <row r="84" spans="1:14">
      <c r="B84" s="89" t="s">
        <v>973</v>
      </c>
      <c r="C84" s="90"/>
      <c r="D84" s="90"/>
      <c r="E84" s="90"/>
      <c r="F84" s="90"/>
      <c r="G84" s="90"/>
      <c r="H84" s="90"/>
      <c r="I84" s="87"/>
      <c r="J84" s="88"/>
      <c r="K84" s="304">
        <v>0.05</v>
      </c>
      <c r="L84" s="861">
        <f>N78*K84</f>
        <v>103.28329802071107</v>
      </c>
      <c r="M84" s="862"/>
      <c r="N84" s="51"/>
    </row>
    <row r="85" spans="1:14" ht="15.75" thickBot="1">
      <c r="B85" s="91" t="s">
        <v>974</v>
      </c>
      <c r="C85" s="92"/>
      <c r="D85" s="92"/>
      <c r="E85" s="92"/>
      <c r="F85" s="92"/>
      <c r="G85" s="92"/>
      <c r="H85" s="92"/>
      <c r="I85" s="93"/>
      <c r="J85" s="94"/>
      <c r="K85" s="305">
        <v>0.05</v>
      </c>
      <c r="L85" s="863">
        <f>N78*K85</f>
        <v>103.28329802071107</v>
      </c>
      <c r="M85" s="864"/>
      <c r="N85" s="51"/>
    </row>
    <row r="86" spans="1:14" ht="15.75" thickBot="1">
      <c r="B86" s="826" t="s">
        <v>953</v>
      </c>
      <c r="C86" s="827"/>
      <c r="D86" s="827"/>
      <c r="E86" s="827"/>
      <c r="F86" s="827"/>
      <c r="G86" s="827"/>
      <c r="H86" s="827"/>
      <c r="I86" s="827"/>
      <c r="J86" s="827"/>
      <c r="K86" s="827"/>
      <c r="L86" s="827"/>
      <c r="M86" s="828"/>
      <c r="N86" s="52">
        <f>L83+L84+L85</f>
        <v>619.69978812426643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2685.3657485384879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1960.495456486799</v>
      </c>
      <c r="N48" s="272">
        <f>K48*M48</f>
        <v>1960.495456486799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1960.495456486799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1960.495456486799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392.09909129735979</v>
      </c>
      <c r="M83" s="862"/>
      <c r="N83" s="51"/>
    </row>
    <row r="84" spans="1:14">
      <c r="B84" s="89" t="s">
        <v>973</v>
      </c>
      <c r="C84" s="90"/>
      <c r="D84" s="90"/>
      <c r="E84" s="90"/>
      <c r="F84" s="90"/>
      <c r="G84" s="90"/>
      <c r="H84" s="90"/>
      <c r="I84" s="87"/>
      <c r="J84" s="88"/>
      <c r="K84" s="304">
        <v>0.05</v>
      </c>
      <c r="L84" s="861">
        <f>N78*K84</f>
        <v>98.024772824339948</v>
      </c>
      <c r="M84" s="862"/>
      <c r="N84" s="51"/>
    </row>
    <row r="85" spans="1:14" ht="15.75" thickBot="1">
      <c r="B85" s="91" t="s">
        <v>974</v>
      </c>
      <c r="C85" s="92"/>
      <c r="D85" s="92"/>
      <c r="E85" s="92"/>
      <c r="F85" s="92"/>
      <c r="G85" s="92"/>
      <c r="H85" s="92"/>
      <c r="I85" s="93"/>
      <c r="J85" s="94"/>
      <c r="K85" s="305">
        <v>0.05</v>
      </c>
      <c r="L85" s="863">
        <f>N78*K85</f>
        <v>98.024772824339948</v>
      </c>
      <c r="M85" s="864"/>
      <c r="N85" s="51"/>
    </row>
    <row r="86" spans="1:14" ht="15.75" thickBot="1">
      <c r="B86" s="826" t="s">
        <v>953</v>
      </c>
      <c r="C86" s="827"/>
      <c r="D86" s="827"/>
      <c r="E86" s="827"/>
      <c r="F86" s="827"/>
      <c r="G86" s="827"/>
      <c r="H86" s="827"/>
      <c r="I86" s="827"/>
      <c r="J86" s="827"/>
      <c r="K86" s="827"/>
      <c r="L86" s="827"/>
      <c r="M86" s="828"/>
      <c r="N86" s="52">
        <f>L83+L84+L85</f>
        <v>588.14863694603969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2548.6440934328384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1710.2116440044651</v>
      </c>
      <c r="N48" s="272">
        <f>K48*M48</f>
        <v>1710.2116440044651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1710.2116440044651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1710.2116440044651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342.04232880089307</v>
      </c>
      <c r="M83" s="862"/>
      <c r="N83" s="51"/>
    </row>
    <row r="84" spans="1:14">
      <c r="B84" s="89" t="s">
        <v>973</v>
      </c>
      <c r="C84" s="90"/>
      <c r="D84" s="90"/>
      <c r="E84" s="90"/>
      <c r="F84" s="90"/>
      <c r="G84" s="90"/>
      <c r="H84" s="90"/>
      <c r="I84" s="87"/>
      <c r="J84" s="88"/>
      <c r="K84" s="304">
        <v>0.05</v>
      </c>
      <c r="L84" s="861">
        <f>N78*K84</f>
        <v>85.510582200223269</v>
      </c>
      <c r="M84" s="862"/>
      <c r="N84" s="51"/>
    </row>
    <row r="85" spans="1:14" ht="15.75" thickBot="1">
      <c r="B85" s="91" t="s">
        <v>974</v>
      </c>
      <c r="C85" s="92"/>
      <c r="D85" s="92"/>
      <c r="E85" s="92"/>
      <c r="F85" s="92"/>
      <c r="G85" s="92"/>
      <c r="H85" s="92"/>
      <c r="I85" s="93"/>
      <c r="J85" s="94"/>
      <c r="K85" s="305">
        <v>0.05</v>
      </c>
      <c r="L85" s="863">
        <f>N78*K85</f>
        <v>85.510582200223269</v>
      </c>
      <c r="M85" s="864"/>
      <c r="N85" s="51"/>
    </row>
    <row r="86" spans="1:14" ht="15.75" thickBot="1">
      <c r="B86" s="826" t="s">
        <v>953</v>
      </c>
      <c r="C86" s="827"/>
      <c r="D86" s="827"/>
      <c r="E86" s="827"/>
      <c r="F86" s="827"/>
      <c r="G86" s="827"/>
      <c r="H86" s="827"/>
      <c r="I86" s="827"/>
      <c r="J86" s="827"/>
      <c r="K86" s="827"/>
      <c r="L86" s="827"/>
      <c r="M86" s="828"/>
      <c r="N86" s="52">
        <f>L83+L84+L85</f>
        <v>513.06349320133961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2223.2751372058046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3670.8903243657028</v>
      </c>
      <c r="N48" s="272">
        <f>K48*M48</f>
        <v>3670.8903243657028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3670.8903243657028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3670.8903243657028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734.17806487314056</v>
      </c>
      <c r="M83" s="862"/>
      <c r="N83" s="51"/>
    </row>
    <row r="84" spans="1:14">
      <c r="B84" s="89" t="s">
        <v>973</v>
      </c>
      <c r="C84" s="90"/>
      <c r="D84" s="90"/>
      <c r="E84" s="90"/>
      <c r="F84" s="90"/>
      <c r="G84" s="90"/>
      <c r="H84" s="90"/>
      <c r="I84" s="87"/>
      <c r="J84" s="88"/>
      <c r="K84" s="304">
        <v>0.05</v>
      </c>
      <c r="L84" s="861">
        <f>N78*K84</f>
        <v>183.54451621828514</v>
      </c>
      <c r="M84" s="862"/>
      <c r="N84" s="51"/>
    </row>
    <row r="85" spans="1:14" ht="15.75" thickBot="1">
      <c r="B85" s="91" t="s">
        <v>974</v>
      </c>
      <c r="C85" s="92"/>
      <c r="D85" s="92"/>
      <c r="E85" s="92"/>
      <c r="F85" s="92"/>
      <c r="G85" s="92"/>
      <c r="H85" s="92"/>
      <c r="I85" s="93"/>
      <c r="J85" s="94"/>
      <c r="K85" s="305">
        <v>0.05</v>
      </c>
      <c r="L85" s="863">
        <f>N78*K85</f>
        <v>183.54451621828514</v>
      </c>
      <c r="M85" s="864"/>
      <c r="N85" s="51"/>
    </row>
    <row r="86" spans="1:14" ht="15.75" thickBot="1">
      <c r="B86" s="826" t="s">
        <v>953</v>
      </c>
      <c r="C86" s="827"/>
      <c r="D86" s="827"/>
      <c r="E86" s="827"/>
      <c r="F86" s="827"/>
      <c r="G86" s="827"/>
      <c r="H86" s="827"/>
      <c r="I86" s="827"/>
      <c r="J86" s="827"/>
      <c r="K86" s="827"/>
      <c r="L86" s="827"/>
      <c r="M86" s="828"/>
      <c r="N86" s="52">
        <f>L83+L84+L85</f>
        <v>1101.2670973097108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4772.1574216754134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1756.200836488408</v>
      </c>
      <c r="N48" s="272">
        <f>K48*M48</f>
        <v>1756.200836488408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1756.200836488408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1756.200836488408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351.24016729768164</v>
      </c>
      <c r="M83" s="862"/>
      <c r="N83" s="51"/>
    </row>
    <row r="84" spans="1:14">
      <c r="B84" s="89" t="s">
        <v>973</v>
      </c>
      <c r="C84" s="90"/>
      <c r="D84" s="90"/>
      <c r="E84" s="90"/>
      <c r="F84" s="90"/>
      <c r="G84" s="90"/>
      <c r="H84" s="90"/>
      <c r="I84" s="87"/>
      <c r="J84" s="88"/>
      <c r="K84" s="304">
        <v>0.05</v>
      </c>
      <c r="L84" s="861">
        <f>N78*K84</f>
        <v>87.810041824420409</v>
      </c>
      <c r="M84" s="862"/>
      <c r="N84" s="51"/>
    </row>
    <row r="85" spans="1:14" ht="15.75" thickBot="1">
      <c r="B85" s="91" t="s">
        <v>974</v>
      </c>
      <c r="C85" s="92"/>
      <c r="D85" s="92"/>
      <c r="E85" s="92"/>
      <c r="F85" s="92"/>
      <c r="G85" s="92"/>
      <c r="H85" s="92"/>
      <c r="I85" s="93"/>
      <c r="J85" s="94"/>
      <c r="K85" s="305">
        <v>0.05</v>
      </c>
      <c r="L85" s="863">
        <f>N78*K85</f>
        <v>87.810041824420409</v>
      </c>
      <c r="M85" s="864"/>
      <c r="N85" s="51"/>
    </row>
    <row r="86" spans="1:14" ht="15.75" thickBot="1">
      <c r="B86" s="826" t="s">
        <v>953</v>
      </c>
      <c r="C86" s="827"/>
      <c r="D86" s="827"/>
      <c r="E86" s="827"/>
      <c r="F86" s="827"/>
      <c r="G86" s="827"/>
      <c r="H86" s="827"/>
      <c r="I86" s="827"/>
      <c r="J86" s="827"/>
      <c r="K86" s="827"/>
      <c r="L86" s="827"/>
      <c r="M86" s="828"/>
      <c r="N86" s="52">
        <f>L83+L84+L85</f>
        <v>526.86025094652246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2283.0610874349304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2659.128089718964</v>
      </c>
      <c r="N48" s="272">
        <f>K48*M48</f>
        <v>2659.128089718964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2659.128089718964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2659.128089718964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531.82561794379285</v>
      </c>
      <c r="M83" s="862"/>
      <c r="N83" s="51"/>
    </row>
    <row r="84" spans="1:14">
      <c r="B84" s="89" t="s">
        <v>973</v>
      </c>
      <c r="C84" s="90"/>
      <c r="D84" s="90"/>
      <c r="E84" s="90"/>
      <c r="F84" s="90"/>
      <c r="G84" s="90"/>
      <c r="H84" s="90"/>
      <c r="I84" s="87"/>
      <c r="J84" s="88"/>
      <c r="K84" s="304">
        <v>0.05</v>
      </c>
      <c r="L84" s="861">
        <f>N78*K84</f>
        <v>132.95640448594821</v>
      </c>
      <c r="M84" s="862"/>
      <c r="N84" s="51"/>
    </row>
    <row r="85" spans="1:14" ht="15.75" thickBot="1">
      <c r="B85" s="91" t="s">
        <v>974</v>
      </c>
      <c r="C85" s="92"/>
      <c r="D85" s="92"/>
      <c r="E85" s="92"/>
      <c r="F85" s="92"/>
      <c r="G85" s="92"/>
      <c r="H85" s="92"/>
      <c r="I85" s="93"/>
      <c r="J85" s="94"/>
      <c r="K85" s="305">
        <v>0.05</v>
      </c>
      <c r="L85" s="863">
        <f>N78*K85</f>
        <v>132.95640448594821</v>
      </c>
      <c r="M85" s="864"/>
      <c r="N85" s="51"/>
    </row>
    <row r="86" spans="1:14" ht="15.75" thickBot="1">
      <c r="B86" s="826" t="s">
        <v>953</v>
      </c>
      <c r="C86" s="827"/>
      <c r="D86" s="827"/>
      <c r="E86" s="827"/>
      <c r="F86" s="827"/>
      <c r="G86" s="827"/>
      <c r="H86" s="827"/>
      <c r="I86" s="827"/>
      <c r="J86" s="827"/>
      <c r="K86" s="827"/>
      <c r="L86" s="827"/>
      <c r="M86" s="828"/>
      <c r="N86" s="52">
        <f>L83+L84+L85</f>
        <v>797.73842691568939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3456.8665166346536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2910.2364096362685</v>
      </c>
      <c r="N48" s="272">
        <f>K48*M48</f>
        <v>2910.2364096362685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2910.2364096362685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2910.2364096362685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582.04728192725372</v>
      </c>
      <c r="M83" s="862"/>
      <c r="N83" s="51"/>
    </row>
    <row r="84" spans="1:14">
      <c r="B84" s="89" t="s">
        <v>973</v>
      </c>
      <c r="C84" s="90"/>
      <c r="D84" s="90"/>
      <c r="E84" s="90"/>
      <c r="F84" s="90"/>
      <c r="G84" s="90"/>
      <c r="H84" s="90"/>
      <c r="I84" s="87"/>
      <c r="J84" s="88"/>
      <c r="K84" s="304">
        <v>0.05</v>
      </c>
      <c r="L84" s="861">
        <f>N78*K84</f>
        <v>145.51182048181343</v>
      </c>
      <c r="M84" s="862"/>
      <c r="N84" s="51"/>
    </row>
    <row r="85" spans="1:14" ht="15.75" thickBot="1">
      <c r="B85" s="91" t="s">
        <v>974</v>
      </c>
      <c r="C85" s="92"/>
      <c r="D85" s="92"/>
      <c r="E85" s="92"/>
      <c r="F85" s="92"/>
      <c r="G85" s="92"/>
      <c r="H85" s="92"/>
      <c r="I85" s="93"/>
      <c r="J85" s="94"/>
      <c r="K85" s="305">
        <v>0.05</v>
      </c>
      <c r="L85" s="863">
        <f>N78*K85</f>
        <v>145.51182048181343</v>
      </c>
      <c r="M85" s="864"/>
      <c r="N85" s="51"/>
    </row>
    <row r="86" spans="1:14" ht="15.75" thickBot="1">
      <c r="B86" s="826" t="s">
        <v>953</v>
      </c>
      <c r="C86" s="827"/>
      <c r="D86" s="827"/>
      <c r="E86" s="827"/>
      <c r="F86" s="827"/>
      <c r="G86" s="827"/>
      <c r="H86" s="827"/>
      <c r="I86" s="827"/>
      <c r="J86" s="827"/>
      <c r="K86" s="827"/>
      <c r="L86" s="827"/>
      <c r="M86" s="828"/>
      <c r="N86" s="52">
        <f>L83+L84+L85</f>
        <v>873.07092289088052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3783.3073325271489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3002.1231826669341</v>
      </c>
      <c r="N48" s="272">
        <f>K48*M48</f>
        <v>3002.1231826669341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3002.1231826669341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3002.1231826669341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600.42463653338689</v>
      </c>
      <c r="M83" s="862"/>
      <c r="N83" s="51"/>
    </row>
    <row r="84" spans="1:14">
      <c r="B84" s="89" t="s">
        <v>973</v>
      </c>
      <c r="C84" s="90"/>
      <c r="D84" s="90"/>
      <c r="E84" s="90"/>
      <c r="F84" s="90"/>
      <c r="G84" s="90"/>
      <c r="H84" s="90"/>
      <c r="I84" s="87"/>
      <c r="J84" s="88"/>
      <c r="K84" s="304">
        <v>0.05</v>
      </c>
      <c r="L84" s="861">
        <f>N78*K84</f>
        <v>150.10615913334672</v>
      </c>
      <c r="M84" s="862"/>
      <c r="N84" s="51"/>
    </row>
    <row r="85" spans="1:14" ht="15.75" thickBot="1">
      <c r="B85" s="91" t="s">
        <v>974</v>
      </c>
      <c r="C85" s="92"/>
      <c r="D85" s="92"/>
      <c r="E85" s="92"/>
      <c r="F85" s="92"/>
      <c r="G85" s="92"/>
      <c r="H85" s="92"/>
      <c r="I85" s="93"/>
      <c r="J85" s="94"/>
      <c r="K85" s="305">
        <v>0.05</v>
      </c>
      <c r="L85" s="863">
        <f>N78*K85</f>
        <v>150.10615913334672</v>
      </c>
      <c r="M85" s="864"/>
      <c r="N85" s="51"/>
    </row>
    <row r="86" spans="1:14" ht="15.75" thickBot="1">
      <c r="B86" s="826" t="s">
        <v>953</v>
      </c>
      <c r="C86" s="827"/>
      <c r="D86" s="827"/>
      <c r="E86" s="827"/>
      <c r="F86" s="827"/>
      <c r="G86" s="827"/>
      <c r="H86" s="827"/>
      <c r="I86" s="827"/>
      <c r="J86" s="827"/>
      <c r="K86" s="827"/>
      <c r="L86" s="827"/>
      <c r="M86" s="828"/>
      <c r="N86" s="52">
        <f>L83+L84+L85</f>
        <v>900.63695480008039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3902.7601374670144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3304.0761277407892</v>
      </c>
      <c r="N48" s="272">
        <f>K48*M48</f>
        <v>3304.0761277407892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3304.0761277407892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3304.0761277407892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660.81522554815785</v>
      </c>
      <c r="M83" s="862"/>
      <c r="N83" s="51"/>
    </row>
    <row r="84" spans="1:14">
      <c r="B84" s="89" t="s">
        <v>973</v>
      </c>
      <c r="C84" s="90"/>
      <c r="D84" s="90"/>
      <c r="E84" s="90"/>
      <c r="F84" s="90"/>
      <c r="G84" s="90"/>
      <c r="H84" s="90"/>
      <c r="I84" s="87"/>
      <c r="J84" s="88"/>
      <c r="K84" s="304">
        <v>0.05</v>
      </c>
      <c r="L84" s="861">
        <f>N78*K84</f>
        <v>165.20380638703946</v>
      </c>
      <c r="M84" s="862"/>
      <c r="N84" s="51"/>
    </row>
    <row r="85" spans="1:14" ht="15.75" thickBot="1">
      <c r="B85" s="91" t="s">
        <v>974</v>
      </c>
      <c r="C85" s="92"/>
      <c r="D85" s="92"/>
      <c r="E85" s="92"/>
      <c r="F85" s="92"/>
      <c r="G85" s="92"/>
      <c r="H85" s="92"/>
      <c r="I85" s="93"/>
      <c r="J85" s="94"/>
      <c r="K85" s="305">
        <v>0.05</v>
      </c>
      <c r="L85" s="863">
        <f>N78*K85</f>
        <v>165.20380638703946</v>
      </c>
      <c r="M85" s="864"/>
      <c r="N85" s="51"/>
    </row>
    <row r="86" spans="1:14" ht="15.75" thickBot="1">
      <c r="B86" s="826" t="s">
        <v>953</v>
      </c>
      <c r="C86" s="827"/>
      <c r="D86" s="827"/>
      <c r="E86" s="827"/>
      <c r="F86" s="827"/>
      <c r="G86" s="827"/>
      <c r="H86" s="827"/>
      <c r="I86" s="827"/>
      <c r="J86" s="827"/>
      <c r="K86" s="827"/>
      <c r="L86" s="827"/>
      <c r="M86" s="828"/>
      <c r="N86" s="52">
        <f>L83+L84+L85</f>
        <v>991.22283832223673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4295.2989660630255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3305.1754709874167</v>
      </c>
      <c r="N48" s="272">
        <f>K48*M48</f>
        <v>3305.1754709874167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3305.1754709874167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3305.1754709874167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661.03509419748343</v>
      </c>
      <c r="M83" s="862"/>
      <c r="N83" s="51"/>
    </row>
    <row r="84" spans="1:14">
      <c r="B84" s="89" t="s">
        <v>973</v>
      </c>
      <c r="C84" s="90"/>
      <c r="D84" s="90"/>
      <c r="E84" s="90"/>
      <c r="F84" s="90"/>
      <c r="G84" s="90"/>
      <c r="H84" s="90"/>
      <c r="I84" s="87"/>
      <c r="J84" s="88"/>
      <c r="K84" s="304">
        <v>0.05</v>
      </c>
      <c r="L84" s="861">
        <f>N78*K84</f>
        <v>165.25877354937086</v>
      </c>
      <c r="M84" s="862"/>
      <c r="N84" s="51"/>
    </row>
    <row r="85" spans="1:14" ht="15.75" thickBot="1">
      <c r="B85" s="91" t="s">
        <v>974</v>
      </c>
      <c r="C85" s="92"/>
      <c r="D85" s="92"/>
      <c r="E85" s="92"/>
      <c r="F85" s="92"/>
      <c r="G85" s="92"/>
      <c r="H85" s="92"/>
      <c r="I85" s="93"/>
      <c r="J85" s="94"/>
      <c r="K85" s="305">
        <v>0.05</v>
      </c>
      <c r="L85" s="863">
        <f>N78*K85</f>
        <v>165.25877354937086</v>
      </c>
      <c r="M85" s="864"/>
      <c r="N85" s="51"/>
    </row>
    <row r="86" spans="1:14" ht="15.75" thickBot="1">
      <c r="B86" s="826" t="s">
        <v>953</v>
      </c>
      <c r="C86" s="827"/>
      <c r="D86" s="827"/>
      <c r="E86" s="827"/>
      <c r="F86" s="827"/>
      <c r="G86" s="827"/>
      <c r="H86" s="827"/>
      <c r="I86" s="827"/>
      <c r="J86" s="827"/>
      <c r="K86" s="827"/>
      <c r="L86" s="827"/>
      <c r="M86" s="828"/>
      <c r="N86" s="52">
        <f>L83+L84+L85</f>
        <v>991.55264129622515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4296.7281122836421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3305.1754709874167</v>
      </c>
      <c r="N48" s="272">
        <f>K48*M48</f>
        <v>3305.1754709874167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3305.1754709874167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3305.1754709874167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661.03509419748343</v>
      </c>
      <c r="M83" s="862"/>
      <c r="N83" s="51"/>
    </row>
    <row r="84" spans="1:14">
      <c r="B84" s="89" t="s">
        <v>973</v>
      </c>
      <c r="C84" s="90"/>
      <c r="D84" s="90"/>
      <c r="E84" s="90"/>
      <c r="F84" s="90"/>
      <c r="G84" s="90"/>
      <c r="H84" s="90"/>
      <c r="I84" s="87"/>
      <c r="J84" s="88"/>
      <c r="K84" s="304">
        <v>0.05</v>
      </c>
      <c r="L84" s="861">
        <f>N78*K84</f>
        <v>165.25877354937086</v>
      </c>
      <c r="M84" s="862"/>
      <c r="N84" s="51"/>
    </row>
    <row r="85" spans="1:14" ht="15.75" thickBot="1">
      <c r="B85" s="91" t="s">
        <v>974</v>
      </c>
      <c r="C85" s="92"/>
      <c r="D85" s="92"/>
      <c r="E85" s="92"/>
      <c r="F85" s="92"/>
      <c r="G85" s="92"/>
      <c r="H85" s="92"/>
      <c r="I85" s="93"/>
      <c r="J85" s="94"/>
      <c r="K85" s="305">
        <v>0.05</v>
      </c>
      <c r="L85" s="863">
        <f>N78*K85</f>
        <v>165.25877354937086</v>
      </c>
      <c r="M85" s="864"/>
      <c r="N85" s="51"/>
    </row>
    <row r="86" spans="1:14" ht="15.75" thickBot="1">
      <c r="B86" s="826" t="s">
        <v>953</v>
      </c>
      <c r="C86" s="827"/>
      <c r="D86" s="827"/>
      <c r="E86" s="827"/>
      <c r="F86" s="827"/>
      <c r="G86" s="827"/>
      <c r="H86" s="827"/>
      <c r="I86" s="827"/>
      <c r="J86" s="827"/>
      <c r="K86" s="827"/>
      <c r="L86" s="827"/>
      <c r="M86" s="828"/>
      <c r="N86" s="52">
        <f>L83+L84+L85</f>
        <v>991.55264129622515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4296.7281122836421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2837.7713672960317</v>
      </c>
      <c r="N48" s="272">
        <f>K48*M48</f>
        <v>2837.7713672960317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2837.7713672960317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2837.7713672960317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567.55427345920634</v>
      </c>
      <c r="M83" s="862"/>
      <c r="N83" s="51"/>
    </row>
    <row r="84" spans="1:14">
      <c r="B84" s="89" t="s">
        <v>973</v>
      </c>
      <c r="C84" s="90"/>
      <c r="D84" s="90"/>
      <c r="E84" s="90"/>
      <c r="F84" s="90"/>
      <c r="G84" s="90"/>
      <c r="H84" s="90"/>
      <c r="I84" s="87"/>
      <c r="J84" s="88"/>
      <c r="K84" s="304">
        <v>0.05</v>
      </c>
      <c r="L84" s="861">
        <f>N78*K84</f>
        <v>141.88856836480159</v>
      </c>
      <c r="M84" s="862"/>
      <c r="N84" s="51"/>
    </row>
    <row r="85" spans="1:14" ht="15.75" thickBot="1">
      <c r="B85" s="91" t="s">
        <v>974</v>
      </c>
      <c r="C85" s="92"/>
      <c r="D85" s="92"/>
      <c r="E85" s="92"/>
      <c r="F85" s="92"/>
      <c r="G85" s="92"/>
      <c r="H85" s="92"/>
      <c r="I85" s="93"/>
      <c r="J85" s="94"/>
      <c r="K85" s="305">
        <v>0.05</v>
      </c>
      <c r="L85" s="863">
        <f>N78*K85</f>
        <v>141.88856836480159</v>
      </c>
      <c r="M85" s="864"/>
      <c r="N85" s="51"/>
    </row>
    <row r="86" spans="1:14" ht="15.75" thickBot="1">
      <c r="B86" s="826" t="s">
        <v>953</v>
      </c>
      <c r="C86" s="827"/>
      <c r="D86" s="827"/>
      <c r="E86" s="827"/>
      <c r="F86" s="827"/>
      <c r="G86" s="827"/>
      <c r="H86" s="827"/>
      <c r="I86" s="827"/>
      <c r="J86" s="827"/>
      <c r="K86" s="827"/>
      <c r="L86" s="827"/>
      <c r="M86" s="828"/>
      <c r="N86" s="52">
        <f>L83+L84+L85</f>
        <v>851.33141018880951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3689.1027774848412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2805.7071892693784</v>
      </c>
      <c r="N48" s="272">
        <f>K48*M48</f>
        <v>2805.7071892693784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2805.7071892693784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2805.7071892693784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561.14143785387569</v>
      </c>
      <c r="M83" s="862"/>
      <c r="N83" s="51"/>
    </row>
    <row r="84" spans="1:14">
      <c r="B84" s="89" t="s">
        <v>973</v>
      </c>
      <c r="C84" s="90"/>
      <c r="D84" s="90"/>
      <c r="E84" s="90"/>
      <c r="F84" s="90"/>
      <c r="G84" s="90"/>
      <c r="H84" s="90"/>
      <c r="I84" s="87"/>
      <c r="J84" s="88"/>
      <c r="K84" s="304">
        <v>0.05</v>
      </c>
      <c r="L84" s="861">
        <f>N78*K84</f>
        <v>140.28535946346892</v>
      </c>
      <c r="M84" s="862"/>
      <c r="N84" s="51"/>
    </row>
    <row r="85" spans="1:14" ht="15.75" thickBot="1">
      <c r="B85" s="91" t="s">
        <v>974</v>
      </c>
      <c r="C85" s="92"/>
      <c r="D85" s="92"/>
      <c r="E85" s="92"/>
      <c r="F85" s="92"/>
      <c r="G85" s="92"/>
      <c r="H85" s="92"/>
      <c r="I85" s="93"/>
      <c r="J85" s="94"/>
      <c r="K85" s="305">
        <v>0.05</v>
      </c>
      <c r="L85" s="863">
        <f>N78*K85</f>
        <v>140.28535946346892</v>
      </c>
      <c r="M85" s="864"/>
      <c r="N85" s="51"/>
    </row>
    <row r="86" spans="1:14" ht="15.75" thickBot="1">
      <c r="B86" s="826" t="s">
        <v>953</v>
      </c>
      <c r="C86" s="827"/>
      <c r="D86" s="827"/>
      <c r="E86" s="827"/>
      <c r="F86" s="827"/>
      <c r="G86" s="827"/>
      <c r="H86" s="827"/>
      <c r="I86" s="827"/>
      <c r="J86" s="827"/>
      <c r="K86" s="827"/>
      <c r="L86" s="827"/>
      <c r="M86" s="828"/>
      <c r="N86" s="52">
        <f>L83+L84+L85</f>
        <v>841.71215678081353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3647.419346050192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2647.0353140060538</v>
      </c>
      <c r="N48" s="272">
        <f>K48*M48</f>
        <v>2647.0353140060538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2647.0353140060538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2647.0353140060538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529.40706280121083</v>
      </c>
      <c r="M83" s="862"/>
      <c r="N83" s="51"/>
    </row>
    <row r="84" spans="1:14">
      <c r="B84" s="89" t="s">
        <v>973</v>
      </c>
      <c r="C84" s="90"/>
      <c r="D84" s="90"/>
      <c r="E84" s="90"/>
      <c r="F84" s="90"/>
      <c r="G84" s="90"/>
      <c r="H84" s="90"/>
      <c r="I84" s="87"/>
      <c r="J84" s="88"/>
      <c r="K84" s="304">
        <v>0.05</v>
      </c>
      <c r="L84" s="861">
        <f>N78*K84</f>
        <v>132.35176570030271</v>
      </c>
      <c r="M84" s="862"/>
      <c r="N84" s="51"/>
    </row>
    <row r="85" spans="1:14" ht="15.75" thickBot="1">
      <c r="B85" s="91" t="s">
        <v>974</v>
      </c>
      <c r="C85" s="92"/>
      <c r="D85" s="92"/>
      <c r="E85" s="92"/>
      <c r="F85" s="92"/>
      <c r="G85" s="92"/>
      <c r="H85" s="92"/>
      <c r="I85" s="93"/>
      <c r="J85" s="94"/>
      <c r="K85" s="305">
        <v>0.05</v>
      </c>
      <c r="L85" s="863">
        <f>N78*K85</f>
        <v>132.35176570030271</v>
      </c>
      <c r="M85" s="864"/>
      <c r="N85" s="51"/>
    </row>
    <row r="86" spans="1:14" ht="15.75" thickBot="1">
      <c r="B86" s="826" t="s">
        <v>953</v>
      </c>
      <c r="C86" s="827"/>
      <c r="D86" s="827"/>
      <c r="E86" s="827"/>
      <c r="F86" s="827"/>
      <c r="G86" s="827"/>
      <c r="H86" s="827"/>
      <c r="I86" s="827"/>
      <c r="J86" s="827"/>
      <c r="K86" s="827"/>
      <c r="L86" s="827"/>
      <c r="M86" s="828"/>
      <c r="N86" s="52">
        <f>L83+L84+L85</f>
        <v>794.1105942018163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3441.14590820787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3280.1654121266274</v>
      </c>
      <c r="N48" s="272">
        <f>K48*M48</f>
        <v>3280.1654121266274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3280.1654121266274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3280.1654121266274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656.03308242532557</v>
      </c>
      <c r="M83" s="862"/>
      <c r="N83" s="51"/>
    </row>
    <row r="84" spans="1:14">
      <c r="B84" s="89" t="s">
        <v>973</v>
      </c>
      <c r="C84" s="90"/>
      <c r="D84" s="90"/>
      <c r="E84" s="90"/>
      <c r="F84" s="90"/>
      <c r="G84" s="90"/>
      <c r="H84" s="90"/>
      <c r="I84" s="87"/>
      <c r="J84" s="88"/>
      <c r="K84" s="304">
        <v>0.05</v>
      </c>
      <c r="L84" s="861">
        <f>N78*K84</f>
        <v>164.00827060633139</v>
      </c>
      <c r="M84" s="862"/>
      <c r="N84" s="51"/>
    </row>
    <row r="85" spans="1:14" ht="15.75" thickBot="1">
      <c r="B85" s="91" t="s">
        <v>974</v>
      </c>
      <c r="C85" s="92"/>
      <c r="D85" s="92"/>
      <c r="E85" s="92"/>
      <c r="F85" s="92"/>
      <c r="G85" s="92"/>
      <c r="H85" s="92"/>
      <c r="I85" s="93"/>
      <c r="J85" s="94"/>
      <c r="K85" s="305">
        <v>0.05</v>
      </c>
      <c r="L85" s="863">
        <f>N78*K85</f>
        <v>164.00827060633139</v>
      </c>
      <c r="M85" s="864"/>
      <c r="N85" s="51"/>
    </row>
    <row r="86" spans="1:14" ht="15.75" thickBot="1">
      <c r="B86" s="826" t="s">
        <v>953</v>
      </c>
      <c r="C86" s="827"/>
      <c r="D86" s="827"/>
      <c r="E86" s="827"/>
      <c r="F86" s="827"/>
      <c r="G86" s="827"/>
      <c r="H86" s="827"/>
      <c r="I86" s="827"/>
      <c r="J86" s="827"/>
      <c r="K86" s="827"/>
      <c r="L86" s="827"/>
      <c r="M86" s="828"/>
      <c r="N86" s="52">
        <f>L83+L84+L85</f>
        <v>984.04962363798836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4264.215035764616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500</v>
      </c>
      <c r="N36" s="272">
        <f>K36/M36</f>
        <v>203.45833782310302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500</v>
      </c>
      <c r="N37" s="272">
        <f>K37/M37</f>
        <v>128.4342071125875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N75*M41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332.51844988569053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1715.5251363631678</v>
      </c>
      <c r="N48" s="272">
        <f>K48*M48</f>
        <v>1715.5251363631678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1715.5251363631678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4" ht="15.75" thickBot="1">
      <c r="B65" s="915" t="s">
        <v>953</v>
      </c>
      <c r="C65" s="869"/>
      <c r="D65" s="869"/>
      <c r="E65" s="869"/>
      <c r="F65" s="869"/>
      <c r="G65" s="869"/>
      <c r="H65" s="869"/>
      <c r="I65" s="869"/>
      <c r="J65" s="869"/>
      <c r="K65" s="869"/>
      <c r="L65" s="869"/>
      <c r="M65" s="870"/>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5" t="s">
        <v>963</v>
      </c>
      <c r="C69" s="866"/>
      <c r="D69" s="866"/>
      <c r="E69" s="866"/>
      <c r="F69" s="866"/>
      <c r="G69" s="866"/>
      <c r="H69" s="866"/>
      <c r="I69" s="73" t="s">
        <v>964</v>
      </c>
      <c r="J69" s="75" t="s">
        <v>1410</v>
      </c>
      <c r="K69" s="74" t="s">
        <v>966</v>
      </c>
      <c r="L69" s="867" t="s">
        <v>950</v>
      </c>
      <c r="M69" s="868"/>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902"/>
      <c r="C74" s="903"/>
      <c r="D74" s="903"/>
      <c r="E74" s="903"/>
      <c r="F74" s="903"/>
      <c r="G74" s="903"/>
      <c r="H74" s="903"/>
      <c r="I74" s="126"/>
      <c r="J74" s="126"/>
      <c r="K74" s="126"/>
      <c r="L74" s="916"/>
      <c r="M74" s="916"/>
      <c r="N74" s="45"/>
    </row>
    <row r="75" spans="1:14" ht="15.75" thickBot="1">
      <c r="B75" s="915" t="s">
        <v>953</v>
      </c>
      <c r="C75" s="869"/>
      <c r="D75" s="869"/>
      <c r="E75" s="869"/>
      <c r="F75" s="869"/>
      <c r="G75" s="869"/>
      <c r="H75" s="869"/>
      <c r="I75" s="869"/>
      <c r="J75" s="869"/>
      <c r="K75" s="869"/>
      <c r="L75" s="869"/>
      <c r="M75" s="870"/>
      <c r="N75" s="301">
        <f>SUM(N70:N74)</f>
        <v>62.590494999999997</v>
      </c>
    </row>
    <row r="76" spans="1:14" ht="15.75" thickBot="1">
      <c r="B76" s="33"/>
      <c r="C76" s="34"/>
      <c r="D76" s="34"/>
      <c r="E76" s="34"/>
      <c r="F76" s="34"/>
      <c r="G76" s="34"/>
      <c r="H76" s="34"/>
      <c r="I76" s="34"/>
      <c r="J76" s="34"/>
      <c r="K76" s="34"/>
      <c r="L76" s="34"/>
      <c r="M76" s="34"/>
      <c r="N76" s="35"/>
    </row>
    <row r="77" spans="1:14" ht="15.75" thickBot="1">
      <c r="B77" s="826" t="s">
        <v>967</v>
      </c>
      <c r="C77" s="827"/>
      <c r="D77" s="827"/>
      <c r="E77" s="827"/>
      <c r="F77" s="827"/>
      <c r="G77" s="827"/>
      <c r="H77" s="827"/>
      <c r="I77" s="827"/>
      <c r="J77" s="827"/>
      <c r="K77" s="827"/>
      <c r="L77" s="827"/>
      <c r="M77" s="828"/>
      <c r="N77" s="99">
        <f>N43+N54+N65+N75</f>
        <v>2110.6340812488584</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422.12681624977171</v>
      </c>
      <c r="M82" s="862"/>
      <c r="N82" s="51"/>
    </row>
    <row r="83" spans="1:14">
      <c r="B83" s="89" t="s">
        <v>973</v>
      </c>
      <c r="C83" s="90"/>
      <c r="D83" s="90"/>
      <c r="E83" s="90"/>
      <c r="F83" s="90"/>
      <c r="G83" s="90"/>
      <c r="H83" s="90"/>
      <c r="I83" s="87"/>
      <c r="J83" s="88"/>
      <c r="K83" s="304">
        <v>0.05</v>
      </c>
      <c r="L83" s="861">
        <f>N77*K83</f>
        <v>105.53170406244293</v>
      </c>
      <c r="M83" s="862"/>
      <c r="N83" s="51"/>
    </row>
    <row r="84" spans="1:14" ht="15.75" thickBot="1">
      <c r="B84" s="91" t="s">
        <v>974</v>
      </c>
      <c r="C84" s="92"/>
      <c r="D84" s="92"/>
      <c r="E84" s="92"/>
      <c r="F84" s="92"/>
      <c r="G84" s="92"/>
      <c r="H84" s="92"/>
      <c r="I84" s="93"/>
      <c r="J84" s="94"/>
      <c r="K84" s="305">
        <v>0.05</v>
      </c>
      <c r="L84" s="863">
        <f>N77*K84</f>
        <v>105.53170406244293</v>
      </c>
      <c r="M84" s="864"/>
      <c r="N84" s="51"/>
    </row>
    <row r="85" spans="1:14" ht="15.75" thickBot="1">
      <c r="B85" s="826" t="s">
        <v>953</v>
      </c>
      <c r="C85" s="827"/>
      <c r="D85" s="827"/>
      <c r="E85" s="827"/>
      <c r="F85" s="827"/>
      <c r="G85" s="827"/>
      <c r="H85" s="827"/>
      <c r="I85" s="827"/>
      <c r="J85" s="827"/>
      <c r="K85" s="827"/>
      <c r="L85" s="827"/>
      <c r="M85" s="828"/>
      <c r="N85" s="52">
        <f>L82+L83+L84</f>
        <v>633.19022437465753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2743.824305623516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500</v>
      </c>
      <c r="N36" s="272">
        <f>K36/M36</f>
        <v>203.45833782310302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500</v>
      </c>
      <c r="N37" s="272">
        <f>K37/M37</f>
        <v>128.4342071125875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332.51844988569053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1743.5583891521849</v>
      </c>
      <c r="N48" s="272">
        <f>K48*M48</f>
        <v>1743.5583891521849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1743.5583891521849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62.590494999999997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2138.6673340378752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427.73346680757504</v>
      </c>
      <c r="M83" s="862"/>
      <c r="N83" s="51"/>
    </row>
    <row r="84" spans="1:14">
      <c r="B84" s="89" t="s">
        <v>973</v>
      </c>
      <c r="C84" s="90"/>
      <c r="D84" s="90"/>
      <c r="E84" s="90"/>
      <c r="F84" s="90"/>
      <c r="G84" s="90"/>
      <c r="H84" s="90"/>
      <c r="I84" s="87"/>
      <c r="J84" s="88"/>
      <c r="K84" s="304">
        <v>0.05</v>
      </c>
      <c r="L84" s="861">
        <f>N78*K84</f>
        <v>106.93336670189376</v>
      </c>
      <c r="M84" s="862"/>
      <c r="N84" s="51"/>
    </row>
    <row r="85" spans="1:14" ht="15.75" thickBot="1">
      <c r="B85" s="91" t="s">
        <v>974</v>
      </c>
      <c r="C85" s="92"/>
      <c r="D85" s="92"/>
      <c r="E85" s="92"/>
      <c r="F85" s="92"/>
      <c r="G85" s="92"/>
      <c r="H85" s="92"/>
      <c r="I85" s="93"/>
      <c r="J85" s="94"/>
      <c r="K85" s="305">
        <v>0.05</v>
      </c>
      <c r="L85" s="863">
        <f>N78*K85</f>
        <v>106.93336670189376</v>
      </c>
      <c r="M85" s="864"/>
      <c r="N85" s="51"/>
    </row>
    <row r="86" spans="1:14" ht="15.75" thickBot="1">
      <c r="B86" s="826" t="s">
        <v>953</v>
      </c>
      <c r="C86" s="827"/>
      <c r="D86" s="827"/>
      <c r="E86" s="827"/>
      <c r="F86" s="827"/>
      <c r="G86" s="827"/>
      <c r="H86" s="827"/>
      <c r="I86" s="827"/>
      <c r="J86" s="827"/>
      <c r="K86" s="827"/>
      <c r="L86" s="827"/>
      <c r="M86" s="828"/>
      <c r="N86" s="52">
        <f>L83+L84+L85</f>
        <v>641.60020021136256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2780.2675342492375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500</v>
      </c>
      <c r="N36" s="272">
        <f>K36/M36</f>
        <v>203.45833782310302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500</v>
      </c>
      <c r="N37" s="272">
        <f>K37/M37</f>
        <v>128.4342071125875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332.51844988569053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11999.148313071399</v>
      </c>
      <c r="N48" s="272">
        <f>K48*M48</f>
        <v>3599.7444939214197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3599.7444939214197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62.590494999999997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3994.8534388071103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798.97068776142214</v>
      </c>
      <c r="M83" s="862"/>
      <c r="N83" s="51"/>
    </row>
    <row r="84" spans="1:14">
      <c r="B84" s="89" t="s">
        <v>973</v>
      </c>
      <c r="C84" s="90"/>
      <c r="D84" s="90"/>
      <c r="E84" s="90"/>
      <c r="F84" s="90"/>
      <c r="G84" s="90"/>
      <c r="H84" s="90"/>
      <c r="I84" s="87"/>
      <c r="J84" s="88"/>
      <c r="K84" s="304">
        <v>0.05</v>
      </c>
      <c r="L84" s="861">
        <f>N78*K84</f>
        <v>199.74267194035554</v>
      </c>
      <c r="M84" s="862"/>
      <c r="N84" s="51"/>
    </row>
    <row r="85" spans="1:14" ht="15.75" thickBot="1">
      <c r="B85" s="91" t="s">
        <v>974</v>
      </c>
      <c r="C85" s="92"/>
      <c r="D85" s="92"/>
      <c r="E85" s="92"/>
      <c r="F85" s="92"/>
      <c r="G85" s="92"/>
      <c r="H85" s="92"/>
      <c r="I85" s="93"/>
      <c r="J85" s="94"/>
      <c r="K85" s="305">
        <v>0.05</v>
      </c>
      <c r="L85" s="863">
        <f>N78*K85</f>
        <v>199.74267194035554</v>
      </c>
      <c r="M85" s="864"/>
      <c r="N85" s="51"/>
    </row>
    <row r="86" spans="1:14" ht="15.75" thickBot="1">
      <c r="B86" s="826" t="s">
        <v>953</v>
      </c>
      <c r="C86" s="827"/>
      <c r="D86" s="827"/>
      <c r="E86" s="827"/>
      <c r="F86" s="827"/>
      <c r="G86" s="827"/>
      <c r="H86" s="827"/>
      <c r="I86" s="827"/>
      <c r="J86" s="827"/>
      <c r="K86" s="827"/>
      <c r="L86" s="827"/>
      <c r="M86" s="828"/>
      <c r="N86" s="52">
        <f>L83+L84+L85</f>
        <v>1198.4560316421332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5193.3094704492432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958" t="str">
        <f>VLOOKUP(A36,EQUIPOS!A6:D154,3,FALSE)</f>
        <v>Carrotanque Irrigador de asfalto, 1000 GALONES DE CAPACIDAD</v>
      </c>
      <c r="C36" s="959"/>
      <c r="D36" s="959"/>
      <c r="E36" s="959"/>
      <c r="F36" s="959"/>
      <c r="G36" s="959"/>
      <c r="H36" s="960"/>
      <c r="I36" s="267"/>
      <c r="J36" s="268"/>
      <c r="K36" s="269">
        <f>VLOOKUP(A36,EQUIPOS!A6:D163,4,FALSE)</f>
        <v>101729.16891155152</v>
      </c>
      <c r="L36" s="270"/>
      <c r="M36" s="271">
        <v>500</v>
      </c>
      <c r="N36" s="272">
        <f>K36/M36</f>
        <v>203.45833782310302</v>
      </c>
    </row>
    <row r="37" spans="1:14">
      <c r="A37" s="113" t="s">
        <v>176</v>
      </c>
      <c r="B37" s="958" t="str">
        <f>VLOOKUP(A37,EQUIPOS!A7:D154,3,FALSE)</f>
        <v xml:space="preserve">Compresor (barrido y soplado)
</v>
      </c>
      <c r="C37" s="959"/>
      <c r="D37" s="959"/>
      <c r="E37" s="959"/>
      <c r="F37" s="959"/>
      <c r="G37" s="959"/>
      <c r="H37" s="960"/>
      <c r="I37" s="267"/>
      <c r="J37" s="268"/>
      <c r="K37" s="269">
        <f>VLOOKUP(A37,EQUIPOS!A7:D164,4,FALSE)</f>
        <v>64217.103556293747</v>
      </c>
      <c r="L37" s="270"/>
      <c r="M37" s="271">
        <v>500</v>
      </c>
      <c r="N37" s="272">
        <f>K37/M37</f>
        <v>128.4342071125875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332.51844988569053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1858.9894300481365</v>
      </c>
      <c r="N48" s="272">
        <f>K48*M48</f>
        <v>836.5452435216614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836.5452435216614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62.590494999999997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1231.6541884073517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246.33083768147037</v>
      </c>
      <c r="M83" s="862"/>
      <c r="N83" s="51"/>
    </row>
    <row r="84" spans="1:14">
      <c r="B84" s="89" t="s">
        <v>973</v>
      </c>
      <c r="C84" s="90"/>
      <c r="D84" s="90"/>
      <c r="E84" s="90"/>
      <c r="F84" s="90"/>
      <c r="G84" s="90"/>
      <c r="H84" s="90"/>
      <c r="I84" s="87"/>
      <c r="J84" s="88"/>
      <c r="K84" s="304">
        <v>0.05</v>
      </c>
      <c r="L84" s="861">
        <f>N78*K84</f>
        <v>61.582709420367593</v>
      </c>
      <c r="M84" s="862"/>
      <c r="N84" s="51"/>
    </row>
    <row r="85" spans="1:14" ht="15.75" thickBot="1">
      <c r="B85" s="91" t="s">
        <v>974</v>
      </c>
      <c r="C85" s="92"/>
      <c r="D85" s="92"/>
      <c r="E85" s="92"/>
      <c r="F85" s="92"/>
      <c r="G85" s="92"/>
      <c r="H85" s="92"/>
      <c r="I85" s="93"/>
      <c r="J85" s="94"/>
      <c r="K85" s="305">
        <v>0.05</v>
      </c>
      <c r="L85" s="863">
        <f>N78*K85</f>
        <v>61.582709420367593</v>
      </c>
      <c r="M85" s="864"/>
      <c r="N85" s="51"/>
    </row>
    <row r="86" spans="1:14" ht="15.75" thickBot="1">
      <c r="B86" s="826" t="s">
        <v>953</v>
      </c>
      <c r="C86" s="827"/>
      <c r="D86" s="827"/>
      <c r="E86" s="827"/>
      <c r="F86" s="827"/>
      <c r="G86" s="827"/>
      <c r="H86" s="827"/>
      <c r="I86" s="827"/>
      <c r="J86" s="827"/>
      <c r="K86" s="827"/>
      <c r="L86" s="827"/>
      <c r="M86" s="828"/>
      <c r="N86" s="52">
        <f>L83+L84+L85</f>
        <v>369.4962565222055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1601.1504449295571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500</v>
      </c>
      <c r="N36" s="272">
        <f>K36/M36</f>
        <v>203.45833782310302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500</v>
      </c>
      <c r="N37" s="272">
        <f>K37/M37</f>
        <v>128.4342071125875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332.51844988569053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1818.6801776717728</v>
      </c>
      <c r="N48" s="272">
        <f>K48*M48</f>
        <v>818.40607995229777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818.40607995229777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62.590494999999997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1213.5150248379882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242.70300496759765</v>
      </c>
      <c r="M83" s="862"/>
      <c r="N83" s="51"/>
    </row>
    <row r="84" spans="1:14">
      <c r="B84" s="89" t="s">
        <v>973</v>
      </c>
      <c r="C84" s="90"/>
      <c r="D84" s="90"/>
      <c r="E84" s="90"/>
      <c r="F84" s="90"/>
      <c r="G84" s="90"/>
      <c r="H84" s="90"/>
      <c r="I84" s="87"/>
      <c r="J84" s="88"/>
      <c r="K84" s="304">
        <v>0.05</v>
      </c>
      <c r="L84" s="861">
        <f>N78*K84</f>
        <v>60.675751241899412</v>
      </c>
      <c r="M84" s="862"/>
      <c r="N84" s="51"/>
    </row>
    <row r="85" spans="1:14" ht="15.75" thickBot="1">
      <c r="B85" s="91" t="s">
        <v>974</v>
      </c>
      <c r="C85" s="92"/>
      <c r="D85" s="92"/>
      <c r="E85" s="92"/>
      <c r="F85" s="92"/>
      <c r="G85" s="92"/>
      <c r="H85" s="92"/>
      <c r="I85" s="93"/>
      <c r="J85" s="94"/>
      <c r="K85" s="305">
        <v>0.05</v>
      </c>
      <c r="L85" s="863">
        <f>N78*K85</f>
        <v>60.675751241899412</v>
      </c>
      <c r="M85" s="864"/>
      <c r="N85" s="51"/>
    </row>
    <row r="86" spans="1:14" ht="15.75" thickBot="1">
      <c r="B86" s="826" t="s">
        <v>953</v>
      </c>
      <c r="C86" s="827"/>
      <c r="D86" s="827"/>
      <c r="E86" s="827"/>
      <c r="F86" s="827"/>
      <c r="G86" s="827"/>
      <c r="H86" s="827"/>
      <c r="I86" s="827"/>
      <c r="J86" s="827"/>
      <c r="K86" s="827"/>
      <c r="L86" s="827"/>
      <c r="M86" s="828"/>
      <c r="N86" s="52">
        <f>L83+L84+L85</f>
        <v>364.05450745139649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1577.5695322893848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500</v>
      </c>
      <c r="N36" s="272">
        <f>K36/M36</f>
        <v>203.45833782310302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500</v>
      </c>
      <c r="N37" s="272">
        <f>K37/M37</f>
        <v>128.4342071125875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332.51844988569053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2440.1755597655315</v>
      </c>
      <c r="N48" s="272">
        <f>K48*M48</f>
        <v>1098.0790018944892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1098.0790018944892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62.590494999999997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1493.1879467801796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298.6375893560359</v>
      </c>
      <c r="M83" s="862"/>
      <c r="N83" s="51"/>
    </row>
    <row r="84" spans="1:14">
      <c r="B84" s="89" t="s">
        <v>973</v>
      </c>
      <c r="C84" s="90"/>
      <c r="D84" s="90"/>
      <c r="E84" s="90"/>
      <c r="F84" s="90"/>
      <c r="G84" s="90"/>
      <c r="H84" s="90"/>
      <c r="I84" s="87"/>
      <c r="J84" s="88"/>
      <c r="K84" s="304">
        <v>0.05</v>
      </c>
      <c r="L84" s="861">
        <f>N78*K84</f>
        <v>74.659397339008976</v>
      </c>
      <c r="M84" s="862"/>
      <c r="N84" s="51"/>
    </row>
    <row r="85" spans="1:14" ht="15.75" thickBot="1">
      <c r="B85" s="91" t="s">
        <v>974</v>
      </c>
      <c r="C85" s="92"/>
      <c r="D85" s="92"/>
      <c r="E85" s="92"/>
      <c r="F85" s="92"/>
      <c r="G85" s="92"/>
      <c r="H85" s="92"/>
      <c r="I85" s="93"/>
      <c r="J85" s="94"/>
      <c r="K85" s="305">
        <v>0.05</v>
      </c>
      <c r="L85" s="863">
        <f>N78*K85</f>
        <v>74.659397339008976</v>
      </c>
      <c r="M85" s="864"/>
      <c r="N85" s="51"/>
    </row>
    <row r="86" spans="1:14" ht="15.75" thickBot="1">
      <c r="B86" s="826" t="s">
        <v>953</v>
      </c>
      <c r="C86" s="827"/>
      <c r="D86" s="827"/>
      <c r="E86" s="827"/>
      <c r="F86" s="827"/>
      <c r="G86" s="827"/>
      <c r="H86" s="827"/>
      <c r="I86" s="827"/>
      <c r="J86" s="827"/>
      <c r="K86" s="827"/>
      <c r="L86" s="827"/>
      <c r="M86" s="828"/>
      <c r="N86" s="52">
        <f>L83+L84+L85</f>
        <v>447.95638403405388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1941.1443308142334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500</v>
      </c>
      <c r="N36" s="272">
        <f>K36/M36</f>
        <v>203.45833782310302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500</v>
      </c>
      <c r="N37" s="272">
        <f>K37/M37</f>
        <v>128.4342071125875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332.51844988569053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2701.2695808397075</v>
      </c>
      <c r="N48" s="272">
        <f>K48*M48</f>
        <v>1215.5713113778684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1215.5713113778684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62.590494999999997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1610.6802562635589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322.13605125271181</v>
      </c>
      <c r="M83" s="862"/>
      <c r="N83" s="51"/>
    </row>
    <row r="84" spans="1:14">
      <c r="B84" s="89" t="s">
        <v>973</v>
      </c>
      <c r="C84" s="90"/>
      <c r="D84" s="90"/>
      <c r="E84" s="90"/>
      <c r="F84" s="90"/>
      <c r="G84" s="90"/>
      <c r="H84" s="90"/>
      <c r="I84" s="87"/>
      <c r="J84" s="88"/>
      <c r="K84" s="304">
        <v>0.05</v>
      </c>
      <c r="L84" s="861">
        <f>N78*K84</f>
        <v>80.534012813177952</v>
      </c>
      <c r="M84" s="862"/>
      <c r="N84" s="51"/>
    </row>
    <row r="85" spans="1:14" ht="15.75" thickBot="1">
      <c r="B85" s="91" t="s">
        <v>974</v>
      </c>
      <c r="C85" s="92"/>
      <c r="D85" s="92"/>
      <c r="E85" s="92"/>
      <c r="F85" s="92"/>
      <c r="G85" s="92"/>
      <c r="H85" s="92"/>
      <c r="I85" s="93"/>
      <c r="J85" s="94"/>
      <c r="K85" s="305">
        <v>0.05</v>
      </c>
      <c r="L85" s="863">
        <f>N78*K85</f>
        <v>80.534012813177952</v>
      </c>
      <c r="M85" s="864"/>
      <c r="N85" s="51"/>
    </row>
    <row r="86" spans="1:14" ht="15.75" thickBot="1">
      <c r="B86" s="826" t="s">
        <v>953</v>
      </c>
      <c r="C86" s="827"/>
      <c r="D86" s="827"/>
      <c r="E86" s="827"/>
      <c r="F86" s="827"/>
      <c r="G86" s="827"/>
      <c r="H86" s="827"/>
      <c r="I86" s="827"/>
      <c r="J86" s="827"/>
      <c r="K86" s="827"/>
      <c r="L86" s="827"/>
      <c r="M86" s="828"/>
      <c r="N86" s="52">
        <f>L83+L84+L85</f>
        <v>483.20407687906766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2093.8843331426265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400</v>
      </c>
      <c r="N36" s="272">
        <f>K36/M36</f>
        <v>254.32292227887879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400</v>
      </c>
      <c r="N37" s="272">
        <f>K37/M37</f>
        <v>383.22195036311183</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64217.103556293747</v>
      </c>
      <c r="L38" s="270"/>
      <c r="M38" s="271">
        <v>400</v>
      </c>
      <c r="N38" s="272">
        <f>K38/M38</f>
        <v>160.54275889073438</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106901.11842537092</v>
      </c>
      <c r="L39" s="880">
        <v>400</v>
      </c>
      <c r="M39" s="881"/>
      <c r="N39" s="272">
        <f>K39/L39</f>
        <v>267.2527960634273</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N75*M41</f>
        <v>1.1157756987950249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1066.4562032949473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1818.6801776717728</v>
      </c>
      <c r="N48" s="272">
        <f>K48*M48</f>
        <v>3328.1847251393442</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72122.963366660551</v>
      </c>
      <c r="N49" s="272">
        <f>K49*M49</f>
        <v>1370.3363039665505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4698.5210291058947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3">
        <f>VLOOKUP(A58,TRANSPORTE!A5:D117,4,FALSE)</f>
        <v>1246.3831674075907</v>
      </c>
      <c r="M58" s="914"/>
      <c r="N58" s="287">
        <f>K58*L58</f>
        <v>23.681280180744224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23.681280180744224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111.57756987950249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5900.2360824610887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1180.0472164922178</v>
      </c>
      <c r="M82" s="862"/>
      <c r="N82" s="51"/>
    </row>
    <row r="83" spans="1:14">
      <c r="B83" s="89" t="s">
        <v>973</v>
      </c>
      <c r="C83" s="90"/>
      <c r="D83" s="90"/>
      <c r="E83" s="90"/>
      <c r="F83" s="90"/>
      <c r="G83" s="90"/>
      <c r="H83" s="90"/>
      <c r="I83" s="87"/>
      <c r="J83" s="88"/>
      <c r="K83" s="304">
        <v>0.05</v>
      </c>
      <c r="L83" s="861">
        <f>N77*K83</f>
        <v>295.01180412305445</v>
      </c>
      <c r="M83" s="862"/>
      <c r="N83" s="51"/>
    </row>
    <row r="84" spans="1:14" ht="15.75" thickBot="1">
      <c r="B84" s="91" t="s">
        <v>974</v>
      </c>
      <c r="C84" s="92"/>
      <c r="D84" s="92"/>
      <c r="E84" s="92"/>
      <c r="F84" s="92"/>
      <c r="G84" s="92"/>
      <c r="H84" s="92"/>
      <c r="I84" s="93"/>
      <c r="J84" s="94"/>
      <c r="K84" s="305">
        <v>0.05</v>
      </c>
      <c r="L84" s="863">
        <f>N77*K84</f>
        <v>295.01180412305445</v>
      </c>
      <c r="M84" s="864"/>
      <c r="N84" s="51"/>
    </row>
    <row r="85" spans="1:14" ht="15.75" thickBot="1">
      <c r="B85" s="826" t="s">
        <v>953</v>
      </c>
      <c r="C85" s="827"/>
      <c r="D85" s="827"/>
      <c r="E85" s="827"/>
      <c r="F85" s="827"/>
      <c r="G85" s="827"/>
      <c r="H85" s="827"/>
      <c r="I85" s="827"/>
      <c r="J85" s="827"/>
      <c r="K85" s="827"/>
      <c r="L85" s="827"/>
      <c r="M85" s="828"/>
      <c r="N85" s="52">
        <f>L82+L83+L84</f>
        <v>1770.0708247383266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7670.306907199415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400</v>
      </c>
      <c r="N36" s="272">
        <f>K36/M36</f>
        <v>254.32292227887879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400</v>
      </c>
      <c r="N37" s="272">
        <f>K37/M37</f>
        <v>383.22195036311183</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64217.103556293747</v>
      </c>
      <c r="L38" s="270"/>
      <c r="M38" s="271">
        <v>400</v>
      </c>
      <c r="N38" s="272">
        <f>K38/M38</f>
        <v>160.54275889073438</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106901.11842537092</v>
      </c>
      <c r="L39" s="880">
        <v>400</v>
      </c>
      <c r="M39" s="881"/>
      <c r="N39" s="272">
        <f>K39/L39</f>
        <v>267.2527960634273</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1.1157756987950249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1066.4562032949473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1818.6801776717728</v>
      </c>
      <c r="N48" s="272">
        <f>K48*M48</f>
        <v>2728.020266507659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72122.963366660551</v>
      </c>
      <c r="N49" s="272">
        <f>K49*M49</f>
        <v>937.59852376658716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3665.6187902742463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3">
        <f>VLOOKUP(A58,TRANSPORTE!A5:D117,4,FALSE)</f>
        <v>1246.3831674075907</v>
      </c>
      <c r="M58" s="914"/>
      <c r="N58" s="287">
        <f>K58*L58</f>
        <v>16.202981176298678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16.202981176298678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111.57756987950249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4859.8555446249948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971.97110892499904</v>
      </c>
      <c r="M83" s="862"/>
      <c r="N83" s="51"/>
    </row>
    <row r="84" spans="1:14">
      <c r="B84" s="89" t="s">
        <v>973</v>
      </c>
      <c r="C84" s="90"/>
      <c r="D84" s="90"/>
      <c r="E84" s="90"/>
      <c r="F84" s="90"/>
      <c r="G84" s="90"/>
      <c r="H84" s="90"/>
      <c r="I84" s="87"/>
      <c r="J84" s="88"/>
      <c r="K84" s="304">
        <v>0.05</v>
      </c>
      <c r="L84" s="861">
        <f>N78*K84</f>
        <v>242.99277723124976</v>
      </c>
      <c r="M84" s="862"/>
      <c r="N84" s="51"/>
    </row>
    <row r="85" spans="1:14" ht="15.75" thickBot="1">
      <c r="B85" s="91" t="s">
        <v>974</v>
      </c>
      <c r="C85" s="92"/>
      <c r="D85" s="92"/>
      <c r="E85" s="92"/>
      <c r="F85" s="92"/>
      <c r="G85" s="92"/>
      <c r="H85" s="92"/>
      <c r="I85" s="93"/>
      <c r="J85" s="94"/>
      <c r="K85" s="305">
        <v>0.05</v>
      </c>
      <c r="L85" s="863">
        <f>N78*K85</f>
        <v>242.99277723124976</v>
      </c>
      <c r="M85" s="864"/>
      <c r="N85" s="51"/>
    </row>
    <row r="86" spans="1:14" ht="15.75" thickBot="1">
      <c r="B86" s="826" t="s">
        <v>953</v>
      </c>
      <c r="C86" s="827"/>
      <c r="D86" s="827"/>
      <c r="E86" s="827"/>
      <c r="F86" s="827"/>
      <c r="G86" s="827"/>
      <c r="H86" s="827"/>
      <c r="I86" s="827"/>
      <c r="J86" s="827"/>
      <c r="K86" s="827"/>
      <c r="L86" s="827"/>
      <c r="M86" s="828"/>
      <c r="N86" s="52">
        <f>L83+L84+L85</f>
        <v>1457.9566633874988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6317.812208012494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400</v>
      </c>
      <c r="N36" s="272">
        <f>K36/M36</f>
        <v>254.32292227887879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400</v>
      </c>
      <c r="N37" s="272">
        <f>K37/M37</f>
        <v>383.22195036311183</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64217.103556293747</v>
      </c>
      <c r="L38" s="270"/>
      <c r="M38" s="271">
        <v>400</v>
      </c>
      <c r="N38" s="272">
        <f>K38/M38</f>
        <v>160.54275889073438</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106901.11842537092</v>
      </c>
      <c r="L39" s="880">
        <v>400</v>
      </c>
      <c r="M39" s="881"/>
      <c r="N39" s="272">
        <f>K39/L39</f>
        <v>267.2527960634273</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1.1157756987950249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1066.4562032949473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1818.6801776717728</v>
      </c>
      <c r="N48" s="272">
        <f>K48*M48</f>
        <v>3328.1847251393442</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72122.963366660551</v>
      </c>
      <c r="N49" s="272">
        <f>K49*M49</f>
        <v>1370.3363039665505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4698.5210291058947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3">
        <f>VLOOKUP(A58,TRANSPORTE!A5:D117,4,FALSE)</f>
        <v>1246.3831674075907</v>
      </c>
      <c r="M58" s="914"/>
      <c r="N58" s="287">
        <f>K58*L58</f>
        <v>23.681280180744224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23.681280180744224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SUM(N69:N75)</f>
        <v>111.57756987950249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5900.2360824610887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1180.0472164922178</v>
      </c>
      <c r="M83" s="862"/>
      <c r="N83" s="51"/>
    </row>
    <row r="84" spans="1:14">
      <c r="B84" s="89" t="s">
        <v>973</v>
      </c>
      <c r="C84" s="90"/>
      <c r="D84" s="90"/>
      <c r="E84" s="90"/>
      <c r="F84" s="90"/>
      <c r="G84" s="90"/>
      <c r="H84" s="90"/>
      <c r="I84" s="87"/>
      <c r="J84" s="88"/>
      <c r="K84" s="304">
        <v>0.05</v>
      </c>
      <c r="L84" s="861">
        <f>N78*K84</f>
        <v>295.01180412305445</v>
      </c>
      <c r="M84" s="862"/>
      <c r="N84" s="51"/>
    </row>
    <row r="85" spans="1:14" ht="15.75" thickBot="1">
      <c r="B85" s="91" t="s">
        <v>974</v>
      </c>
      <c r="C85" s="92"/>
      <c r="D85" s="92"/>
      <c r="E85" s="92"/>
      <c r="F85" s="92"/>
      <c r="G85" s="92"/>
      <c r="H85" s="92"/>
      <c r="I85" s="93"/>
      <c r="J85" s="94"/>
      <c r="K85" s="305">
        <v>0.05</v>
      </c>
      <c r="L85" s="863">
        <f>N78*K85</f>
        <v>295.01180412305445</v>
      </c>
      <c r="M85" s="864"/>
      <c r="N85" s="51"/>
    </row>
    <row r="86" spans="1:14" ht="15.75" thickBot="1">
      <c r="B86" s="826" t="s">
        <v>953</v>
      </c>
      <c r="C86" s="827"/>
      <c r="D86" s="827"/>
      <c r="E86" s="827"/>
      <c r="F86" s="827"/>
      <c r="G86" s="827"/>
      <c r="H86" s="827"/>
      <c r="I86" s="827"/>
      <c r="J86" s="827"/>
      <c r="K86" s="827"/>
      <c r="L86" s="827"/>
      <c r="M86" s="828"/>
      <c r="N86" s="52">
        <f>L83+L84+L85</f>
        <v>1770.0708247383266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7670.306907199415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400</v>
      </c>
      <c r="N36" s="272">
        <f>K36/M36</f>
        <v>254.32292227887879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400</v>
      </c>
      <c r="N37" s="272">
        <f>K37/M37</f>
        <v>383.22195036311183</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64217.103556293747</v>
      </c>
      <c r="L38" s="270"/>
      <c r="M38" s="271">
        <v>400</v>
      </c>
      <c r="N38" s="272">
        <f>K38/M38</f>
        <v>160.54275889073438</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106901.11842537092</v>
      </c>
      <c r="L39" s="880">
        <v>400</v>
      </c>
      <c r="M39" s="881"/>
      <c r="N39" s="272">
        <f>K39/L39</f>
        <v>267.2527960634273</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1.1157756987950249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1066.4562032949473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72122.963366660551</v>
      </c>
      <c r="N48" s="272">
        <f>K48*M48</f>
        <v>937.59852376658716</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1818.6801776717728</v>
      </c>
      <c r="N49" s="272">
        <f>K49*M49</f>
        <v>2728.020266507659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3665.6187902742463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3">
        <f>VLOOKUP(A58,TRANSPORTE!A5:D117,4,FALSE)</f>
        <v>1246.3831674075907</v>
      </c>
      <c r="M58" s="914"/>
      <c r="N58" s="287">
        <f>K58*L58</f>
        <v>16.202981176298678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16.202981176298678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111.57756987950249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4859.8555446249948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971.97110892499904</v>
      </c>
      <c r="M83" s="862"/>
      <c r="N83" s="51"/>
    </row>
    <row r="84" spans="1:14">
      <c r="B84" s="89" t="s">
        <v>973</v>
      </c>
      <c r="C84" s="90"/>
      <c r="D84" s="90"/>
      <c r="E84" s="90"/>
      <c r="F84" s="90"/>
      <c r="G84" s="90"/>
      <c r="H84" s="90"/>
      <c r="I84" s="87"/>
      <c r="J84" s="88"/>
      <c r="K84" s="304">
        <v>0.05</v>
      </c>
      <c r="L84" s="861">
        <f>N78*K84</f>
        <v>242.99277723124976</v>
      </c>
      <c r="M84" s="862"/>
      <c r="N84" s="51"/>
    </row>
    <row r="85" spans="1:14" ht="15.75" thickBot="1">
      <c r="B85" s="91" t="s">
        <v>974</v>
      </c>
      <c r="C85" s="92"/>
      <c r="D85" s="92"/>
      <c r="E85" s="92"/>
      <c r="F85" s="92"/>
      <c r="G85" s="92"/>
      <c r="H85" s="92"/>
      <c r="I85" s="93"/>
      <c r="J85" s="94"/>
      <c r="K85" s="305">
        <v>0.05</v>
      </c>
      <c r="L85" s="863">
        <f>N78*K85</f>
        <v>242.99277723124976</v>
      </c>
      <c r="M85" s="864"/>
      <c r="N85" s="51"/>
    </row>
    <row r="86" spans="1:14" ht="15.75" thickBot="1">
      <c r="B86" s="826" t="s">
        <v>953</v>
      </c>
      <c r="C86" s="827"/>
      <c r="D86" s="827"/>
      <c r="E86" s="827"/>
      <c r="F86" s="827"/>
      <c r="G86" s="827"/>
      <c r="H86" s="827"/>
      <c r="I86" s="827"/>
      <c r="J86" s="827"/>
      <c r="K86" s="827"/>
      <c r="L86" s="827"/>
      <c r="M86" s="828"/>
      <c r="N86" s="52">
        <f>L83+L84+L85</f>
        <v>1457.9566633874988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6317.812208012494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83">
        <v>275</v>
      </c>
      <c r="N36" s="272">
        <f>K36/M36</f>
        <v>369.92425058746005</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83">
        <f>M36</f>
        <v>275</v>
      </c>
      <c r="N37" s="272">
        <f>K37/M37</f>
        <v>557.41374598270806</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64217.103556293747</v>
      </c>
      <c r="L38" s="270"/>
      <c r="M38" s="283">
        <v>275</v>
      </c>
      <c r="N38" s="272">
        <f>K38/M38</f>
        <v>233.51674020470455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106901.11842537092</v>
      </c>
      <c r="L39" s="956">
        <v>275</v>
      </c>
      <c r="M39" s="957"/>
      <c r="N39" s="272">
        <f>K39/L39</f>
        <v>388.73133972862155</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1.6229464709745818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1551.2090229744688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52146.797232181161</v>
      </c>
      <c r="N48" s="272">
        <f>K48*M48</f>
        <v>1303.669930804529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53530.870379685948</v>
      </c>
      <c r="N49" s="272">
        <f>K49*M49</f>
        <v>695.9013149359173</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1818.6801776717728</v>
      </c>
      <c r="N50" s="272">
        <f>K50*M50</f>
        <v>7711.2039533283169</v>
      </c>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9710.775199068763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3">
        <f>VLOOKUP(A58,TRANSPORTE!A5:D117,4,FALSE)</f>
        <v>1246.3831674075907</v>
      </c>
      <c r="M58" s="914"/>
      <c r="N58" s="287">
        <f>K58*L58</f>
        <v>47.362560361488448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47.362560361488448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SUM(N69:N75)</f>
        <v>162.29464709745818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11471.641429502179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2294.3282859004357</v>
      </c>
      <c r="M83" s="862"/>
      <c r="N83" s="51"/>
    </row>
    <row r="84" spans="1:14">
      <c r="B84" s="89" t="s">
        <v>973</v>
      </c>
      <c r="C84" s="90"/>
      <c r="D84" s="90"/>
      <c r="E84" s="90"/>
      <c r="F84" s="90"/>
      <c r="G84" s="90"/>
      <c r="H84" s="90"/>
      <c r="I84" s="87"/>
      <c r="J84" s="88"/>
      <c r="K84" s="304">
        <v>0.05</v>
      </c>
      <c r="L84" s="861">
        <f>N78*K84</f>
        <v>573.58207147510893</v>
      </c>
      <c r="M84" s="862"/>
      <c r="N84" s="51"/>
    </row>
    <row r="85" spans="1:14" ht="15.75" thickBot="1">
      <c r="B85" s="91" t="s">
        <v>974</v>
      </c>
      <c r="C85" s="92"/>
      <c r="D85" s="92"/>
      <c r="E85" s="92"/>
      <c r="F85" s="92"/>
      <c r="G85" s="92"/>
      <c r="H85" s="92"/>
      <c r="I85" s="93"/>
      <c r="J85" s="94"/>
      <c r="K85" s="305">
        <v>0.05</v>
      </c>
      <c r="L85" s="863">
        <f>N78*K85</f>
        <v>573.58207147510893</v>
      </c>
      <c r="M85" s="864"/>
      <c r="N85" s="51"/>
    </row>
    <row r="86" spans="1:14" ht="15.75" thickBot="1">
      <c r="B86" s="826" t="s">
        <v>953</v>
      </c>
      <c r="C86" s="827"/>
      <c r="D86" s="827"/>
      <c r="E86" s="827"/>
      <c r="F86" s="827"/>
      <c r="G86" s="827"/>
      <c r="H86" s="827"/>
      <c r="I86" s="827"/>
      <c r="J86" s="827"/>
      <c r="K86" s="827"/>
      <c r="L86" s="827"/>
      <c r="M86" s="828"/>
      <c r="N86" s="52">
        <f>L83+L84+L85</f>
        <v>3441.4924288506536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14913.133858352832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83">
        <v>275</v>
      </c>
      <c r="N36" s="272">
        <f>K36/M36</f>
        <v>369.92425058746005</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83">
        <v>275</v>
      </c>
      <c r="N37" s="272">
        <f>K37/M37</f>
        <v>557.41374598270806</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64217.103556293747</v>
      </c>
      <c r="L38" s="270"/>
      <c r="M38" s="283">
        <v>275</v>
      </c>
      <c r="N38" s="272">
        <f>K38/M38</f>
        <v>233.51674020470455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106901.11842537092</v>
      </c>
      <c r="L39" s="956">
        <v>275</v>
      </c>
      <c r="M39" s="957"/>
      <c r="N39" s="272">
        <f>K39/L39</f>
        <v>388.73133972862155</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1.6229464709745818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1551.2090229744688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52146.797232181161</v>
      </c>
      <c r="N48" s="272">
        <f>K48*M48</f>
        <v>990.78914741144206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53530.870379685948</v>
      </c>
      <c r="N49" s="272">
        <f>K49*M49</f>
        <v>535.3087037968595</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1818.6801776717728</v>
      </c>
      <c r="N50" s="272">
        <f>K50*M50</f>
        <v>5892.5237756565439</v>
      </c>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7418.6216268648459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3">
        <f>VLOOKUP(A58,TRANSPORTE!A5:D117,4,FALSE)</f>
        <v>1246.3831674075907</v>
      </c>
      <c r="M58" s="914"/>
      <c r="N58" s="287">
        <f>K58*L58</f>
        <v>36.145111854820129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36.145111854820129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162.29464709745818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9168.2704087915918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1833.6540817583184</v>
      </c>
      <c r="M83" s="862"/>
      <c r="N83" s="51"/>
    </row>
    <row r="84" spans="1:14">
      <c r="B84" s="89" t="s">
        <v>973</v>
      </c>
      <c r="C84" s="90"/>
      <c r="D84" s="90"/>
      <c r="E84" s="90"/>
      <c r="F84" s="90"/>
      <c r="G84" s="90"/>
      <c r="H84" s="90"/>
      <c r="I84" s="87"/>
      <c r="J84" s="88"/>
      <c r="K84" s="304">
        <v>0.05</v>
      </c>
      <c r="L84" s="861">
        <f>N78*K84</f>
        <v>458.4135204395796</v>
      </c>
      <c r="M84" s="862"/>
      <c r="N84" s="51"/>
    </row>
    <row r="85" spans="1:14" ht="15.75" thickBot="1">
      <c r="B85" s="91" t="s">
        <v>974</v>
      </c>
      <c r="C85" s="92"/>
      <c r="D85" s="92"/>
      <c r="E85" s="92"/>
      <c r="F85" s="92"/>
      <c r="G85" s="92"/>
      <c r="H85" s="92"/>
      <c r="I85" s="93"/>
      <c r="J85" s="94"/>
      <c r="K85" s="305">
        <v>0.05</v>
      </c>
      <c r="L85" s="863">
        <f>N78*K85</f>
        <v>458.4135204395796</v>
      </c>
      <c r="M85" s="864"/>
      <c r="N85" s="51"/>
    </row>
    <row r="86" spans="1:14" ht="15.75" thickBot="1">
      <c r="B86" s="826" t="s">
        <v>953</v>
      </c>
      <c r="C86" s="827"/>
      <c r="D86" s="827"/>
      <c r="E86" s="827"/>
      <c r="F86" s="827"/>
      <c r="G86" s="827"/>
      <c r="H86" s="827"/>
      <c r="I86" s="827"/>
      <c r="J86" s="827"/>
      <c r="K86" s="827"/>
      <c r="L86" s="827"/>
      <c r="M86" s="828"/>
      <c r="N86" s="52">
        <f>L83+L84+L85</f>
        <v>2750.4811226374777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11918.751531429069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275</v>
      </c>
      <c r="N36" s="272">
        <f>K36/M36</f>
        <v>369.92425058746005</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275</v>
      </c>
      <c r="N37" s="272">
        <f>K37/M37</f>
        <v>557.41374598270806</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64217.103556293747</v>
      </c>
      <c r="L38" s="270"/>
      <c r="M38" s="271">
        <v>275</v>
      </c>
      <c r="N38" s="272">
        <f>K38/M38</f>
        <v>233.51674020470455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106901.11842537092</v>
      </c>
      <c r="L39" s="880">
        <v>275</v>
      </c>
      <c r="M39" s="881"/>
      <c r="N39" s="272">
        <f>K39/L39</f>
        <v>388.73133972862155</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1.6229464709745818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1551.2090229744688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52146.797232181161</v>
      </c>
      <c r="N48" s="272">
        <f>K48*M48</f>
        <v>1303.669930804529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53530.870379685948</v>
      </c>
      <c r="N49" s="272">
        <f>K49*M49</f>
        <v>695.9013149359173</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2701.2695808397075</v>
      </c>
      <c r="N50" s="272">
        <f>K50*M50</f>
        <v>11453.383022760361</v>
      </c>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13452.954268500807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3">
        <f>VLOOKUP(A58,TRANSPORTE!A5:D117,4,FALSE)</f>
        <v>1246.3831674075907</v>
      </c>
      <c r="M58" s="914"/>
      <c r="N58" s="287">
        <f>K58*L58</f>
        <v>47.362560361488448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47.362560361488448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162.29464709745818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15213.820498934223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3042.7640997868448</v>
      </c>
      <c r="M83" s="862"/>
      <c r="N83" s="51"/>
    </row>
    <row r="84" spans="1:14">
      <c r="B84" s="89" t="s">
        <v>973</v>
      </c>
      <c r="C84" s="90"/>
      <c r="D84" s="90"/>
      <c r="E84" s="90"/>
      <c r="F84" s="90"/>
      <c r="G84" s="90"/>
      <c r="H84" s="90"/>
      <c r="I84" s="87"/>
      <c r="J84" s="88"/>
      <c r="K84" s="304">
        <v>0.05</v>
      </c>
      <c r="L84" s="861">
        <f>N78*K84</f>
        <v>760.6910249467112</v>
      </c>
      <c r="M84" s="862"/>
      <c r="N84" s="51"/>
    </row>
    <row r="85" spans="1:14" ht="15.75" thickBot="1">
      <c r="B85" s="91" t="s">
        <v>974</v>
      </c>
      <c r="C85" s="92"/>
      <c r="D85" s="92"/>
      <c r="E85" s="92"/>
      <c r="F85" s="92"/>
      <c r="G85" s="92"/>
      <c r="H85" s="92"/>
      <c r="I85" s="93"/>
      <c r="J85" s="94"/>
      <c r="K85" s="305">
        <v>0.05</v>
      </c>
      <c r="L85" s="863">
        <f>N78*K85</f>
        <v>760.6910249467112</v>
      </c>
      <c r="M85" s="864"/>
      <c r="N85" s="51"/>
    </row>
    <row r="86" spans="1:14" ht="15.75" thickBot="1">
      <c r="B86" s="826" t="s">
        <v>953</v>
      </c>
      <c r="C86" s="827"/>
      <c r="D86" s="827"/>
      <c r="E86" s="827"/>
      <c r="F86" s="827"/>
      <c r="G86" s="827"/>
      <c r="H86" s="827"/>
      <c r="I86" s="827"/>
      <c r="J86" s="827"/>
      <c r="K86" s="827"/>
      <c r="L86" s="827"/>
      <c r="M86" s="828"/>
      <c r="N86" s="52">
        <f>L83+L84+L85</f>
        <v>4564.1461496802667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19777.966648614489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275</v>
      </c>
      <c r="N36" s="272">
        <f>K36/M36</f>
        <v>369.92425058746005</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275</v>
      </c>
      <c r="N37" s="272">
        <f>K37/M37</f>
        <v>557.41374598270806</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64217.103556293747</v>
      </c>
      <c r="L38" s="270"/>
      <c r="M38" s="271">
        <v>275</v>
      </c>
      <c r="N38" s="272">
        <f>K38/M38</f>
        <v>233.51674020470455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106901.11842537092</v>
      </c>
      <c r="L39" s="880">
        <v>275</v>
      </c>
      <c r="M39" s="881"/>
      <c r="N39" s="272">
        <f>K39/L39</f>
        <v>388.73133972862155</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1.6229464709745818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1551.2090229744688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52146.797232181161</v>
      </c>
      <c r="N48" s="272">
        <f>K48*M48</f>
        <v>990.78914741144206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53530.870379685948</v>
      </c>
      <c r="N49" s="272">
        <f>K49*M49</f>
        <v>535.3087037968595</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2701.2695808397075</v>
      </c>
      <c r="N50" s="272">
        <f>K50*M50</f>
        <v>8752.1134419206537</v>
      </c>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10278.211293128956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3">
        <f>VLOOKUP(A58,TRANSPORTE!A5:D117,4,FALSE)</f>
        <v>1246.3831674075907</v>
      </c>
      <c r="M58" s="914"/>
      <c r="N58" s="287">
        <f>K58*L58</f>
        <v>36.145111854820129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36.145111854820129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162.29464709745818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12027.860075055702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2405.5720150111406</v>
      </c>
      <c r="M83" s="862"/>
      <c r="N83" s="51"/>
    </row>
    <row r="84" spans="1:14">
      <c r="B84" s="89" t="s">
        <v>973</v>
      </c>
      <c r="C84" s="90"/>
      <c r="D84" s="90"/>
      <c r="E84" s="90"/>
      <c r="F84" s="90"/>
      <c r="G84" s="90"/>
      <c r="H84" s="90"/>
      <c r="I84" s="87"/>
      <c r="J84" s="88"/>
      <c r="K84" s="304">
        <v>0.05</v>
      </c>
      <c r="L84" s="861">
        <f>N78*K84</f>
        <v>601.39300375278515</v>
      </c>
      <c r="M84" s="862"/>
      <c r="N84" s="51"/>
    </row>
    <row r="85" spans="1:14" ht="15.75" thickBot="1">
      <c r="B85" s="91" t="s">
        <v>974</v>
      </c>
      <c r="C85" s="92"/>
      <c r="D85" s="92"/>
      <c r="E85" s="92"/>
      <c r="F85" s="92"/>
      <c r="G85" s="92"/>
      <c r="H85" s="92"/>
      <c r="I85" s="93"/>
      <c r="J85" s="94"/>
      <c r="K85" s="305">
        <v>0.05</v>
      </c>
      <c r="L85" s="863">
        <f>N78*K85</f>
        <v>601.39300375278515</v>
      </c>
      <c r="M85" s="864"/>
      <c r="N85" s="51"/>
    </row>
    <row r="86" spans="1:14" ht="15.75" thickBot="1">
      <c r="B86" s="826" t="s">
        <v>953</v>
      </c>
      <c r="C86" s="827"/>
      <c r="D86" s="827"/>
      <c r="E86" s="827"/>
      <c r="F86" s="827"/>
      <c r="G86" s="827"/>
      <c r="H86" s="827"/>
      <c r="I86" s="827"/>
      <c r="J86" s="827"/>
      <c r="K86" s="827"/>
      <c r="L86" s="827"/>
      <c r="M86" s="828"/>
      <c r="N86" s="52">
        <f>L83+L84+L85</f>
        <v>3608.3580225167111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15636.218097572413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418</v>
      </c>
      <c r="N36" s="272">
        <f>K36/M36</f>
        <v>243.37121749175003</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418</v>
      </c>
      <c r="N37" s="272">
        <f>K37/M37</f>
        <v>366.71956972546587</v>
      </c>
    </row>
    <row r="38" spans="1:14">
      <c r="A38" t="s">
        <v>225</v>
      </c>
      <c r="B38" s="875" t="str">
        <f>VLOOKUP(A38,EQUIPOS!A8:D154,3,FALSE)</f>
        <v>Esparcidor de gravilla, Ancho de esparcimiento 3100mm, Velocidad de trabajo 10—20km2/h</v>
      </c>
      <c r="C38" s="876"/>
      <c r="D38" s="876"/>
      <c r="E38" s="876"/>
      <c r="F38" s="876"/>
      <c r="G38" s="876"/>
      <c r="H38" s="877"/>
      <c r="I38" s="267"/>
      <c r="J38" s="268"/>
      <c r="K38" s="269">
        <f>VLOOKUP(A38,EQUIPOS!A8:D165,4,FALSE)</f>
        <v>106901.11842537092</v>
      </c>
      <c r="L38" s="270"/>
      <c r="M38" s="271">
        <v>418</v>
      </c>
      <c r="N38" s="272">
        <f>K38/M38</f>
        <v>255.74430245304049</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1.0677279414306458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866.90281761168706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63337.928258980886</v>
      </c>
      <c r="N48" s="272">
        <f>K48*M48</f>
        <v>633.37928258980889</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1818.6801776717728</v>
      </c>
      <c r="N49" s="272">
        <f>K49*M49</f>
        <v>2273.3502220897158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2906.7295046795248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3">
        <f>VLOOKUP(A58,TRANSPORTE!A5:D117,4,FALSE)</f>
        <v>1246.3831674075907</v>
      </c>
      <c r="M58" s="914"/>
      <c r="N58" s="287">
        <f>K58*L58</f>
        <v>12.463831674075907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12.463831674075907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106.77279414306457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3892.8689481083525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778.57378962167058</v>
      </c>
      <c r="M83" s="862"/>
      <c r="N83" s="51"/>
    </row>
    <row r="84" spans="1:14">
      <c r="B84" s="89" t="s">
        <v>973</v>
      </c>
      <c r="C84" s="90"/>
      <c r="D84" s="90"/>
      <c r="E84" s="90"/>
      <c r="F84" s="90"/>
      <c r="G84" s="90"/>
      <c r="H84" s="90"/>
      <c r="I84" s="87"/>
      <c r="J84" s="88"/>
      <c r="K84" s="304">
        <v>0.05</v>
      </c>
      <c r="L84" s="861">
        <f>N78*K84</f>
        <v>194.64344740541765</v>
      </c>
      <c r="M84" s="862"/>
      <c r="N84" s="51"/>
    </row>
    <row r="85" spans="1:14" ht="15.75" thickBot="1">
      <c r="B85" s="91" t="s">
        <v>974</v>
      </c>
      <c r="C85" s="92"/>
      <c r="D85" s="92"/>
      <c r="E85" s="92"/>
      <c r="F85" s="92"/>
      <c r="G85" s="92"/>
      <c r="H85" s="92"/>
      <c r="I85" s="93"/>
      <c r="J85" s="94"/>
      <c r="K85" s="305">
        <v>0.05</v>
      </c>
      <c r="L85" s="863">
        <f>N78*K85</f>
        <v>194.64344740541765</v>
      </c>
      <c r="M85" s="864"/>
      <c r="N85" s="51"/>
    </row>
    <row r="86" spans="1:14" ht="15.75" thickBot="1">
      <c r="B86" s="826" t="s">
        <v>953</v>
      </c>
      <c r="C86" s="827"/>
      <c r="D86" s="827"/>
      <c r="E86" s="827"/>
      <c r="F86" s="827"/>
      <c r="G86" s="827"/>
      <c r="H86" s="827"/>
      <c r="I86" s="827"/>
      <c r="J86" s="827"/>
      <c r="K86" s="827"/>
      <c r="L86" s="827"/>
      <c r="M86" s="828"/>
      <c r="N86" s="52">
        <f>L83+L84+L85</f>
        <v>1167.8606844325059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5060.7296325408588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101729.16891155152</v>
      </c>
      <c r="L36" s="270"/>
      <c r="M36" s="271">
        <v>418</v>
      </c>
      <c r="N36" s="272">
        <f>K36/M36</f>
        <v>243.37121749175003</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418</v>
      </c>
      <c r="N37" s="272">
        <f>K37/M37</f>
        <v>366.71956972546587</v>
      </c>
    </row>
    <row r="38" spans="1:14">
      <c r="A38" t="s">
        <v>225</v>
      </c>
      <c r="B38" s="875" t="str">
        <f>VLOOKUP(A38,EQUIPOS!A8:D154,3,FALSE)</f>
        <v>Esparcidor de gravilla, Ancho de esparcimiento 3100mm, Velocidad de trabajo 10—20km2/h</v>
      </c>
      <c r="C38" s="876"/>
      <c r="D38" s="876"/>
      <c r="E38" s="876"/>
      <c r="F38" s="876"/>
      <c r="G38" s="876"/>
      <c r="H38" s="877"/>
      <c r="I38" s="267"/>
      <c r="J38" s="268"/>
      <c r="K38" s="269">
        <f>VLOOKUP(A38,EQUIPOS!A8:D165,4,FALSE)</f>
        <v>106901.11842537092</v>
      </c>
      <c r="L38" s="270"/>
      <c r="M38" s="271">
        <v>418</v>
      </c>
      <c r="N38" s="272">
        <f>K38/M38</f>
        <v>255.74430245304049</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1.0677279414306458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866.90281761168706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63337.928258980886</v>
      </c>
      <c r="N48" s="272">
        <f>K48*M48</f>
        <v>633.37928258980889</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1858.9894300481365</v>
      </c>
      <c r="N49" s="272">
        <f>K49*M49</f>
        <v>2323.7367875601703</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8"/>
      <c r="C52" s="909"/>
      <c r="D52" s="909"/>
      <c r="E52" s="909"/>
      <c r="F52" s="909"/>
      <c r="G52" s="909"/>
      <c r="H52" s="909"/>
      <c r="I52" s="879"/>
      <c r="J52" s="42"/>
      <c r="K52" s="44"/>
      <c r="L52" s="910"/>
      <c r="M52" s="911"/>
      <c r="N52" s="45"/>
    </row>
    <row r="53" spans="1:72" ht="15.75" thickBot="1">
      <c r="B53" s="826" t="s">
        <v>953</v>
      </c>
      <c r="C53" s="827"/>
      <c r="D53" s="827"/>
      <c r="E53" s="827"/>
      <c r="F53" s="827"/>
      <c r="G53" s="827"/>
      <c r="H53" s="827"/>
      <c r="I53" s="827"/>
      <c r="J53" s="827"/>
      <c r="K53" s="827"/>
      <c r="L53" s="827"/>
      <c r="M53" s="828"/>
      <c r="N53" s="394">
        <f>SUM(N48:N52)</f>
        <v>2957.1160701499794</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12" t="s">
        <v>961</v>
      </c>
      <c r="M57" s="891"/>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3">
        <f>VLOOKUP(A58,TRANSPORTE!A5:D117,4,FALSE)</f>
        <v>1246.3831674075907</v>
      </c>
      <c r="M58" s="914"/>
      <c r="N58" s="287">
        <f>K58*L58</f>
        <v>12.463831674075907</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4"/>
      <c r="M63" s="905"/>
      <c r="N63" s="127"/>
    </row>
    <row r="64" spans="1:72" ht="15.75" thickBot="1">
      <c r="B64" s="915" t="s">
        <v>953</v>
      </c>
      <c r="C64" s="869"/>
      <c r="D64" s="869"/>
      <c r="E64" s="869"/>
      <c r="F64" s="869"/>
      <c r="G64" s="869"/>
      <c r="H64" s="869"/>
      <c r="I64" s="869"/>
      <c r="J64" s="869"/>
      <c r="K64" s="869"/>
      <c r="L64" s="869"/>
      <c r="M64" s="870"/>
      <c r="N64" s="104">
        <f>N58+N59+N60+N61+N62</f>
        <v>12.463831674075907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106.77279414306457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3943.255513578807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788.65110271576145</v>
      </c>
      <c r="M83" s="862"/>
      <c r="N83" s="51"/>
    </row>
    <row r="84" spans="1:14">
      <c r="B84" s="89" t="s">
        <v>973</v>
      </c>
      <c r="C84" s="90"/>
      <c r="D84" s="90"/>
      <c r="E84" s="90"/>
      <c r="F84" s="90"/>
      <c r="G84" s="90"/>
      <c r="H84" s="90"/>
      <c r="I84" s="87"/>
      <c r="J84" s="88"/>
      <c r="K84" s="304">
        <v>0.05</v>
      </c>
      <c r="L84" s="861">
        <f>N78*K84</f>
        <v>197.16277567894036</v>
      </c>
      <c r="M84" s="862"/>
      <c r="N84" s="51"/>
    </row>
    <row r="85" spans="1:14" ht="15.75" thickBot="1">
      <c r="B85" s="91" t="s">
        <v>974</v>
      </c>
      <c r="C85" s="92"/>
      <c r="D85" s="92"/>
      <c r="E85" s="92"/>
      <c r="F85" s="92"/>
      <c r="G85" s="92"/>
      <c r="H85" s="92"/>
      <c r="I85" s="93"/>
      <c r="J85" s="94"/>
      <c r="K85" s="305">
        <v>0.05</v>
      </c>
      <c r="L85" s="863">
        <f>N78*K85</f>
        <v>197.16277567894036</v>
      </c>
      <c r="M85" s="864"/>
      <c r="N85" s="51"/>
    </row>
    <row r="86" spans="1:14" ht="15.75" thickBot="1">
      <c r="B86" s="826" t="s">
        <v>953</v>
      </c>
      <c r="C86" s="827"/>
      <c r="D86" s="827"/>
      <c r="E86" s="827"/>
      <c r="F86" s="827"/>
      <c r="G86" s="827"/>
      <c r="H86" s="827"/>
      <c r="I86" s="827"/>
      <c r="J86" s="827"/>
      <c r="K86" s="827"/>
      <c r="L86" s="827"/>
      <c r="M86" s="828"/>
      <c r="N86" s="52">
        <f>L83+L84+L85</f>
        <v>1182.9766540736421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5126.2321676524489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193535.99820093255</v>
      </c>
      <c r="L36" s="270"/>
      <c r="M36" s="271">
        <v>600</v>
      </c>
      <c r="N36" s="272">
        <f>K36/M36</f>
        <v>322.55999700155422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600</v>
      </c>
      <c r="N37" s="272">
        <f>K37/M37</f>
        <v>107.02850592715625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430.33235339457383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66545.811852641709</v>
      </c>
      <c r="N48" s="272">
        <f>K48*M48</f>
        <v>831.82264815802137</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1756.200836488408</v>
      </c>
      <c r="N49" s="272">
        <f>K49*M49</f>
        <v>2568.4437233642971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3400.2663715223184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3">
        <f>VLOOKUP(A58,TRANSPORTE!A5:D117,4,FALSE)</f>
        <v>1246.3831674075907</v>
      </c>
      <c r="M58" s="914"/>
      <c r="N58" s="287">
        <f>K58*L58</f>
        <v>15.579789592594885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15.579789592594885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3920.563561095822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784.11271221916445</v>
      </c>
      <c r="M83" s="862"/>
      <c r="N83" s="51"/>
    </row>
    <row r="84" spans="1:14">
      <c r="B84" s="89" t="s">
        <v>973</v>
      </c>
      <c r="C84" s="90"/>
      <c r="D84" s="90"/>
      <c r="E84" s="90"/>
      <c r="F84" s="90"/>
      <c r="G84" s="90"/>
      <c r="H84" s="90"/>
      <c r="I84" s="87"/>
      <c r="J84" s="88"/>
      <c r="K84" s="304">
        <v>0.05</v>
      </c>
      <c r="L84" s="861">
        <f>N78*K84</f>
        <v>196.02817805479111</v>
      </c>
      <c r="M84" s="862"/>
      <c r="N84" s="51"/>
    </row>
    <row r="85" spans="1:14" ht="15.75" thickBot="1">
      <c r="B85" s="91" t="s">
        <v>974</v>
      </c>
      <c r="C85" s="92"/>
      <c r="D85" s="92"/>
      <c r="E85" s="92"/>
      <c r="F85" s="92"/>
      <c r="G85" s="92"/>
      <c r="H85" s="92"/>
      <c r="I85" s="93"/>
      <c r="J85" s="94"/>
      <c r="K85" s="305">
        <v>0.05</v>
      </c>
      <c r="L85" s="863">
        <f>N78*K85</f>
        <v>196.02817805479111</v>
      </c>
      <c r="M85" s="864"/>
      <c r="N85" s="51"/>
    </row>
    <row r="86" spans="1:14" ht="15.75" thickBot="1">
      <c r="B86" s="826" t="s">
        <v>953</v>
      </c>
      <c r="C86" s="827"/>
      <c r="D86" s="827"/>
      <c r="E86" s="827"/>
      <c r="F86" s="827"/>
      <c r="G86" s="827"/>
      <c r="H86" s="827"/>
      <c r="I86" s="827"/>
      <c r="J86" s="827"/>
      <c r="K86" s="827"/>
      <c r="L86" s="827"/>
      <c r="M86" s="828"/>
      <c r="N86" s="52">
        <f>L83+L84+L85</f>
        <v>1176.1690683287468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5096.7326294245686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193535.99820093255</v>
      </c>
      <c r="L36" s="270"/>
      <c r="M36" s="271">
        <v>600</v>
      </c>
      <c r="N36" s="272">
        <f>K36/M36</f>
        <v>322.55999700155422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600</v>
      </c>
      <c r="N37" s="272">
        <f>K37/M37</f>
        <v>107.02850592715625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430.33235339457383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59239.57663555129</v>
      </c>
      <c r="N48" s="272">
        <f>K48*M48</f>
        <v>562.77597803773722</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1756.200836488408</v>
      </c>
      <c r="N49" s="272">
        <f>K49*M49</f>
        <v>2477.5603300760213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3040.3363081137586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3">
        <f>VLOOKUP(A58,TRANSPORTE!A5:D117,4,FALSE)</f>
        <v>1246.3831674075907</v>
      </c>
      <c r="M58" s="914"/>
      <c r="N58" s="287">
        <f>K58*L58</f>
        <v>11.840640090372112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11.840640090372112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3556.8943481850401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711.37886963700805</v>
      </c>
      <c r="M83" s="862"/>
      <c r="N83" s="51"/>
    </row>
    <row r="84" spans="1:14">
      <c r="B84" s="89" t="s">
        <v>973</v>
      </c>
      <c r="C84" s="90"/>
      <c r="D84" s="90"/>
      <c r="E84" s="90"/>
      <c r="F84" s="90"/>
      <c r="G84" s="90"/>
      <c r="H84" s="90"/>
      <c r="I84" s="87"/>
      <c r="J84" s="88"/>
      <c r="K84" s="304">
        <v>0.05</v>
      </c>
      <c r="L84" s="861">
        <f>N78*K84</f>
        <v>177.84471740925201</v>
      </c>
      <c r="M84" s="862"/>
      <c r="N84" s="51"/>
    </row>
    <row r="85" spans="1:14" ht="15.75" thickBot="1">
      <c r="B85" s="91" t="s">
        <v>974</v>
      </c>
      <c r="C85" s="92"/>
      <c r="D85" s="92"/>
      <c r="E85" s="92"/>
      <c r="F85" s="92"/>
      <c r="G85" s="92"/>
      <c r="H85" s="92"/>
      <c r="I85" s="93"/>
      <c r="J85" s="94"/>
      <c r="K85" s="305">
        <v>0.05</v>
      </c>
      <c r="L85" s="863">
        <f>N78*K85</f>
        <v>177.84471740925201</v>
      </c>
      <c r="M85" s="864"/>
      <c r="N85" s="51"/>
    </row>
    <row r="86" spans="1:14" ht="15.75" thickBot="1">
      <c r="B86" s="826" t="s">
        <v>953</v>
      </c>
      <c r="C86" s="827"/>
      <c r="D86" s="827"/>
      <c r="E86" s="827"/>
      <c r="F86" s="827"/>
      <c r="G86" s="827"/>
      <c r="H86" s="827"/>
      <c r="I86" s="827"/>
      <c r="J86" s="827"/>
      <c r="K86" s="827"/>
      <c r="L86" s="827"/>
      <c r="M86" s="828"/>
      <c r="N86" s="52">
        <f>L83+L84+L85</f>
        <v>1067.0683044555121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4623.9626526405518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193535.99820093255</v>
      </c>
      <c r="L36" s="270"/>
      <c r="M36" s="271">
        <v>600</v>
      </c>
      <c r="N36" s="272">
        <f>K36/M36</f>
        <v>322.55999700155422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600</v>
      </c>
      <c r="N37" s="272">
        <f>K37/M37</f>
        <v>107.02850592715625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430.33235339457383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65856.523637005899</v>
      </c>
      <c r="N48" s="272">
        <f>K48*M48</f>
        <v>625.63697455155602</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1756.200836488408</v>
      </c>
      <c r="N49" s="272">
        <f>K49*M49</f>
        <v>3003.1034303951774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3628.7404049467332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3">
        <f>VLOOKUP(A59,TRANSPORTE!A5:D117,4,FALSE)</f>
        <v>1246.3831674075907</v>
      </c>
      <c r="M59" s="914"/>
      <c r="N59" s="287">
        <f>K59*L59</f>
        <v>11.840640090372112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11.840640090372112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4145.2984450180147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829.05968900360301</v>
      </c>
      <c r="M83" s="862"/>
      <c r="N83" s="51"/>
    </row>
    <row r="84" spans="1:14">
      <c r="B84" s="89" t="s">
        <v>973</v>
      </c>
      <c r="C84" s="90"/>
      <c r="D84" s="90"/>
      <c r="E84" s="90"/>
      <c r="F84" s="90"/>
      <c r="G84" s="90"/>
      <c r="H84" s="90"/>
      <c r="I84" s="87"/>
      <c r="J84" s="88"/>
      <c r="K84" s="304">
        <v>0.05</v>
      </c>
      <c r="L84" s="861">
        <f>N78*K84</f>
        <v>207.26492225090075</v>
      </c>
      <c r="M84" s="862"/>
      <c r="N84" s="51"/>
    </row>
    <row r="85" spans="1:14" ht="15.75" thickBot="1">
      <c r="B85" s="91" t="s">
        <v>974</v>
      </c>
      <c r="C85" s="92"/>
      <c r="D85" s="92"/>
      <c r="E85" s="92"/>
      <c r="F85" s="92"/>
      <c r="G85" s="92"/>
      <c r="H85" s="92"/>
      <c r="I85" s="93"/>
      <c r="J85" s="94"/>
      <c r="K85" s="305">
        <v>0.05</v>
      </c>
      <c r="L85" s="863">
        <f>N78*K85</f>
        <v>207.26492225090075</v>
      </c>
      <c r="M85" s="864"/>
      <c r="N85" s="51"/>
    </row>
    <row r="86" spans="1:14" ht="15.75" thickBot="1">
      <c r="B86" s="826" t="s">
        <v>953</v>
      </c>
      <c r="C86" s="827"/>
      <c r="D86" s="827"/>
      <c r="E86" s="827"/>
      <c r="F86" s="827"/>
      <c r="G86" s="827"/>
      <c r="H86" s="827"/>
      <c r="I86" s="827"/>
      <c r="J86" s="827"/>
      <c r="K86" s="827"/>
      <c r="L86" s="827"/>
      <c r="M86" s="828"/>
      <c r="N86" s="52">
        <f>L83+L84+L85</f>
        <v>1243.5895335054045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5388.8879785234194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193535.99820093255</v>
      </c>
      <c r="L36" s="270"/>
      <c r="M36" s="271">
        <v>600</v>
      </c>
      <c r="N36" s="272">
        <f>K36/M36</f>
        <v>322.55999700155422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600</v>
      </c>
      <c r="N37" s="272">
        <f>K37/M37</f>
        <v>107.02850592715625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430.33235339457383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67679.234739915293</v>
      </c>
      <c r="N48" s="272">
        <f>K48*M48</f>
        <v>321.47636501459766</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1756.200836488408</v>
      </c>
      <c r="N49" s="272">
        <f>K49*M49</f>
        <v>1876.9396439969858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2198.4160090115834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3">
        <f>VLOOKUP(A58,TRANSPORTE!A5:D117,4,FALSE)</f>
        <v>1246.3831674075907</v>
      </c>
      <c r="M58" s="914"/>
      <c r="N58" s="287">
        <f>K58*L58</f>
        <v>5.920320045186056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5.920320045186056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2709.0537290376783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541.81074580753568</v>
      </c>
      <c r="M83" s="862"/>
      <c r="N83" s="51"/>
    </row>
    <row r="84" spans="1:14">
      <c r="B84" s="89" t="s">
        <v>973</v>
      </c>
      <c r="C84" s="90"/>
      <c r="D84" s="90"/>
      <c r="E84" s="90"/>
      <c r="F84" s="90"/>
      <c r="G84" s="90"/>
      <c r="H84" s="90"/>
      <c r="I84" s="87"/>
      <c r="J84" s="88"/>
      <c r="K84" s="304">
        <v>0.05</v>
      </c>
      <c r="L84" s="861">
        <f>N78*K84</f>
        <v>135.45268645188392</v>
      </c>
      <c r="M84" s="862"/>
      <c r="N84" s="51"/>
    </row>
    <row r="85" spans="1:14" ht="15.75" thickBot="1">
      <c r="B85" s="91" t="s">
        <v>974</v>
      </c>
      <c r="C85" s="92"/>
      <c r="D85" s="92"/>
      <c r="E85" s="92"/>
      <c r="F85" s="92"/>
      <c r="G85" s="92"/>
      <c r="H85" s="92"/>
      <c r="I85" s="93"/>
      <c r="J85" s="94"/>
      <c r="K85" s="305">
        <v>0.05</v>
      </c>
      <c r="L85" s="863">
        <f>N78*K85</f>
        <v>135.45268645188392</v>
      </c>
      <c r="M85" s="864"/>
      <c r="N85" s="51"/>
    </row>
    <row r="86" spans="1:14" ht="15.75" thickBot="1">
      <c r="B86" s="826" t="s">
        <v>953</v>
      </c>
      <c r="C86" s="827"/>
      <c r="D86" s="827"/>
      <c r="E86" s="827"/>
      <c r="F86" s="827"/>
      <c r="G86" s="827"/>
      <c r="H86" s="827"/>
      <c r="I86" s="827"/>
      <c r="J86" s="827"/>
      <c r="K86" s="827"/>
      <c r="L86" s="827"/>
      <c r="M86" s="828"/>
      <c r="N86" s="52">
        <f>L83+L84+L85</f>
        <v>812.71611871130347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3521.7698477489816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193535.99820093255</v>
      </c>
      <c r="L36" s="270"/>
      <c r="M36" s="271">
        <v>600</v>
      </c>
      <c r="N36" s="272">
        <f>K36/M36</f>
        <v>322.55999700155422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600</v>
      </c>
      <c r="N37" s="272">
        <f>K37/M37</f>
        <v>107.02850592715625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430.33235339457383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66545.811852641709</v>
      </c>
      <c r="N48" s="272">
        <f>K48*M48</f>
        <v>831.82264815802137</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3670.8903243657028</v>
      </c>
      <c r="N49" s="272">
        <f>K49*M49</f>
        <v>5368.6770993848404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6200.4997475428618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3">
        <f>VLOOKUP(A58,TRANSPORTE!A5:D117,4,FALSE)</f>
        <v>1246.3831674075907</v>
      </c>
      <c r="M58" s="914"/>
      <c r="N58" s="287">
        <f>K58*L58</f>
        <v>15.579789592594885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15.579789592594885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6720.7969371163663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1344.1593874232733</v>
      </c>
      <c r="M83" s="862"/>
      <c r="N83" s="51"/>
    </row>
    <row r="84" spans="1:14">
      <c r="B84" s="89" t="s">
        <v>973</v>
      </c>
      <c r="C84" s="90"/>
      <c r="D84" s="90"/>
      <c r="E84" s="90"/>
      <c r="F84" s="90"/>
      <c r="G84" s="90"/>
      <c r="H84" s="90"/>
      <c r="I84" s="87"/>
      <c r="J84" s="88"/>
      <c r="K84" s="304">
        <v>0.05</v>
      </c>
      <c r="L84" s="861">
        <f>N78*K84</f>
        <v>336.03984685581833</v>
      </c>
      <c r="M84" s="862"/>
      <c r="N84" s="51"/>
    </row>
    <row r="85" spans="1:14" ht="15.75" thickBot="1">
      <c r="B85" s="91" t="s">
        <v>974</v>
      </c>
      <c r="C85" s="92"/>
      <c r="D85" s="92"/>
      <c r="E85" s="92"/>
      <c r="F85" s="92"/>
      <c r="G85" s="92"/>
      <c r="H85" s="92"/>
      <c r="I85" s="93"/>
      <c r="J85" s="94"/>
      <c r="K85" s="305">
        <v>0.05</v>
      </c>
      <c r="L85" s="863">
        <f>N78*K85</f>
        <v>336.03984685581833</v>
      </c>
      <c r="M85" s="864"/>
      <c r="N85" s="51"/>
    </row>
    <row r="86" spans="1:14" ht="15.75" thickBot="1">
      <c r="B86" s="826" t="s">
        <v>953</v>
      </c>
      <c r="C86" s="827"/>
      <c r="D86" s="827"/>
      <c r="E86" s="827"/>
      <c r="F86" s="827"/>
      <c r="G86" s="827"/>
      <c r="H86" s="827"/>
      <c r="I86" s="827"/>
      <c r="J86" s="827"/>
      <c r="K86" s="827"/>
      <c r="L86" s="827"/>
      <c r="M86" s="828"/>
      <c r="N86" s="52">
        <f>L83+L84+L85</f>
        <v>2016.2390811349098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8737.0360182512759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193535.99820093255</v>
      </c>
      <c r="L36" s="270"/>
      <c r="M36" s="271">
        <v>600</v>
      </c>
      <c r="N36" s="272">
        <f>K36/M36</f>
        <v>322.55999700155422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600</v>
      </c>
      <c r="N37" s="272">
        <f>K37/M37</f>
        <v>107.02850592715625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430.33235339457383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59239.57663555129</v>
      </c>
      <c r="N48" s="272">
        <f>K48*M48</f>
        <v>562.77597803773722</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3670.8903243657028</v>
      </c>
      <c r="N49" s="272">
        <f>K49*M49</f>
        <v>5178.7085250989148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5741.4845031366522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3">
        <f>VLOOKUP(A58,TRANSPORTE!A5:D117,4,FALSE)</f>
        <v>1246.3831674075907</v>
      </c>
      <c r="M58" s="914"/>
      <c r="N58" s="287">
        <f>K58*L58</f>
        <v>11.840640090372112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11.840640090372112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6258.0425432079337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1251.6085086415869</v>
      </c>
      <c r="M83" s="862"/>
      <c r="N83" s="51"/>
    </row>
    <row r="84" spans="1:14">
      <c r="B84" s="89" t="s">
        <v>973</v>
      </c>
      <c r="C84" s="90"/>
      <c r="D84" s="90"/>
      <c r="E84" s="90"/>
      <c r="F84" s="90"/>
      <c r="G84" s="90"/>
      <c r="H84" s="90"/>
      <c r="I84" s="87"/>
      <c r="J84" s="88"/>
      <c r="K84" s="304">
        <v>0.05</v>
      </c>
      <c r="L84" s="861">
        <f>N78*K84</f>
        <v>312.90212716039673</v>
      </c>
      <c r="M84" s="862"/>
      <c r="N84" s="51"/>
    </row>
    <row r="85" spans="1:14" ht="15.75" thickBot="1">
      <c r="B85" s="91" t="s">
        <v>974</v>
      </c>
      <c r="C85" s="92"/>
      <c r="D85" s="92"/>
      <c r="E85" s="92"/>
      <c r="F85" s="92"/>
      <c r="G85" s="92"/>
      <c r="H85" s="92"/>
      <c r="I85" s="93"/>
      <c r="J85" s="94"/>
      <c r="K85" s="305">
        <v>0.05</v>
      </c>
      <c r="L85" s="863">
        <f>N78*K85</f>
        <v>312.90212716039673</v>
      </c>
      <c r="M85" s="864"/>
      <c r="N85" s="51"/>
    </row>
    <row r="86" spans="1:14" ht="15.75" thickBot="1">
      <c r="B86" s="826" t="s">
        <v>953</v>
      </c>
      <c r="C86" s="827"/>
      <c r="D86" s="827"/>
      <c r="E86" s="827"/>
      <c r="F86" s="827"/>
      <c r="G86" s="827"/>
      <c r="H86" s="827"/>
      <c r="I86" s="827"/>
      <c r="J86" s="827"/>
      <c r="K86" s="827"/>
      <c r="L86" s="827"/>
      <c r="M86" s="828"/>
      <c r="N86" s="52">
        <f>L83+L84+L85</f>
        <v>1877.4127629623804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8135.4553061703136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193535.99820093255</v>
      </c>
      <c r="L36" s="270"/>
      <c r="M36" s="271">
        <v>600</v>
      </c>
      <c r="N36" s="272">
        <f>K36/M36</f>
        <v>322.55999700155422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600</v>
      </c>
      <c r="N37" s="272">
        <f>K37/M37</f>
        <v>107.02850592715625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430.33235339457383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65856.523637005899</v>
      </c>
      <c r="N48" s="272">
        <f>K48*M48</f>
        <v>625.63697455155602</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3670.8903243657028</v>
      </c>
      <c r="N49" s="272">
        <f>K49*M49</f>
        <v>6277.2224546653515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6902.8594292169073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3">
        <f>VLOOKUP(A58,TRANSPORTE!A5:D117,4,FALSE)</f>
        <v>1246.3831674075907</v>
      </c>
      <c r="M58" s="914"/>
      <c r="N58" s="287">
        <f>K58*L58</f>
        <v>11.840640090372112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11.840640090372112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7419.4174692881888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1483.8834938576379</v>
      </c>
      <c r="M83" s="862"/>
      <c r="N83" s="51"/>
    </row>
    <row r="84" spans="1:14">
      <c r="B84" s="89" t="s">
        <v>973</v>
      </c>
      <c r="C84" s="90"/>
      <c r="D84" s="90"/>
      <c r="E84" s="90"/>
      <c r="F84" s="90"/>
      <c r="G84" s="90"/>
      <c r="H84" s="90"/>
      <c r="I84" s="87"/>
      <c r="J84" s="88"/>
      <c r="K84" s="304">
        <v>0.05</v>
      </c>
      <c r="L84" s="861">
        <f>N78*K84</f>
        <v>370.97087346440946</v>
      </c>
      <c r="M84" s="862"/>
      <c r="N84" s="51"/>
    </row>
    <row r="85" spans="1:14" ht="15.75" thickBot="1">
      <c r="B85" s="91" t="s">
        <v>974</v>
      </c>
      <c r="C85" s="92"/>
      <c r="D85" s="92"/>
      <c r="E85" s="92"/>
      <c r="F85" s="92"/>
      <c r="G85" s="92"/>
      <c r="H85" s="92"/>
      <c r="I85" s="93"/>
      <c r="J85" s="94"/>
      <c r="K85" s="305">
        <v>0.05</v>
      </c>
      <c r="L85" s="863">
        <f>N78*K85</f>
        <v>370.97087346440946</v>
      </c>
      <c r="M85" s="864"/>
      <c r="N85" s="51"/>
    </row>
    <row r="86" spans="1:14" ht="15.75" thickBot="1">
      <c r="B86" s="826" t="s">
        <v>953</v>
      </c>
      <c r="C86" s="827"/>
      <c r="D86" s="827"/>
      <c r="E86" s="827"/>
      <c r="F86" s="827"/>
      <c r="G86" s="827"/>
      <c r="H86" s="827"/>
      <c r="I86" s="827"/>
      <c r="J86" s="827"/>
      <c r="K86" s="827"/>
      <c r="L86" s="827"/>
      <c r="M86" s="828"/>
      <c r="N86" s="52">
        <f>L83+L84+L85</f>
        <v>2225.825240786457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9645.2427100746463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193535.99820093255</v>
      </c>
      <c r="L36" s="270"/>
      <c r="M36" s="271">
        <v>600</v>
      </c>
      <c r="N36" s="272">
        <f>K36/M36</f>
        <v>322.55999700155422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600</v>
      </c>
      <c r="N37" s="272">
        <f>K37/M37</f>
        <v>107.02850592715625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430.33235339457383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67679.234739915293</v>
      </c>
      <c r="N48" s="272">
        <f>K48*M48</f>
        <v>321.47636501459766</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3670.8903243657028</v>
      </c>
      <c r="N49" s="272">
        <f>K49*M49</f>
        <v>3923.2640341658444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4244.7403991804422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3">
        <f>VLOOKUP(A58,TRANSPORTE!A5:D117,4,FALSE)</f>
        <v>1246.3831674075907</v>
      </c>
      <c r="M58" s="914"/>
      <c r="N58" s="287">
        <f>K58*L58</f>
        <v>5.920320045186056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5.920320045186056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4755.3781192065371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951.07562384130745</v>
      </c>
      <c r="M83" s="862"/>
      <c r="N83" s="51"/>
    </row>
    <row r="84" spans="1:14">
      <c r="B84" s="89" t="s">
        <v>973</v>
      </c>
      <c r="C84" s="90"/>
      <c r="D84" s="90"/>
      <c r="E84" s="90"/>
      <c r="F84" s="90"/>
      <c r="G84" s="90"/>
      <c r="H84" s="90"/>
      <c r="I84" s="87"/>
      <c r="J84" s="88"/>
      <c r="K84" s="304">
        <v>0.05</v>
      </c>
      <c r="L84" s="861">
        <f>N78*K84</f>
        <v>237.76890596032686</v>
      </c>
      <c r="M84" s="862"/>
      <c r="N84" s="51"/>
    </row>
    <row r="85" spans="1:14" ht="15.75" thickBot="1">
      <c r="B85" s="91" t="s">
        <v>974</v>
      </c>
      <c r="C85" s="92"/>
      <c r="D85" s="92"/>
      <c r="E85" s="92"/>
      <c r="F85" s="92"/>
      <c r="G85" s="92"/>
      <c r="H85" s="92"/>
      <c r="I85" s="93"/>
      <c r="J85" s="94"/>
      <c r="K85" s="305">
        <v>0.05</v>
      </c>
      <c r="L85" s="863">
        <f>N78*K85</f>
        <v>237.76890596032686</v>
      </c>
      <c r="M85" s="864"/>
      <c r="N85" s="51"/>
    </row>
    <row r="86" spans="1:14" ht="15.75" thickBot="1">
      <c r="B86" s="826" t="s">
        <v>953</v>
      </c>
      <c r="C86" s="827"/>
      <c r="D86" s="827"/>
      <c r="E86" s="827"/>
      <c r="F86" s="827"/>
      <c r="G86" s="827"/>
      <c r="H86" s="827"/>
      <c r="I86" s="827"/>
      <c r="J86" s="827"/>
      <c r="K86" s="827"/>
      <c r="L86" s="827"/>
      <c r="M86" s="828"/>
      <c r="N86" s="52">
        <f>L83+L84+L85</f>
        <v>1426.6134357619612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6181.9915549684983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290</v>
      </c>
      <c r="B37" s="875" t="str">
        <f>VLOOKUP(A37,EQUIPOS!A7:D154,3,FALSE)</f>
        <v>Planta trituradora</v>
      </c>
      <c r="C37" s="876"/>
      <c r="D37" s="876"/>
      <c r="E37" s="876"/>
      <c r="F37" s="876"/>
      <c r="G37" s="876"/>
      <c r="H37" s="877"/>
      <c r="I37" s="267"/>
      <c r="J37" s="268"/>
      <c r="K37" s="269">
        <f>VLOOKUP(A37,EQUIPOS!A7:D164,4,FALSE)</f>
        <v>528541.33289539418</v>
      </c>
      <c r="L37" s="270"/>
      <c r="M37" s="271">
        <v>30</v>
      </c>
      <c r="N37" s="272">
        <f t="shared" ref="N37:N43" si="0">K37/M37</f>
        <v>17618.044429846472</v>
      </c>
    </row>
    <row r="38" spans="1:14">
      <c r="A38" t="s">
        <v>168</v>
      </c>
      <c r="B38" s="875" t="str">
        <f>VLOOKUP(A38,EQUIPOS!A8:D154,3,FALSE)</f>
        <v>Compactador tipo  POTENCIA: 105 HP, PESO: 6 ton</v>
      </c>
      <c r="C38" s="876"/>
      <c r="D38" s="876"/>
      <c r="E38" s="876"/>
      <c r="F38" s="876"/>
      <c r="G38" s="876"/>
      <c r="H38" s="877"/>
      <c r="I38" s="267"/>
      <c r="J38" s="268"/>
      <c r="K38" s="269">
        <f>VLOOKUP(A38,EQUIPOS!A8:D165,4,FALSE)</f>
        <v>116793.89166389991</v>
      </c>
      <c r="L38" s="270"/>
      <c r="M38" s="271">
        <v>9</v>
      </c>
      <c r="N38" s="272">
        <f t="shared" si="0"/>
        <v>12977.099073766656</v>
      </c>
    </row>
    <row r="39" spans="1:14">
      <c r="A39" t="s">
        <v>173</v>
      </c>
      <c r="B39" s="875" t="str">
        <f>VLOOKUP(A39,EQUIPOS!A9:D154,3,FALSE)</f>
        <v>Compactador neumático de Potencia 70 HP, peso de 13 ton</v>
      </c>
      <c r="C39" s="876"/>
      <c r="D39" s="876"/>
      <c r="E39" s="876"/>
      <c r="F39" s="876"/>
      <c r="G39" s="876"/>
      <c r="H39" s="877"/>
      <c r="I39" s="267"/>
      <c r="J39" s="268"/>
      <c r="K39" s="269">
        <f>VLOOKUP(A39,EQUIPOS!A9:D166,4,FALSE)</f>
        <v>153288.78014524473</v>
      </c>
      <c r="L39" s="270"/>
      <c r="M39" s="271">
        <v>9</v>
      </c>
      <c r="N39" s="272">
        <f t="shared" si="0"/>
        <v>17032.086682804969</v>
      </c>
    </row>
    <row r="40" spans="1:14">
      <c r="A40" t="s">
        <v>286</v>
      </c>
      <c r="B40" s="875" t="str">
        <f>VLOOKUP(A40,EQUIPOS!A10:D154,3,FALSE)</f>
        <v>Planta de asfalto en frio</v>
      </c>
      <c r="C40" s="876"/>
      <c r="D40" s="876"/>
      <c r="E40" s="876"/>
      <c r="F40" s="876"/>
      <c r="G40" s="876"/>
      <c r="H40" s="877"/>
      <c r="I40" s="267"/>
      <c r="J40" s="268"/>
      <c r="K40" s="269">
        <f>VLOOKUP(A40,EQUIPOS!A10:D167,4,FALSE)</f>
        <v>407215.46086036565</v>
      </c>
      <c r="L40" s="270"/>
      <c r="M40" s="271">
        <v>9</v>
      </c>
      <c r="N40" s="272">
        <f t="shared" si="0"/>
        <v>45246.162317818409</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9</v>
      </c>
      <c r="N42" s="272">
        <f t="shared" si="0"/>
        <v>24518.701570637233</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9</v>
      </c>
      <c r="N43" s="272">
        <f t="shared" si="0"/>
        <v>9532.2733767293739</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N77*M46</f>
        <v>1065.8882903278056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141447.74641133269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23165.360892947567</v>
      </c>
      <c r="N53" s="272">
        <f>K53*M53</f>
        <v>32431.505250126593</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56.616177201347739</v>
      </c>
      <c r="N54" s="272">
        <f>K54*M54</f>
        <v>1415.4044300336934</v>
      </c>
    </row>
    <row r="55" spans="1:14" ht="15.75" thickBot="1">
      <c r="B55" s="43"/>
      <c r="C55" s="281"/>
      <c r="D55" s="281"/>
      <c r="E55" s="281"/>
      <c r="F55" s="281"/>
      <c r="G55" s="281"/>
      <c r="H55" s="281"/>
      <c r="I55" s="268"/>
      <c r="J55" s="224"/>
      <c r="K55" s="282"/>
      <c r="L55" s="267"/>
      <c r="M55" s="283"/>
      <c r="N55" s="284"/>
    </row>
    <row r="56" spans="1:14" ht="15.75" thickBot="1">
      <c r="B56" s="826" t="s">
        <v>953</v>
      </c>
      <c r="C56" s="827"/>
      <c r="D56" s="827"/>
      <c r="E56" s="827"/>
      <c r="F56" s="827"/>
      <c r="G56" s="827"/>
      <c r="H56" s="827"/>
      <c r="I56" s="827"/>
      <c r="J56" s="827"/>
      <c r="K56" s="827"/>
      <c r="L56" s="827"/>
      <c r="M56" s="828"/>
      <c r="N56" s="394">
        <f>SUM(N53:N55)</f>
        <v>33846.909680160286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3">
        <f>VLOOKUP(A61,TRANSPORTE!A5:D117,4,FALSE)</f>
        <v>1246.3831674075907</v>
      </c>
      <c r="M61" s="914"/>
      <c r="N61" s="287">
        <f>K61*L61</f>
        <v>1557.9789592594884</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3">
        <f>VLOOKUP(A62,TRANSPORTE!A6:D117,4,FALSE)</f>
        <v>1246.3831674075907</v>
      </c>
      <c r="M62" s="914"/>
      <c r="N62" s="287">
        <f>K62*L62</f>
        <v>1744.9364343706268</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3302.9153936301154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SUM(N72:N76)</f>
        <v>10658.882903278056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N48+N56+N67+N77</f>
        <v>189256.45438840112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37851.290877680229</v>
      </c>
      <c r="M84" s="862"/>
      <c r="N84" s="51"/>
    </row>
    <row r="85" spans="1:14">
      <c r="B85" s="89" t="s">
        <v>973</v>
      </c>
      <c r="C85" s="90"/>
      <c r="D85" s="90"/>
      <c r="E85" s="90"/>
      <c r="F85" s="90"/>
      <c r="G85" s="90"/>
      <c r="H85" s="90"/>
      <c r="I85" s="87"/>
      <c r="J85" s="88"/>
      <c r="K85" s="304">
        <v>0.05</v>
      </c>
      <c r="L85" s="861">
        <f>N79*K85</f>
        <v>9462.8227194200572</v>
      </c>
      <c r="M85" s="862"/>
      <c r="N85" s="51"/>
    </row>
    <row r="86" spans="1:14" ht="15.75" thickBot="1">
      <c r="B86" s="91" t="s">
        <v>974</v>
      </c>
      <c r="C86" s="92"/>
      <c r="D86" s="92"/>
      <c r="E86" s="92"/>
      <c r="F86" s="92"/>
      <c r="G86" s="92"/>
      <c r="H86" s="92"/>
      <c r="I86" s="93"/>
      <c r="J86" s="94"/>
      <c r="K86" s="305">
        <v>0.05</v>
      </c>
      <c r="L86" s="863">
        <f>N79*K86</f>
        <v>9462.8227194200572</v>
      </c>
      <c r="M86" s="864"/>
      <c r="N86" s="51"/>
    </row>
    <row r="87" spans="1:14" ht="15.75" thickBot="1">
      <c r="B87" s="826" t="s">
        <v>953</v>
      </c>
      <c r="C87" s="827"/>
      <c r="D87" s="827"/>
      <c r="E87" s="827"/>
      <c r="F87" s="827"/>
      <c r="G87" s="827"/>
      <c r="H87" s="827"/>
      <c r="I87" s="827"/>
      <c r="J87" s="827"/>
      <c r="K87" s="827"/>
      <c r="L87" s="827"/>
      <c r="M87" s="828"/>
      <c r="N87" s="52">
        <f>L84+L85+L86</f>
        <v>56776.936316520347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246033.39070492148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9" t="s">
        <v>2218</v>
      </c>
      <c r="C106" s="830"/>
      <c r="D106" s="830"/>
      <c r="E106" s="830"/>
      <c r="F106" s="830"/>
      <c r="G106" s="830"/>
      <c r="H106" s="830"/>
      <c r="I106" s="830"/>
      <c r="J106" s="830"/>
      <c r="K106" s="830"/>
      <c r="L106" s="830"/>
      <c r="M106" s="830"/>
      <c r="N106" s="831"/>
    </row>
    <row r="107" spans="2:14" ht="15" customHeight="1">
      <c r="B107" s="829"/>
      <c r="C107" s="830"/>
      <c r="D107" s="830"/>
      <c r="E107" s="830"/>
      <c r="F107" s="830"/>
      <c r="G107" s="830"/>
      <c r="H107" s="830"/>
      <c r="I107" s="830"/>
      <c r="J107" s="830"/>
      <c r="K107" s="830"/>
      <c r="L107" s="830"/>
      <c r="M107" s="830"/>
      <c r="N107" s="831"/>
    </row>
    <row r="108" spans="2:14" ht="30" customHeight="1">
      <c r="B108" s="832" t="s">
        <v>2219</v>
      </c>
      <c r="C108" s="833"/>
      <c r="D108" s="833"/>
      <c r="E108" s="833"/>
      <c r="F108" s="833"/>
      <c r="G108" s="833"/>
      <c r="H108" s="833"/>
      <c r="I108" s="833"/>
      <c r="J108" s="833"/>
      <c r="K108" s="833"/>
      <c r="L108" s="833"/>
      <c r="M108" s="833"/>
      <c r="N108" s="834"/>
    </row>
    <row r="109" spans="2:14">
      <c r="B109" s="832"/>
      <c r="C109" s="833"/>
      <c r="D109" s="833"/>
      <c r="E109" s="833"/>
      <c r="F109" s="833"/>
      <c r="G109" s="833"/>
      <c r="H109" s="833"/>
      <c r="I109" s="833"/>
      <c r="J109" s="833"/>
      <c r="K109" s="833"/>
      <c r="L109" s="833"/>
      <c r="M109" s="833"/>
      <c r="N109" s="834"/>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2"/>
      <c r="K119" s="892"/>
      <c r="L119" s="892"/>
      <c r="M119" s="892"/>
      <c r="N119" s="893"/>
    </row>
    <row r="120" spans="2:14" ht="15.75" thickBot="1">
      <c r="B120" s="261" t="s">
        <v>2221</v>
      </c>
      <c r="C120" s="393"/>
      <c r="D120" s="393"/>
      <c r="E120" s="57"/>
      <c r="F120" s="57"/>
      <c r="G120" s="57"/>
      <c r="H120" s="57"/>
      <c r="I120" s="57"/>
      <c r="J120" s="894"/>
      <c r="K120" s="894"/>
      <c r="L120" s="894"/>
      <c r="M120" s="894"/>
      <c r="N120" s="895"/>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168</v>
      </c>
      <c r="B37" s="875" t="str">
        <f>VLOOKUP(A37,EQUIPOS!A7:D154,3,FALSE)</f>
        <v>Compactador tipo  POTENCIA: 105 HP, PESO: 6 ton</v>
      </c>
      <c r="C37" s="876"/>
      <c r="D37" s="876"/>
      <c r="E37" s="876"/>
      <c r="F37" s="876"/>
      <c r="G37" s="876"/>
      <c r="H37" s="877"/>
      <c r="I37" s="267"/>
      <c r="J37" s="268"/>
      <c r="K37" s="269">
        <f>VLOOKUP(A37,EQUIPOS!A7:D164,4,FALSE)</f>
        <v>116793.89166389991</v>
      </c>
      <c r="L37" s="270"/>
      <c r="M37" s="271">
        <v>9</v>
      </c>
      <c r="N37" s="272">
        <f t="shared" ref="N37:N43" si="0">K37/M37</f>
        <v>12977.099073766656</v>
      </c>
    </row>
    <row r="38" spans="1:14">
      <c r="A38" t="s">
        <v>173</v>
      </c>
      <c r="B38" s="875" t="str">
        <f>VLOOKUP(A38,EQUIPOS!A8:D154,3,FALSE)</f>
        <v>Compactador neumático de Potencia 70 HP, peso de 13 ton</v>
      </c>
      <c r="C38" s="876"/>
      <c r="D38" s="876"/>
      <c r="E38" s="876"/>
      <c r="F38" s="876"/>
      <c r="G38" s="876"/>
      <c r="H38" s="877"/>
      <c r="I38" s="267"/>
      <c r="J38" s="268"/>
      <c r="K38" s="269">
        <f>VLOOKUP(A38,EQUIPOS!A8:D165,4,FALSE)</f>
        <v>153288.78014524473</v>
      </c>
      <c r="L38" s="270"/>
      <c r="M38" s="271">
        <v>9</v>
      </c>
      <c r="N38" s="272">
        <f t="shared" si="0"/>
        <v>17032.086682804969</v>
      </c>
    </row>
    <row r="39" spans="1:14">
      <c r="A39" t="s">
        <v>286</v>
      </c>
      <c r="B39" s="875" t="str">
        <f>VLOOKUP(A39,EQUIPOS!A9:D154,3,FALSE)</f>
        <v>Planta de asfalto en frio</v>
      </c>
      <c r="C39" s="876"/>
      <c r="D39" s="876"/>
      <c r="E39" s="876"/>
      <c r="F39" s="876"/>
      <c r="G39" s="876"/>
      <c r="H39" s="877"/>
      <c r="I39" s="267"/>
      <c r="J39" s="268"/>
      <c r="K39" s="269">
        <f>VLOOKUP(A39,EQUIPOS!A9:D166,4,FALSE)</f>
        <v>407215.46086036565</v>
      </c>
      <c r="L39" s="270"/>
      <c r="M39" s="271">
        <v>9</v>
      </c>
      <c r="N39" s="272">
        <f t="shared" si="0"/>
        <v>45246.162317818409</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9</v>
      </c>
      <c r="N42" s="272">
        <f t="shared" si="0"/>
        <v>24518.701570637233</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9</v>
      </c>
      <c r="N43" s="272">
        <f t="shared" si="0"/>
        <v>9532.2733767293739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1065.8882903278056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141447.74641133266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3">
        <f>VLOOKUP(A65,TRANSPORTE!A6:D117,4,FALSE)</f>
        <v>1246.3831674075907</v>
      </c>
      <c r="M65" s="914"/>
      <c r="N65" s="287">
        <f>K65*L65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10658.882903278056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189256.45438840112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37851.290877680229</v>
      </c>
      <c r="M88" s="862"/>
      <c r="N88" s="51"/>
    </row>
    <row r="89" spans="1:14">
      <c r="B89" s="89" t="s">
        <v>973</v>
      </c>
      <c r="C89" s="90"/>
      <c r="D89" s="90"/>
      <c r="E89" s="90"/>
      <c r="F89" s="90"/>
      <c r="G89" s="90"/>
      <c r="H89" s="90"/>
      <c r="I89" s="87"/>
      <c r="J89" s="88"/>
      <c r="K89" s="304">
        <v>0.05</v>
      </c>
      <c r="L89" s="861">
        <f>N83*K89</f>
        <v>9462.8227194200572</v>
      </c>
      <c r="M89" s="862"/>
      <c r="N89" s="51"/>
    </row>
    <row r="90" spans="1:14" ht="15.75" thickBot="1">
      <c r="B90" s="91" t="s">
        <v>974</v>
      </c>
      <c r="C90" s="92"/>
      <c r="D90" s="92"/>
      <c r="E90" s="92"/>
      <c r="F90" s="92"/>
      <c r="G90" s="92"/>
      <c r="H90" s="92"/>
      <c r="I90" s="93"/>
      <c r="J90" s="94"/>
      <c r="K90" s="305">
        <v>0.05</v>
      </c>
      <c r="L90" s="863">
        <f>N83*K90</f>
        <v>9462.8227194200572</v>
      </c>
      <c r="M90" s="864"/>
      <c r="N90" s="51"/>
    </row>
    <row r="91" spans="1:14" ht="15.75" thickBot="1">
      <c r="B91" s="826" t="s">
        <v>953</v>
      </c>
      <c r="C91" s="827"/>
      <c r="D91" s="827"/>
      <c r="E91" s="827"/>
      <c r="F91" s="827"/>
      <c r="G91" s="827"/>
      <c r="H91" s="827"/>
      <c r="I91" s="827"/>
      <c r="J91" s="827"/>
      <c r="K91" s="827"/>
      <c r="L91" s="827"/>
      <c r="M91" s="828"/>
      <c r="N91" s="52">
        <f>L88+L89+L90</f>
        <v>56776.936316520347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246033.39070492148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168</v>
      </c>
      <c r="B37" s="875" t="str">
        <f>VLOOKUP(A37,EQUIPOS!A7:D154,3,FALSE)</f>
        <v>Compactador tipo  POTENCIA: 105 HP, PESO: 6 ton</v>
      </c>
      <c r="C37" s="876"/>
      <c r="D37" s="876"/>
      <c r="E37" s="876"/>
      <c r="F37" s="876"/>
      <c r="G37" s="876"/>
      <c r="H37" s="877"/>
      <c r="I37" s="267"/>
      <c r="J37" s="268"/>
      <c r="K37" s="269">
        <f>VLOOKUP(A37,EQUIPOS!A7:D164,4,FALSE)</f>
        <v>116793.89166389991</v>
      </c>
      <c r="L37" s="270"/>
      <c r="M37" s="271">
        <v>9</v>
      </c>
      <c r="N37" s="272">
        <f t="shared" ref="N37:N43" si="0">K37/M37</f>
        <v>12977.099073766656</v>
      </c>
    </row>
    <row r="38" spans="1:14">
      <c r="A38" t="s">
        <v>173</v>
      </c>
      <c r="B38" s="875" t="str">
        <f>VLOOKUP(A38,EQUIPOS!A8:D154,3,FALSE)</f>
        <v>Compactador neumático de Potencia 70 HP, peso de 13 ton</v>
      </c>
      <c r="C38" s="876"/>
      <c r="D38" s="876"/>
      <c r="E38" s="876"/>
      <c r="F38" s="876"/>
      <c r="G38" s="876"/>
      <c r="H38" s="877"/>
      <c r="I38" s="267"/>
      <c r="J38" s="268"/>
      <c r="K38" s="269">
        <f>VLOOKUP(A38,EQUIPOS!A8:D165,4,FALSE)</f>
        <v>153288.78014524473</v>
      </c>
      <c r="L38" s="270"/>
      <c r="M38" s="271">
        <v>9</v>
      </c>
      <c r="N38" s="272">
        <f t="shared" si="0"/>
        <v>17032.086682804969</v>
      </c>
    </row>
    <row r="39" spans="1:14">
      <c r="A39" t="s">
        <v>286</v>
      </c>
      <c r="B39" s="875" t="str">
        <f>VLOOKUP(A39,EQUIPOS!A9:D154,3,FALSE)</f>
        <v>Planta de asfalto en frio</v>
      </c>
      <c r="C39" s="876"/>
      <c r="D39" s="876"/>
      <c r="E39" s="876"/>
      <c r="F39" s="876"/>
      <c r="G39" s="876"/>
      <c r="H39" s="877"/>
      <c r="I39" s="267"/>
      <c r="J39" s="268"/>
      <c r="K39" s="269">
        <f>VLOOKUP(A39,EQUIPOS!A9:D166,4,FALSE)</f>
        <v>407215.46086036565</v>
      </c>
      <c r="L39" s="270"/>
      <c r="M39" s="271">
        <v>9</v>
      </c>
      <c r="N39" s="272">
        <f t="shared" si="0"/>
        <v>45246.162317818409</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9</v>
      </c>
      <c r="N42" s="272">
        <f t="shared" si="0"/>
        <v>24518.701570637233</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9</v>
      </c>
      <c r="N43" s="272">
        <f t="shared" si="0"/>
        <v>9532.2733767293739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1065.8882903278056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141447.74641133266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411">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3">
        <f>VLOOKUP(A64,TRANSPORTE!A5:D117,4,FALSE)</f>
        <v>1246.3831674075907</v>
      </c>
      <c r="M64" s="914"/>
      <c r="N64" s="287">
        <f>K64*L64</f>
        <v>1744.9364343706268</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3">
        <f>VLOOKUP(A65,TRANSPORTE!A6:D117,4,FALSE)</f>
        <v>1246.3831674075907</v>
      </c>
      <c r="M65" s="914"/>
      <c r="N65" s="287">
        <f>K65*L65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10658.882903278056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189256.45438840112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37851.290877680229</v>
      </c>
      <c r="M88" s="862"/>
      <c r="N88" s="51"/>
    </row>
    <row r="89" spans="1:14">
      <c r="B89" s="89" t="s">
        <v>973</v>
      </c>
      <c r="C89" s="90"/>
      <c r="D89" s="90"/>
      <c r="E89" s="90"/>
      <c r="F89" s="90"/>
      <c r="G89" s="90"/>
      <c r="H89" s="90"/>
      <c r="I89" s="87"/>
      <c r="J89" s="88"/>
      <c r="K89" s="304">
        <v>0.05</v>
      </c>
      <c r="L89" s="861">
        <f>N83*K89</f>
        <v>9462.8227194200572</v>
      </c>
      <c r="M89" s="862"/>
      <c r="N89" s="51"/>
    </row>
    <row r="90" spans="1:14" ht="15.75" thickBot="1">
      <c r="B90" s="91" t="s">
        <v>974</v>
      </c>
      <c r="C90" s="92"/>
      <c r="D90" s="92"/>
      <c r="E90" s="92"/>
      <c r="F90" s="92"/>
      <c r="G90" s="92"/>
      <c r="H90" s="92"/>
      <c r="I90" s="93"/>
      <c r="J90" s="94"/>
      <c r="K90" s="305">
        <v>0.05</v>
      </c>
      <c r="L90" s="863">
        <f>N83*K90</f>
        <v>9462.8227194200572</v>
      </c>
      <c r="M90" s="864"/>
      <c r="N90" s="51"/>
    </row>
    <row r="91" spans="1:14" ht="15.75" thickBot="1">
      <c r="B91" s="826" t="s">
        <v>953</v>
      </c>
      <c r="C91" s="827"/>
      <c r="D91" s="827"/>
      <c r="E91" s="827"/>
      <c r="F91" s="827"/>
      <c r="G91" s="827"/>
      <c r="H91" s="827"/>
      <c r="I91" s="827"/>
      <c r="J91" s="827"/>
      <c r="K91" s="827"/>
      <c r="L91" s="827"/>
      <c r="M91" s="828"/>
      <c r="N91" s="52">
        <f>L88+L89+L90</f>
        <v>56776.936316520347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52">
        <f>N83+N91</f>
        <v>246033.39070492148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168</v>
      </c>
      <c r="B37" s="875" t="str">
        <f>VLOOKUP(A37,EQUIPOS!A7:D154,3,FALSE)</f>
        <v>Compactador tipo  POTENCIA: 105 HP, PESO: 6 ton</v>
      </c>
      <c r="C37" s="876"/>
      <c r="D37" s="876"/>
      <c r="E37" s="876"/>
      <c r="F37" s="876"/>
      <c r="G37" s="876"/>
      <c r="H37" s="877"/>
      <c r="I37" s="267"/>
      <c r="J37" s="268"/>
      <c r="K37" s="269">
        <f>VLOOKUP(A37,EQUIPOS!A7:D164,4,FALSE)</f>
        <v>116793.89166389991</v>
      </c>
      <c r="L37" s="270"/>
      <c r="M37" s="271">
        <v>7</v>
      </c>
      <c r="N37" s="272">
        <f t="shared" ref="N37:N43" si="0">K37/M37</f>
        <v>16684.841666271415</v>
      </c>
    </row>
    <row r="38" spans="1:14">
      <c r="A38" t="s">
        <v>173</v>
      </c>
      <c r="B38" s="875" t="str">
        <f>VLOOKUP(A38,EQUIPOS!A8:D154,3,FALSE)</f>
        <v>Compactador neumático de Potencia 70 HP, peso de 13 ton</v>
      </c>
      <c r="C38" s="876"/>
      <c r="D38" s="876"/>
      <c r="E38" s="876"/>
      <c r="F38" s="876"/>
      <c r="G38" s="876"/>
      <c r="H38" s="877"/>
      <c r="I38" s="267"/>
      <c r="J38" s="268"/>
      <c r="K38" s="269">
        <f>VLOOKUP(A38,EQUIPOS!A8:D165,4,FALSE)</f>
        <v>153288.78014524473</v>
      </c>
      <c r="L38" s="270"/>
      <c r="M38" s="271">
        <v>7</v>
      </c>
      <c r="N38" s="272">
        <f t="shared" si="0"/>
        <v>21898.397163606391</v>
      </c>
    </row>
    <row r="39" spans="1:14">
      <c r="A39" t="s">
        <v>286</v>
      </c>
      <c r="B39" s="875" t="str">
        <f>VLOOKUP(A39,EQUIPOS!A9:D154,3,FALSE)</f>
        <v>Planta de asfalto en frio</v>
      </c>
      <c r="C39" s="876"/>
      <c r="D39" s="876"/>
      <c r="E39" s="876"/>
      <c r="F39" s="876"/>
      <c r="G39" s="876"/>
      <c r="H39" s="877"/>
      <c r="I39" s="267"/>
      <c r="J39" s="268"/>
      <c r="K39" s="269">
        <f>VLOOKUP(A39,EQUIPOS!A9:D166,4,FALSE)</f>
        <v>407215.46086036565</v>
      </c>
      <c r="L39" s="270"/>
      <c r="M39" s="271">
        <v>9</v>
      </c>
      <c r="N39" s="272">
        <f t="shared" si="0"/>
        <v>45246.162317818409</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7</v>
      </c>
      <c r="N42" s="272">
        <f t="shared" si="0"/>
        <v>31524.044876533586</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9</v>
      </c>
      <c r="N43" s="272">
        <f t="shared" si="0"/>
        <v>9532.2733767293739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1218.1580460889206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157179.41254629631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1246.3831674075907</v>
      </c>
      <c r="N65" s="412">
        <f>K65*M65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12181.580460889205</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206510.81808097591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41302.163616195183</v>
      </c>
      <c r="M88" s="862"/>
      <c r="N88" s="51"/>
    </row>
    <row r="89" spans="1:14">
      <c r="B89" s="89" t="s">
        <v>973</v>
      </c>
      <c r="C89" s="90"/>
      <c r="D89" s="90"/>
      <c r="E89" s="90"/>
      <c r="F89" s="90"/>
      <c r="G89" s="90"/>
      <c r="H89" s="90"/>
      <c r="I89" s="87"/>
      <c r="J89" s="88"/>
      <c r="K89" s="304">
        <v>0.05</v>
      </c>
      <c r="L89" s="861">
        <f>N83*K89</f>
        <v>10325.540904048796</v>
      </c>
      <c r="M89" s="862"/>
      <c r="N89" s="51"/>
    </row>
    <row r="90" spans="1:14" ht="15.75" thickBot="1">
      <c r="B90" s="91" t="s">
        <v>974</v>
      </c>
      <c r="C90" s="92"/>
      <c r="D90" s="92"/>
      <c r="E90" s="92"/>
      <c r="F90" s="92"/>
      <c r="G90" s="92"/>
      <c r="H90" s="92"/>
      <c r="I90" s="93"/>
      <c r="J90" s="94"/>
      <c r="K90" s="305">
        <v>0.05</v>
      </c>
      <c r="L90" s="863">
        <f>N83*K90</f>
        <v>10325.540904048796</v>
      </c>
      <c r="M90" s="864"/>
      <c r="N90" s="51"/>
    </row>
    <row r="91" spans="1:14" ht="15.75" thickBot="1">
      <c r="B91" s="826" t="s">
        <v>953</v>
      </c>
      <c r="C91" s="827"/>
      <c r="D91" s="827"/>
      <c r="E91" s="827"/>
      <c r="F91" s="827"/>
      <c r="G91" s="827"/>
      <c r="H91" s="827"/>
      <c r="I91" s="827"/>
      <c r="J91" s="827"/>
      <c r="K91" s="827"/>
      <c r="L91" s="827"/>
      <c r="M91" s="828"/>
      <c r="N91" s="52">
        <f>L88+L89+L90</f>
        <v>61953.245424292771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268464.06350526866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9</v>
      </c>
      <c r="N37" s="272">
        <f t="shared" ref="N37:N43" si="0">K37/M37</f>
        <v>17032.086682804969</v>
      </c>
    </row>
    <row r="38" spans="1:14">
      <c r="A38" t="s">
        <v>168</v>
      </c>
      <c r="B38" s="875" t="str">
        <f>VLOOKUP(A38,EQUIPOS!A8:D154,3,FALSE)</f>
        <v>Compactador tipo  POTENCIA: 105 HP, PESO: 6 ton</v>
      </c>
      <c r="C38" s="876"/>
      <c r="D38" s="876"/>
      <c r="E38" s="876"/>
      <c r="F38" s="876"/>
      <c r="G38" s="876"/>
      <c r="H38" s="877"/>
      <c r="I38" s="267"/>
      <c r="J38" s="268"/>
      <c r="K38" s="269">
        <f>VLOOKUP(A38,EQUIPOS!A8:D165,4,FALSE)</f>
        <v>116793.89166389991</v>
      </c>
      <c r="L38" s="270"/>
      <c r="M38" s="271">
        <v>9</v>
      </c>
      <c r="N38" s="272">
        <f t="shared" si="0"/>
        <v>12977.099073766656</v>
      </c>
    </row>
    <row r="39" spans="1:14">
      <c r="A39" t="s">
        <v>286</v>
      </c>
      <c r="B39" s="875" t="str">
        <f>VLOOKUP(A39,EQUIPOS!A9:D154,3,FALSE)</f>
        <v>Planta de asfalto en frio</v>
      </c>
      <c r="C39" s="876"/>
      <c r="D39" s="876"/>
      <c r="E39" s="876"/>
      <c r="F39" s="876"/>
      <c r="G39" s="876"/>
      <c r="H39" s="877"/>
      <c r="I39" s="267"/>
      <c r="J39" s="268"/>
      <c r="K39" s="269">
        <f>VLOOKUP(A39,EQUIPOS!A9:D166,4,FALSE)</f>
        <v>407215.46086036565</v>
      </c>
      <c r="L39" s="270"/>
      <c r="M39" s="271">
        <v>9</v>
      </c>
      <c r="N39" s="272">
        <f t="shared" si="0"/>
        <v>45246.162317818409</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9</v>
      </c>
      <c r="N42" s="272">
        <f t="shared" si="0"/>
        <v>24518.701570637233</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9</v>
      </c>
      <c r="N43" s="272">
        <f t="shared" si="0"/>
        <v>9532.2733767293739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76"/>
      <c r="F46" s="876"/>
      <c r="G46" s="876"/>
      <c r="H46" s="877"/>
      <c r="I46" s="36"/>
      <c r="J46" s="37"/>
      <c r="K46" s="274"/>
      <c r="L46" s="276"/>
      <c r="M46" s="277"/>
      <c r="N46" s="278"/>
    </row>
    <row r="47" spans="1:14">
      <c r="B47" s="883" t="s">
        <v>952</v>
      </c>
      <c r="C47" s="961"/>
      <c r="D47" s="961"/>
      <c r="E47" s="38"/>
      <c r="F47" s="39"/>
      <c r="G47" s="39"/>
      <c r="H47" s="40"/>
      <c r="I47" s="36"/>
      <c r="J47" s="37"/>
      <c r="K47" s="279"/>
      <c r="L47" s="276"/>
      <c r="M47" s="401">
        <v>0.1</v>
      </c>
      <c r="N47" s="344">
        <f>N81*M47</f>
        <v>1065.8882903278056</v>
      </c>
    </row>
    <row r="48" spans="1:14" ht="15.75" thickBot="1">
      <c r="B48" s="962"/>
      <c r="C48" s="963"/>
      <c r="D48" s="963"/>
      <c r="E48" s="963"/>
      <c r="F48" s="963"/>
      <c r="G48" s="963"/>
      <c r="H48" s="964"/>
      <c r="I48" s="885"/>
      <c r="J48" s="886"/>
      <c r="K48" s="41"/>
      <c r="L48" s="887"/>
      <c r="M48" s="965"/>
      <c r="N48" s="105"/>
    </row>
    <row r="49" spans="1:14" ht="15.75" thickBot="1">
      <c r="B49" s="826" t="s">
        <v>953</v>
      </c>
      <c r="C49" s="827"/>
      <c r="D49" s="827"/>
      <c r="E49" s="827"/>
      <c r="F49" s="827"/>
      <c r="G49" s="827"/>
      <c r="H49" s="827"/>
      <c r="I49" s="827"/>
      <c r="J49" s="827"/>
      <c r="K49" s="827"/>
      <c r="L49" s="827"/>
      <c r="M49" s="828"/>
      <c r="N49" s="394">
        <f>SUM(N36:N48)</f>
        <v>141447.74641133266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3">
        <f>VLOOKUP(A65,TRANSPORTE!A6:D117,4,FALSE)</f>
        <v>1246.3831674075907</v>
      </c>
      <c r="M65" s="914"/>
      <c r="N65" s="287">
        <f>K65*L65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10658.882903278056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189256.45438840112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37851.290877680229</v>
      </c>
      <c r="M88" s="862"/>
      <c r="N88" s="51"/>
    </row>
    <row r="89" spans="1:14">
      <c r="B89" s="89" t="s">
        <v>973</v>
      </c>
      <c r="C89" s="90"/>
      <c r="D89" s="90"/>
      <c r="E89" s="90"/>
      <c r="F89" s="90"/>
      <c r="G89" s="90"/>
      <c r="H89" s="90"/>
      <c r="I89" s="87"/>
      <c r="J89" s="88"/>
      <c r="K89" s="304">
        <v>0.05</v>
      </c>
      <c r="L89" s="861">
        <f>N83*K89</f>
        <v>9462.8227194200572</v>
      </c>
      <c r="M89" s="862"/>
      <c r="N89" s="51"/>
    </row>
    <row r="90" spans="1:14" ht="15.75" thickBot="1">
      <c r="B90" s="91" t="s">
        <v>974</v>
      </c>
      <c r="C90" s="92"/>
      <c r="D90" s="92"/>
      <c r="E90" s="92"/>
      <c r="F90" s="92"/>
      <c r="G90" s="92"/>
      <c r="H90" s="92"/>
      <c r="I90" s="93"/>
      <c r="J90" s="94"/>
      <c r="K90" s="305">
        <v>0.05</v>
      </c>
      <c r="L90" s="863">
        <f>N83*K90</f>
        <v>9462.8227194200572</v>
      </c>
      <c r="M90" s="864"/>
      <c r="N90" s="51"/>
    </row>
    <row r="91" spans="1:14" ht="15.75" thickBot="1">
      <c r="B91" s="826" t="s">
        <v>953</v>
      </c>
      <c r="C91" s="827"/>
      <c r="D91" s="827"/>
      <c r="E91" s="827"/>
      <c r="F91" s="827"/>
      <c r="G91" s="827"/>
      <c r="H91" s="827"/>
      <c r="I91" s="827"/>
      <c r="J91" s="827"/>
      <c r="K91" s="827"/>
      <c r="L91" s="827"/>
      <c r="M91" s="828"/>
      <c r="N91" s="52">
        <f>L88+L89+L90</f>
        <v>56776.936316520347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246033.39070492148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9</v>
      </c>
      <c r="N37" s="272">
        <f t="shared" ref="N37:N43" si="0">K37/M37</f>
        <v>17032.086682804969</v>
      </c>
    </row>
    <row r="38" spans="1:14">
      <c r="A38" t="s">
        <v>168</v>
      </c>
      <c r="B38" s="875" t="str">
        <f>VLOOKUP(A38,EQUIPOS!A8:D154,3,FALSE)</f>
        <v>Compactador tipo  POTENCIA: 105 HP, PESO: 6 ton</v>
      </c>
      <c r="C38" s="876"/>
      <c r="D38" s="876"/>
      <c r="E38" s="876"/>
      <c r="F38" s="876"/>
      <c r="G38" s="876"/>
      <c r="H38" s="877"/>
      <c r="I38" s="267"/>
      <c r="J38" s="268"/>
      <c r="K38" s="269">
        <f>VLOOKUP(A38,EQUIPOS!A8:D165,4,FALSE)</f>
        <v>116793.89166389991</v>
      </c>
      <c r="L38" s="270"/>
      <c r="M38" s="271">
        <v>9</v>
      </c>
      <c r="N38" s="272">
        <f t="shared" si="0"/>
        <v>12977.099073766656</v>
      </c>
    </row>
    <row r="39" spans="1:14">
      <c r="A39" t="s">
        <v>286</v>
      </c>
      <c r="B39" s="875" t="str">
        <f>VLOOKUP(A39,EQUIPOS!A9:D154,3,FALSE)</f>
        <v>Planta de asfalto en frio</v>
      </c>
      <c r="C39" s="876"/>
      <c r="D39" s="876"/>
      <c r="E39" s="876"/>
      <c r="F39" s="876"/>
      <c r="G39" s="876"/>
      <c r="H39" s="877"/>
      <c r="I39" s="267"/>
      <c r="J39" s="268"/>
      <c r="K39" s="269">
        <f>VLOOKUP(A39,EQUIPOS!A9:D166,4,FALSE)</f>
        <v>407215.46086036565</v>
      </c>
      <c r="L39" s="270"/>
      <c r="M39" s="271">
        <v>9</v>
      </c>
      <c r="N39" s="272">
        <f t="shared" si="0"/>
        <v>45246.162317818409</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9</v>
      </c>
      <c r="N42" s="272">
        <f t="shared" si="0"/>
        <v>24518.701570637233</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9</v>
      </c>
      <c r="N43" s="272">
        <f t="shared" si="0"/>
        <v>9532.2733767293739</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1065.8882903278056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141447.74641133266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23165.360892947567</v>
      </c>
      <c r="N53" s="272">
        <f>K53*M53</f>
        <v>32431.505250126593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56.616177201347739</v>
      </c>
      <c r="N54" s="272">
        <f>K54*M54</f>
        <v>1415.4044300336934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33846.909680160286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1246.3831674075907</v>
      </c>
      <c r="M63" s="914"/>
      <c r="N63" s="287">
        <f>K63*L63</f>
        <v>1744.9364343706268</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3">
        <f>VLOOKUP(A64,TRANSPORTE!A6:D117,4,FALSE)</f>
        <v>1246.3831674075907</v>
      </c>
      <c r="M64" s="914"/>
      <c r="N64" s="287">
        <f>K64*L64</f>
        <v>1557.9789592594884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3302.9153936301154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10658.882903278056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189256.45438840112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37851.290877680229</v>
      </c>
      <c r="M87" s="862"/>
      <c r="N87" s="51"/>
    </row>
    <row r="88" spans="1:14">
      <c r="B88" s="89" t="s">
        <v>973</v>
      </c>
      <c r="C88" s="90"/>
      <c r="D88" s="90"/>
      <c r="E88" s="90"/>
      <c r="F88" s="90"/>
      <c r="G88" s="90"/>
      <c r="H88" s="90"/>
      <c r="I88" s="87"/>
      <c r="J88" s="88"/>
      <c r="K88" s="304">
        <v>0.05</v>
      </c>
      <c r="L88" s="861">
        <f>N82*K88</f>
        <v>9462.8227194200572</v>
      </c>
      <c r="M88" s="862"/>
      <c r="N88" s="51"/>
    </row>
    <row r="89" spans="1:14" ht="15.75" thickBot="1">
      <c r="B89" s="91" t="s">
        <v>974</v>
      </c>
      <c r="C89" s="92"/>
      <c r="D89" s="92"/>
      <c r="E89" s="92"/>
      <c r="F89" s="92"/>
      <c r="G89" s="92"/>
      <c r="H89" s="92"/>
      <c r="I89" s="93"/>
      <c r="J89" s="94"/>
      <c r="K89" s="305">
        <v>0.05</v>
      </c>
      <c r="L89" s="863">
        <f>N82*K89</f>
        <v>9462.8227194200572</v>
      </c>
      <c r="M89" s="864"/>
      <c r="N89" s="51"/>
    </row>
    <row r="90" spans="1:14" ht="15.75" thickBot="1">
      <c r="B90" s="826" t="s">
        <v>953</v>
      </c>
      <c r="C90" s="827"/>
      <c r="D90" s="827"/>
      <c r="E90" s="827"/>
      <c r="F90" s="827"/>
      <c r="G90" s="827"/>
      <c r="H90" s="827"/>
      <c r="I90" s="827"/>
      <c r="J90" s="827"/>
      <c r="K90" s="827"/>
      <c r="L90" s="827"/>
      <c r="M90" s="828"/>
      <c r="N90" s="52">
        <f>L87+L88+L89</f>
        <v>56776.936316520347</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246033.39070492148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9</v>
      </c>
      <c r="N37" s="272">
        <f t="shared" ref="N37:N43" si="0">K37/M37</f>
        <v>17032.086682804969</v>
      </c>
    </row>
    <row r="38" spans="1:14">
      <c r="A38" t="s">
        <v>168</v>
      </c>
      <c r="B38" s="875" t="str">
        <f>VLOOKUP(A38,EQUIPOS!A8:D154,3,FALSE)</f>
        <v>Compactador tipo  POTENCIA: 105 HP, PESO: 6 ton</v>
      </c>
      <c r="C38" s="876"/>
      <c r="D38" s="876"/>
      <c r="E38" s="876"/>
      <c r="F38" s="876"/>
      <c r="G38" s="876"/>
      <c r="H38" s="877"/>
      <c r="I38" s="267"/>
      <c r="J38" s="268"/>
      <c r="K38" s="269">
        <f>VLOOKUP(A38,EQUIPOS!A8:D165,4,FALSE)</f>
        <v>116793.89166389991</v>
      </c>
      <c r="L38" s="270"/>
      <c r="M38" s="271">
        <v>9</v>
      </c>
      <c r="N38" s="272">
        <f t="shared" si="0"/>
        <v>12977.099073766656</v>
      </c>
    </row>
    <row r="39" spans="1:14">
      <c r="A39" t="s">
        <v>286</v>
      </c>
      <c r="B39" s="875" t="str">
        <f>VLOOKUP(A39,EQUIPOS!A9:D154,3,FALSE)</f>
        <v>Planta de asfalto en frio</v>
      </c>
      <c r="C39" s="876"/>
      <c r="D39" s="876"/>
      <c r="E39" s="876"/>
      <c r="F39" s="876"/>
      <c r="G39" s="876"/>
      <c r="H39" s="877"/>
      <c r="I39" s="267"/>
      <c r="J39" s="268"/>
      <c r="K39" s="269">
        <f>VLOOKUP(A39,EQUIPOS!A9:D166,4,FALSE)</f>
        <v>407215.46086036565</v>
      </c>
      <c r="L39" s="270"/>
      <c r="M39" s="271">
        <v>9</v>
      </c>
      <c r="N39" s="272">
        <f t="shared" si="0"/>
        <v>45246.162317818409</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9</v>
      </c>
      <c r="N42" s="272">
        <f t="shared" si="0"/>
        <v>24518.701570637233</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9</v>
      </c>
      <c r="N43" s="272">
        <f t="shared" si="0"/>
        <v>9532.2733767293739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76"/>
      <c r="F46" s="876"/>
      <c r="G46" s="876"/>
      <c r="H46" s="877"/>
      <c r="I46" s="36"/>
      <c r="J46" s="37"/>
      <c r="K46" s="274"/>
      <c r="L46" s="276"/>
      <c r="M46" s="277"/>
      <c r="N46" s="278"/>
    </row>
    <row r="47" spans="1:14">
      <c r="B47" s="883" t="s">
        <v>952</v>
      </c>
      <c r="C47" s="961"/>
      <c r="D47" s="961"/>
      <c r="E47" s="38"/>
      <c r="F47" s="39"/>
      <c r="G47" s="39"/>
      <c r="H47" s="40"/>
      <c r="I47" s="36"/>
      <c r="J47" s="37"/>
      <c r="K47" s="279"/>
      <c r="L47" s="276"/>
      <c r="M47" s="401">
        <v>0.1</v>
      </c>
      <c r="N47" s="344">
        <f>N81*M47</f>
        <v>1065.8882903278056</v>
      </c>
    </row>
    <row r="48" spans="1:14" ht="15.75" thickBot="1">
      <c r="B48" s="962"/>
      <c r="C48" s="963"/>
      <c r="D48" s="963"/>
      <c r="E48" s="963"/>
      <c r="F48" s="963"/>
      <c r="G48" s="963"/>
      <c r="H48" s="964"/>
      <c r="I48" s="885"/>
      <c r="J48" s="886"/>
      <c r="K48" s="41"/>
      <c r="L48" s="887"/>
      <c r="M48" s="965"/>
      <c r="N48" s="105"/>
    </row>
    <row r="49" spans="1:14" ht="15.75" thickBot="1">
      <c r="B49" s="826" t="s">
        <v>953</v>
      </c>
      <c r="C49" s="827"/>
      <c r="D49" s="827"/>
      <c r="E49" s="827"/>
      <c r="F49" s="827"/>
      <c r="G49" s="827"/>
      <c r="H49" s="827"/>
      <c r="I49" s="827"/>
      <c r="J49" s="827"/>
      <c r="K49" s="827"/>
      <c r="L49" s="827"/>
      <c r="M49" s="828"/>
      <c r="N49" s="394">
        <f>SUM(N36:N48)</f>
        <v>141447.74641133266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3">
        <f>VLOOKUP(A65,TRANSPORTE!A6:D117,4,FALSE)</f>
        <v>1246.3831674075907</v>
      </c>
      <c r="M65" s="914"/>
      <c r="N65" s="287">
        <f>K65*L65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10658.882903278056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189256.45438840112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37851.290877680229</v>
      </c>
      <c r="M88" s="862"/>
      <c r="N88" s="51"/>
    </row>
    <row r="89" spans="1:14">
      <c r="B89" s="89" t="s">
        <v>973</v>
      </c>
      <c r="C89" s="90"/>
      <c r="D89" s="90"/>
      <c r="E89" s="90"/>
      <c r="F89" s="90"/>
      <c r="G89" s="90"/>
      <c r="H89" s="90"/>
      <c r="I89" s="87"/>
      <c r="J89" s="88"/>
      <c r="K89" s="304">
        <v>0.05</v>
      </c>
      <c r="L89" s="861">
        <f>N83*K89</f>
        <v>9462.8227194200572</v>
      </c>
      <c r="M89" s="862"/>
      <c r="N89" s="51"/>
    </row>
    <row r="90" spans="1:14" ht="15.75" thickBot="1">
      <c r="B90" s="91" t="s">
        <v>974</v>
      </c>
      <c r="C90" s="92"/>
      <c r="D90" s="92"/>
      <c r="E90" s="92"/>
      <c r="F90" s="92"/>
      <c r="G90" s="92"/>
      <c r="H90" s="92"/>
      <c r="I90" s="93"/>
      <c r="J90" s="94"/>
      <c r="K90" s="305">
        <v>0.05</v>
      </c>
      <c r="L90" s="863">
        <f>N83*K90</f>
        <v>9462.8227194200572</v>
      </c>
      <c r="M90" s="864"/>
      <c r="N90" s="51"/>
    </row>
    <row r="91" spans="1:14" ht="15.75" thickBot="1">
      <c r="B91" s="826" t="s">
        <v>953</v>
      </c>
      <c r="C91" s="827"/>
      <c r="D91" s="827"/>
      <c r="E91" s="827"/>
      <c r="F91" s="827"/>
      <c r="G91" s="827"/>
      <c r="H91" s="827"/>
      <c r="I91" s="827"/>
      <c r="J91" s="827"/>
      <c r="K91" s="827"/>
      <c r="L91" s="827"/>
      <c r="M91" s="828"/>
      <c r="N91" s="52">
        <f>L88+L89+L90</f>
        <v>56776.936316520347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246033.39070492148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 customHeight="1" thickBot="1">
      <c r="A31" t="s">
        <v>1845</v>
      </c>
      <c r="B31" s="80" t="s">
        <v>1067</v>
      </c>
      <c r="C31" s="966" t="s">
        <v>1580</v>
      </c>
      <c r="D31" s="966"/>
      <c r="E31" s="966"/>
      <c r="F31" s="967"/>
      <c r="G31" s="967"/>
      <c r="H31" s="967"/>
      <c r="I31" s="967"/>
      <c r="J31" s="967"/>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7</v>
      </c>
      <c r="N37" s="272">
        <f t="shared" ref="N37:N43" si="0">K37/M37</f>
        <v>21898.397163606391</v>
      </c>
    </row>
    <row r="38" spans="1:14">
      <c r="A38" t="s">
        <v>168</v>
      </c>
      <c r="B38" s="875" t="str">
        <f>VLOOKUP(A38,EQUIPOS!A8:D154,3,FALSE)</f>
        <v>Compactador tipo  POTENCIA: 105 HP, PESO: 6 ton</v>
      </c>
      <c r="C38" s="876"/>
      <c r="D38" s="876"/>
      <c r="E38" s="876"/>
      <c r="F38" s="876"/>
      <c r="G38" s="876"/>
      <c r="H38" s="877"/>
      <c r="I38" s="267"/>
      <c r="J38" s="268"/>
      <c r="K38" s="269">
        <f>VLOOKUP(A38,EQUIPOS!A8:D165,4,FALSE)</f>
        <v>116793.89166389991</v>
      </c>
      <c r="L38" s="270"/>
      <c r="M38" s="271">
        <v>7</v>
      </c>
      <c r="N38" s="272">
        <f t="shared" si="0"/>
        <v>16684.841666271415</v>
      </c>
    </row>
    <row r="39" spans="1:14">
      <c r="A39" t="s">
        <v>286</v>
      </c>
      <c r="B39" s="875" t="str">
        <f>VLOOKUP(A39,EQUIPOS!A9:D154,3,FALSE)</f>
        <v>Planta de asfalto en frio</v>
      </c>
      <c r="C39" s="876"/>
      <c r="D39" s="876"/>
      <c r="E39" s="876"/>
      <c r="F39" s="876"/>
      <c r="G39" s="876"/>
      <c r="H39" s="877"/>
      <c r="I39" s="267"/>
      <c r="J39" s="268"/>
      <c r="K39" s="269">
        <f>VLOOKUP(A39,EQUIPOS!A9:D166,4,FALSE)</f>
        <v>407215.46086036565</v>
      </c>
      <c r="L39" s="270"/>
      <c r="M39" s="271">
        <v>9</v>
      </c>
      <c r="N39" s="272">
        <f t="shared" si="0"/>
        <v>45246.162317818409</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7</v>
      </c>
      <c r="N42" s="272">
        <f t="shared" si="0"/>
        <v>31524.044876533586</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9</v>
      </c>
      <c r="N43" s="272">
        <f t="shared" si="0"/>
        <v>9532.2733767293739</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1218.1580460889206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157179.41254629631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23165.360892947567</v>
      </c>
      <c r="N53" s="272">
        <f>K53*M53</f>
        <v>32431.505250126593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56.616177201347739</v>
      </c>
      <c r="N54" s="272">
        <f>K54*M54</f>
        <v>1415.4044300336934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33846.909680160286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1246.3831674075907</v>
      </c>
      <c r="M63" s="914"/>
      <c r="N63" s="287">
        <f>K63*L63</f>
        <v>1744.9364343706268</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3">
        <f>VLOOKUP(A64,TRANSPORTE!A6:D117,4,FALSE)</f>
        <v>1246.3831674075907</v>
      </c>
      <c r="M64" s="914"/>
      <c r="N64" s="287">
        <f>K64*L64</f>
        <v>1557.9789592594884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3302.9153936301154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12181.580460889205</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206510.81808097591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41302.163616195183</v>
      </c>
      <c r="M87" s="862"/>
      <c r="N87" s="51"/>
    </row>
    <row r="88" spans="1:14">
      <c r="B88" s="89" t="s">
        <v>973</v>
      </c>
      <c r="C88" s="90"/>
      <c r="D88" s="90"/>
      <c r="E88" s="90"/>
      <c r="F88" s="90"/>
      <c r="G88" s="90"/>
      <c r="H88" s="90"/>
      <c r="I88" s="87"/>
      <c r="J88" s="88"/>
      <c r="K88" s="304">
        <v>0.05</v>
      </c>
      <c r="L88" s="861">
        <f>N82*K88</f>
        <v>10325.540904048796</v>
      </c>
      <c r="M88" s="862"/>
      <c r="N88" s="51"/>
    </row>
    <row r="89" spans="1:14" ht="15.75" thickBot="1">
      <c r="B89" s="91" t="s">
        <v>974</v>
      </c>
      <c r="C89" s="92"/>
      <c r="D89" s="92"/>
      <c r="E89" s="92"/>
      <c r="F89" s="92"/>
      <c r="G89" s="92"/>
      <c r="H89" s="92"/>
      <c r="I89" s="93"/>
      <c r="J89" s="94"/>
      <c r="K89" s="305">
        <v>0.05</v>
      </c>
      <c r="L89" s="863">
        <f>N82*K89</f>
        <v>10325.540904048796</v>
      </c>
      <c r="M89" s="864"/>
      <c r="N89" s="51"/>
    </row>
    <row r="90" spans="1:14" ht="15.75" thickBot="1">
      <c r="B90" s="826" t="s">
        <v>953</v>
      </c>
      <c r="C90" s="827"/>
      <c r="D90" s="827"/>
      <c r="E90" s="827"/>
      <c r="F90" s="827"/>
      <c r="G90" s="827"/>
      <c r="H90" s="827"/>
      <c r="I90" s="827"/>
      <c r="J90" s="827"/>
      <c r="K90" s="827"/>
      <c r="L90" s="827"/>
      <c r="M90" s="828"/>
      <c r="N90" s="52">
        <f>L87+L88+L89</f>
        <v>61953.245424292771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268464.06350526866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5"/>
      <c r="C47" s="876"/>
      <c r="D47" s="876"/>
      <c r="E47" s="876"/>
      <c r="F47" s="876"/>
      <c r="G47" s="876"/>
      <c r="H47" s="877"/>
      <c r="I47" s="878"/>
      <c r="J47" s="879"/>
      <c r="K47" s="269"/>
      <c r="L47" s="880"/>
      <c r="M47" s="881"/>
      <c r="N47" s="272"/>
    </row>
    <row r="48" spans="1:14">
      <c r="B48" s="875"/>
      <c r="C48" s="876"/>
      <c r="D48" s="876"/>
      <c r="E48" s="882"/>
      <c r="F48" s="876"/>
      <c r="G48" s="876"/>
      <c r="H48" s="877"/>
      <c r="I48" s="36"/>
      <c r="J48" s="37"/>
      <c r="K48" s="274"/>
      <c r="L48" s="276"/>
      <c r="M48" s="277"/>
      <c r="N48" s="278"/>
    </row>
    <row r="49" spans="1:14">
      <c r="B49" s="883" t="s">
        <v>952</v>
      </c>
      <c r="C49" s="884"/>
      <c r="D49" s="884"/>
      <c r="E49" s="38"/>
      <c r="F49" s="39"/>
      <c r="G49" s="39"/>
      <c r="H49" s="40"/>
      <c r="I49" s="36"/>
      <c r="J49" s="37"/>
      <c r="K49" s="279"/>
      <c r="L49" s="276"/>
      <c r="M49" s="401">
        <v>0.1</v>
      </c>
      <c r="N49" s="344">
        <f>N83*M49</f>
        <v>959.29946129502503</v>
      </c>
    </row>
    <row r="50" spans="1:14" ht="15.75" thickBot="1">
      <c r="B50" s="875"/>
      <c r="C50" s="876"/>
      <c r="D50" s="876"/>
      <c r="E50" s="876"/>
      <c r="F50" s="876"/>
      <c r="G50" s="876"/>
      <c r="H50" s="877"/>
      <c r="I50" s="885"/>
      <c r="J50" s="886"/>
      <c r="K50" s="41"/>
      <c r="L50" s="887"/>
      <c r="M50" s="888"/>
      <c r="N50" s="105"/>
    </row>
    <row r="51" spans="1:14" ht="15.75" thickBot="1">
      <c r="B51" s="826" t="s">
        <v>953</v>
      </c>
      <c r="C51" s="827"/>
      <c r="D51" s="827"/>
      <c r="E51" s="827"/>
      <c r="F51" s="827"/>
      <c r="G51" s="827"/>
      <c r="H51" s="827"/>
      <c r="I51" s="827"/>
      <c r="J51" s="827"/>
      <c r="K51" s="827"/>
      <c r="L51" s="827"/>
      <c r="M51" s="828"/>
      <c r="N51" s="394">
        <f>SUM(N36:N50)</f>
        <v>152065.59494615157</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1" t="s">
        <v>944</v>
      </c>
      <c r="C55" s="872"/>
      <c r="D55" s="872"/>
      <c r="E55" s="872"/>
      <c r="F55" s="872"/>
      <c r="G55" s="872"/>
      <c r="H55" s="872"/>
      <c r="I55" s="906"/>
      <c r="J55" s="315" t="s">
        <v>945</v>
      </c>
      <c r="K55" s="85" t="s">
        <v>946</v>
      </c>
      <c r="L55" s="907" t="s">
        <v>955</v>
      </c>
      <c r="M55" s="906"/>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23165.360892947567</v>
      </c>
      <c r="N56" s="272">
        <f>K56*M56</f>
        <v>32431.505250126593</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56.616177201347739</v>
      </c>
      <c r="N57" s="272">
        <f>K57*M57</f>
        <v>1415.4044300336934</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8"/>
      <c r="C60" s="909"/>
      <c r="D60" s="909"/>
      <c r="E60" s="909"/>
      <c r="F60" s="909"/>
      <c r="G60" s="909"/>
      <c r="H60" s="909"/>
      <c r="I60" s="879"/>
      <c r="J60" s="42"/>
      <c r="K60" s="44"/>
      <c r="L60" s="910"/>
      <c r="M60" s="911"/>
      <c r="N60" s="45"/>
    </row>
    <row r="61" spans="1:14" ht="15.75" thickBot="1">
      <c r="B61" s="826" t="s">
        <v>953</v>
      </c>
      <c r="C61" s="827"/>
      <c r="D61" s="827"/>
      <c r="E61" s="827"/>
      <c r="F61" s="827"/>
      <c r="G61" s="827"/>
      <c r="H61" s="827"/>
      <c r="I61" s="827"/>
      <c r="J61" s="827"/>
      <c r="K61" s="827"/>
      <c r="L61" s="827"/>
      <c r="M61" s="828"/>
      <c r="N61" s="394">
        <f>SUM(N56:N60)</f>
        <v>33846.909680160286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2" t="s">
        <v>961</v>
      </c>
      <c r="M65" s="891"/>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3">
        <f>VLOOKUP(A66,TRANSPORTE!A5:D117,4,FALSE)</f>
        <v>1246.3831674075907</v>
      </c>
      <c r="M66" s="914"/>
      <c r="N66" s="287">
        <f>K66*L66</f>
        <v>1744.9364343706268</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3">
        <f>VLOOKUP(A67,TRANSPORTE!A6:D117,4,FALSE)</f>
        <v>1246.3831674075907</v>
      </c>
      <c r="M67" s="914"/>
      <c r="N67" s="287">
        <f>K67*L67</f>
        <v>1557.9789592594884</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3302.9153936301154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2"/>
      <c r="C82" s="903"/>
      <c r="D82" s="903"/>
      <c r="E82" s="903"/>
      <c r="F82" s="903"/>
      <c r="G82" s="903"/>
      <c r="H82" s="903"/>
      <c r="I82" s="126"/>
      <c r="J82" s="126"/>
      <c r="K82" s="126"/>
      <c r="L82" s="916"/>
      <c r="M82" s="916"/>
      <c r="N82" s="45"/>
    </row>
    <row r="83" spans="1:14" ht="15.75" thickBot="1">
      <c r="B83" s="915" t="s">
        <v>953</v>
      </c>
      <c r="C83" s="869"/>
      <c r="D83" s="869"/>
      <c r="E83" s="869"/>
      <c r="F83" s="869"/>
      <c r="G83" s="869"/>
      <c r="H83" s="869"/>
      <c r="I83" s="869"/>
      <c r="J83" s="869"/>
      <c r="K83" s="869"/>
      <c r="L83" s="869"/>
      <c r="M83" s="870"/>
      <c r="N83" s="301">
        <f>SUM(N77:N82)</f>
        <v>9592.9946129502496</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N51+N61+N72+N83</f>
        <v>198808.41463289224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4"/>
      <c r="J89" s="334"/>
      <c r="K89" s="302" t="s">
        <v>970</v>
      </c>
      <c r="L89" s="873" t="s">
        <v>971</v>
      </c>
      <c r="M89" s="874"/>
      <c r="N89" s="303"/>
    </row>
    <row r="90" spans="1:14">
      <c r="B90" s="859" t="s">
        <v>972</v>
      </c>
      <c r="C90" s="860"/>
      <c r="D90" s="860"/>
      <c r="E90" s="860"/>
      <c r="F90" s="860"/>
      <c r="G90" s="860"/>
      <c r="H90" s="860"/>
      <c r="I90" s="87"/>
      <c r="J90" s="88"/>
      <c r="K90" s="304">
        <v>0.2</v>
      </c>
      <c r="L90" s="861">
        <f>N85*K90</f>
        <v>39761.682926578447</v>
      </c>
      <c r="M90" s="862"/>
      <c r="N90" s="51"/>
    </row>
    <row r="91" spans="1:14">
      <c r="B91" s="89" t="s">
        <v>973</v>
      </c>
      <c r="C91" s="90"/>
      <c r="D91" s="90"/>
      <c r="E91" s="90"/>
      <c r="F91" s="90"/>
      <c r="G91" s="90"/>
      <c r="H91" s="90"/>
      <c r="I91" s="87"/>
      <c r="J91" s="88"/>
      <c r="K91" s="304">
        <v>0.05</v>
      </c>
      <c r="L91" s="861">
        <f>N85*K91</f>
        <v>9940.4207316446118</v>
      </c>
      <c r="M91" s="862"/>
      <c r="N91" s="51"/>
    </row>
    <row r="92" spans="1:14" ht="15.75" thickBot="1">
      <c r="B92" s="91" t="s">
        <v>974</v>
      </c>
      <c r="C92" s="92"/>
      <c r="D92" s="92"/>
      <c r="E92" s="92"/>
      <c r="F92" s="92"/>
      <c r="G92" s="92"/>
      <c r="H92" s="92"/>
      <c r="I92" s="93"/>
      <c r="J92" s="94"/>
      <c r="K92" s="305">
        <v>0.05</v>
      </c>
      <c r="L92" s="863">
        <f>N85*K92</f>
        <v>9940.4207316446118</v>
      </c>
      <c r="M92" s="864"/>
      <c r="N92" s="51"/>
    </row>
    <row r="93" spans="1:14" ht="15.75" thickBot="1">
      <c r="B93" s="826" t="s">
        <v>953</v>
      </c>
      <c r="C93" s="827"/>
      <c r="D93" s="827"/>
      <c r="E93" s="827"/>
      <c r="F93" s="827"/>
      <c r="G93" s="827"/>
      <c r="H93" s="827"/>
      <c r="I93" s="827"/>
      <c r="J93" s="827"/>
      <c r="K93" s="827"/>
      <c r="L93" s="827"/>
      <c r="M93" s="828"/>
      <c r="N93" s="52">
        <f>L90+L91+L92</f>
        <v>59642.524389867671</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258450.93902275991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2"/>
      <c r="K125" s="892"/>
      <c r="L125" s="892"/>
      <c r="M125" s="892"/>
      <c r="N125" s="893"/>
    </row>
    <row r="126" spans="2:14" ht="15.75" thickBot="1">
      <c r="B126" s="261" t="s">
        <v>2221</v>
      </c>
      <c r="C126" s="393"/>
      <c r="D126" s="393"/>
      <c r="E126" s="57"/>
      <c r="F126" s="57"/>
      <c r="G126" s="57"/>
      <c r="H126" s="57"/>
      <c r="I126" s="57"/>
      <c r="J126" s="894"/>
      <c r="K126" s="894"/>
      <c r="L126" s="894"/>
      <c r="M126" s="894"/>
      <c r="N126" s="895"/>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152065.59494615157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3">
        <f>VLOOKUP(A65,TRANSPORTE!A6:D117,4,FALSE)</f>
        <v>1246.3831674075907</v>
      </c>
      <c r="M65" s="914"/>
      <c r="N65" s="287">
        <f>K65*L65</f>
        <v>1557.9789592594884</v>
      </c>
    </row>
    <row r="66" spans="1:15">
      <c r="B66" s="46"/>
      <c r="C66" s="47"/>
      <c r="D66" s="47"/>
      <c r="E66" s="47"/>
      <c r="F66" s="47"/>
      <c r="G66" s="47"/>
      <c r="H66" s="288"/>
      <c r="I66" s="279"/>
      <c r="J66" s="279"/>
      <c r="K66" s="279"/>
      <c r="L66" s="913"/>
      <c r="M66" s="914"/>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198808.41463289224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39761.682926578447</v>
      </c>
      <c r="M88" s="862"/>
      <c r="N88" s="51"/>
    </row>
    <row r="89" spans="1:14">
      <c r="B89" s="89" t="s">
        <v>973</v>
      </c>
      <c r="C89" s="90"/>
      <c r="D89" s="90"/>
      <c r="E89" s="90"/>
      <c r="F89" s="90"/>
      <c r="G89" s="90"/>
      <c r="H89" s="90"/>
      <c r="I89" s="87"/>
      <c r="J89" s="88"/>
      <c r="K89" s="304">
        <v>0.05</v>
      </c>
      <c r="L89" s="861">
        <f>N83*K89</f>
        <v>9940.4207316446118</v>
      </c>
      <c r="M89" s="862"/>
      <c r="N89" s="51"/>
    </row>
    <row r="90" spans="1:14" ht="15.75" thickBot="1">
      <c r="B90" s="91" t="s">
        <v>974</v>
      </c>
      <c r="C90" s="92"/>
      <c r="D90" s="92"/>
      <c r="E90" s="92"/>
      <c r="F90" s="92"/>
      <c r="G90" s="92"/>
      <c r="H90" s="92"/>
      <c r="I90" s="93"/>
      <c r="J90" s="94"/>
      <c r="K90" s="305">
        <v>0.05</v>
      </c>
      <c r="L90" s="863">
        <f>N83*K90</f>
        <v>9940.4207316446118</v>
      </c>
      <c r="M90" s="864"/>
      <c r="N90" s="51"/>
    </row>
    <row r="91" spans="1:14" ht="15.75" thickBot="1">
      <c r="B91" s="826" t="s">
        <v>953</v>
      </c>
      <c r="C91" s="827"/>
      <c r="D91" s="827"/>
      <c r="E91" s="827"/>
      <c r="F91" s="827"/>
      <c r="G91" s="827"/>
      <c r="H91" s="827"/>
      <c r="I91" s="827"/>
      <c r="J91" s="827"/>
      <c r="K91" s="827"/>
      <c r="L91" s="827"/>
      <c r="M91" s="828"/>
      <c r="N91" s="52">
        <f>L88+L89+L90</f>
        <v>59642.524389867671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258450.93902275991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152065.59494615157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3">
        <f>VLOOKUP(A65,TRANSPORTE!A6:D117,4,FALSE)</f>
        <v>1246.3831674075907</v>
      </c>
      <c r="M65" s="914"/>
      <c r="N65" s="287">
        <f>K65*L65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198808.41463289224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39761.682926578447</v>
      </c>
      <c r="M88" s="862"/>
      <c r="N88" s="51"/>
    </row>
    <row r="89" spans="1:14">
      <c r="B89" s="89" t="s">
        <v>973</v>
      </c>
      <c r="C89" s="90"/>
      <c r="D89" s="90"/>
      <c r="E89" s="90"/>
      <c r="F89" s="90"/>
      <c r="G89" s="90"/>
      <c r="H89" s="90"/>
      <c r="I89" s="87"/>
      <c r="J89" s="88"/>
      <c r="K89" s="304">
        <v>0.05</v>
      </c>
      <c r="L89" s="861">
        <f>N83*K89</f>
        <v>9940.4207316446118</v>
      </c>
      <c r="M89" s="862"/>
      <c r="N89" s="51"/>
    </row>
    <row r="90" spans="1:14" ht="15.75" thickBot="1">
      <c r="B90" s="91" t="s">
        <v>974</v>
      </c>
      <c r="C90" s="92"/>
      <c r="D90" s="92"/>
      <c r="E90" s="92"/>
      <c r="F90" s="92"/>
      <c r="G90" s="92"/>
      <c r="H90" s="92"/>
      <c r="I90" s="93"/>
      <c r="J90" s="94"/>
      <c r="K90" s="305">
        <v>0.05</v>
      </c>
      <c r="L90" s="863">
        <f>N83*K90</f>
        <v>9940.4207316446118</v>
      </c>
      <c r="M90" s="864"/>
      <c r="N90" s="51"/>
    </row>
    <row r="91" spans="1:14" ht="15.75" thickBot="1">
      <c r="B91" s="826" t="s">
        <v>953</v>
      </c>
      <c r="C91" s="827"/>
      <c r="D91" s="827"/>
      <c r="E91" s="827"/>
      <c r="F91" s="827"/>
      <c r="G91" s="827"/>
      <c r="H91" s="827"/>
      <c r="I91" s="827"/>
      <c r="J91" s="827"/>
      <c r="K91" s="827"/>
      <c r="L91" s="827"/>
      <c r="M91" s="828"/>
      <c r="N91" s="52">
        <f>L88+L89+L90</f>
        <v>59642.524389867671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258450.93902275991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ht="15" customHeight="1">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959.29946129502503</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152065.59494615157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23165.360892947567</v>
      </c>
      <c r="N53" s="272">
        <f>K53*M53</f>
        <v>32431.505250126593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56.616177201347739</v>
      </c>
      <c r="N54" s="272">
        <f>K54*M54</f>
        <v>1415.4044300336934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33846.909680160286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1246.3831674075907</v>
      </c>
      <c r="M63" s="914"/>
      <c r="N63" s="287">
        <f>K63*L63</f>
        <v>1744.9364343706268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3">
        <f>VLOOKUP(A64,TRANSPORTE!A6:D117,4,FALSE)</f>
        <v>1246.3831674075907</v>
      </c>
      <c r="M64" s="914"/>
      <c r="N64" s="287">
        <f>K64*L64</f>
        <v>1557.9789592594884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3302.9153936301154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9592.9946129502496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198808.41463289224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39761.682926578447</v>
      </c>
      <c r="M87" s="862"/>
      <c r="N87" s="51"/>
    </row>
    <row r="88" spans="1:14">
      <c r="B88" s="89" t="s">
        <v>973</v>
      </c>
      <c r="C88" s="90"/>
      <c r="D88" s="90"/>
      <c r="E88" s="90"/>
      <c r="F88" s="90"/>
      <c r="G88" s="90"/>
      <c r="H88" s="90"/>
      <c r="I88" s="87"/>
      <c r="J88" s="88"/>
      <c r="K88" s="304">
        <v>0.05</v>
      </c>
      <c r="L88" s="861">
        <f>N82*K88</f>
        <v>9940.4207316446118</v>
      </c>
      <c r="M88" s="862"/>
      <c r="N88" s="51"/>
    </row>
    <row r="89" spans="1:14" ht="15.75" thickBot="1">
      <c r="B89" s="91" t="s">
        <v>974</v>
      </c>
      <c r="C89" s="92"/>
      <c r="D89" s="92"/>
      <c r="E89" s="92"/>
      <c r="F89" s="92"/>
      <c r="G89" s="92"/>
      <c r="H89" s="92"/>
      <c r="I89" s="93"/>
      <c r="J89" s="94"/>
      <c r="K89" s="305">
        <v>0.05</v>
      </c>
      <c r="L89" s="863">
        <f>N82*K89</f>
        <v>9940.4207316446118</v>
      </c>
      <c r="M89" s="864"/>
      <c r="N89" s="51"/>
    </row>
    <row r="90" spans="1:14" ht="15.75" thickBot="1">
      <c r="B90" s="826" t="s">
        <v>953</v>
      </c>
      <c r="C90" s="827"/>
      <c r="D90" s="827"/>
      <c r="E90" s="827"/>
      <c r="F90" s="827"/>
      <c r="G90" s="827"/>
      <c r="H90" s="827"/>
      <c r="I90" s="827"/>
      <c r="J90" s="827"/>
      <c r="K90" s="827"/>
      <c r="L90" s="827"/>
      <c r="M90" s="828"/>
      <c r="N90" s="52">
        <f>L87+L88+L89</f>
        <v>59642.524389867671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258450.93902275991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959.29946129502503</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152065.59494615157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23165.360892947567</v>
      </c>
      <c r="N53" s="272">
        <f>K53*M53</f>
        <v>32431.505250126593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56.616177201347739</v>
      </c>
      <c r="N54" s="272">
        <f>K54*M54</f>
        <v>1415.4044300336934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33846.909680160286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1246.3831674075907</v>
      </c>
      <c r="M63" s="914"/>
      <c r="N63" s="287">
        <f>K63*L63</f>
        <v>1744.9364343706268</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3">
        <f>VLOOKUP(A64,TRANSPORTE!A6:D117,4,FALSE)</f>
        <v>1246.3831674075907</v>
      </c>
      <c r="M64" s="914"/>
      <c r="N64" s="287">
        <f>K64*L64</f>
        <v>1557.9789592594884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3302.9153936301154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9592.9946129502496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198808.41463289224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39761.682926578447</v>
      </c>
      <c r="M87" s="862"/>
      <c r="N87" s="51"/>
    </row>
    <row r="88" spans="1:14">
      <c r="B88" s="89" t="s">
        <v>973</v>
      </c>
      <c r="C88" s="90"/>
      <c r="D88" s="90"/>
      <c r="E88" s="90"/>
      <c r="F88" s="90"/>
      <c r="G88" s="90"/>
      <c r="H88" s="90"/>
      <c r="I88" s="87"/>
      <c r="J88" s="88"/>
      <c r="K88" s="304">
        <v>0.05</v>
      </c>
      <c r="L88" s="861">
        <f>N82*K88</f>
        <v>9940.4207316446118</v>
      </c>
      <c r="M88" s="862"/>
      <c r="N88" s="51"/>
    </row>
    <row r="89" spans="1:14" ht="15.75" thickBot="1">
      <c r="B89" s="91" t="s">
        <v>974</v>
      </c>
      <c r="C89" s="92"/>
      <c r="D89" s="92"/>
      <c r="E89" s="92"/>
      <c r="F89" s="92"/>
      <c r="G89" s="92"/>
      <c r="H89" s="92"/>
      <c r="I89" s="93"/>
      <c r="J89" s="94"/>
      <c r="K89" s="305">
        <v>0.05</v>
      </c>
      <c r="L89" s="863">
        <f>N82*K89</f>
        <v>9940.4207316446118</v>
      </c>
      <c r="M89" s="864"/>
      <c r="N89" s="51"/>
    </row>
    <row r="90" spans="1:14" ht="15.75" thickBot="1">
      <c r="B90" s="826" t="s">
        <v>953</v>
      </c>
      <c r="C90" s="827"/>
      <c r="D90" s="827"/>
      <c r="E90" s="827"/>
      <c r="F90" s="827"/>
      <c r="G90" s="827"/>
      <c r="H90" s="827"/>
      <c r="I90" s="827"/>
      <c r="J90" s="827"/>
      <c r="K90" s="827"/>
      <c r="L90" s="827"/>
      <c r="M90" s="828"/>
      <c r="N90" s="52">
        <f>L87+L88+L89</f>
        <v>59642.524389867671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258450.93902275991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152065.59494615157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3">
        <f>VLOOKUP(A65,TRANSPORTE!A6:D117,4,FALSE)</f>
        <v>1246.3831674075907</v>
      </c>
      <c r="M65" s="914"/>
      <c r="N65" s="287">
        <f>K65*L65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198808.41463289224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39761.682926578447</v>
      </c>
      <c r="M88" s="862"/>
      <c r="N88" s="51"/>
    </row>
    <row r="89" spans="1:14">
      <c r="B89" s="89" t="s">
        <v>973</v>
      </c>
      <c r="C89" s="90"/>
      <c r="D89" s="90"/>
      <c r="E89" s="90"/>
      <c r="F89" s="90"/>
      <c r="G89" s="90"/>
      <c r="H89" s="90"/>
      <c r="I89" s="87"/>
      <c r="J89" s="88"/>
      <c r="K89" s="304">
        <v>0.05</v>
      </c>
      <c r="L89" s="861">
        <f>N83*K89</f>
        <v>9940.4207316446118</v>
      </c>
      <c r="M89" s="862"/>
      <c r="N89" s="51"/>
    </row>
    <row r="90" spans="1:14" ht="15.75" thickBot="1">
      <c r="B90" s="91" t="s">
        <v>974</v>
      </c>
      <c r="C90" s="92"/>
      <c r="D90" s="92"/>
      <c r="E90" s="92"/>
      <c r="F90" s="92"/>
      <c r="G90" s="92"/>
      <c r="H90" s="92"/>
      <c r="I90" s="93"/>
      <c r="J90" s="94"/>
      <c r="K90" s="305">
        <v>0.05</v>
      </c>
      <c r="L90" s="863">
        <f>N83*K90</f>
        <v>9940.4207316446118</v>
      </c>
      <c r="M90" s="864"/>
      <c r="N90" s="51"/>
    </row>
    <row r="91" spans="1:14" ht="15.75" thickBot="1">
      <c r="B91" s="826" t="s">
        <v>953</v>
      </c>
      <c r="C91" s="827"/>
      <c r="D91" s="827"/>
      <c r="E91" s="827"/>
      <c r="F91" s="827"/>
      <c r="G91" s="827"/>
      <c r="H91" s="827"/>
      <c r="I91" s="827"/>
      <c r="J91" s="827"/>
      <c r="K91" s="827"/>
      <c r="L91" s="827"/>
      <c r="M91" s="828"/>
      <c r="N91" s="52">
        <f>L88+L89+L90</f>
        <v>59642.524389867671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258450.93902275991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152065.59494615157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3">
        <f>VLOOKUP(A65,TRANSPORTE!A6:D117,4,FALSE)</f>
        <v>1246.3831674075907</v>
      </c>
      <c r="M65" s="914"/>
      <c r="N65" s="287">
        <f>K65*L65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198808.41463289224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39761.682926578447</v>
      </c>
      <c r="M88" s="862"/>
      <c r="N88" s="51"/>
    </row>
    <row r="89" spans="1:14">
      <c r="B89" s="89" t="s">
        <v>973</v>
      </c>
      <c r="C89" s="90"/>
      <c r="D89" s="90"/>
      <c r="E89" s="90"/>
      <c r="F89" s="90"/>
      <c r="G89" s="90"/>
      <c r="H89" s="90"/>
      <c r="I89" s="87"/>
      <c r="J89" s="88"/>
      <c r="K89" s="304">
        <v>0.05</v>
      </c>
      <c r="L89" s="861">
        <f>N83*K89</f>
        <v>9940.4207316446118</v>
      </c>
      <c r="M89" s="862"/>
      <c r="N89" s="51"/>
    </row>
    <row r="90" spans="1:14" ht="15.75" thickBot="1">
      <c r="B90" s="91" t="s">
        <v>974</v>
      </c>
      <c r="C90" s="92"/>
      <c r="D90" s="92"/>
      <c r="E90" s="92"/>
      <c r="F90" s="92"/>
      <c r="G90" s="92"/>
      <c r="H90" s="92"/>
      <c r="I90" s="93"/>
      <c r="J90" s="94"/>
      <c r="K90" s="305">
        <v>0.05</v>
      </c>
      <c r="L90" s="863">
        <f>N83*K90</f>
        <v>9940.4207316446118</v>
      </c>
      <c r="M90" s="864"/>
      <c r="N90" s="51"/>
    </row>
    <row r="91" spans="1:14" ht="15.75" thickBot="1">
      <c r="B91" s="826" t="s">
        <v>953</v>
      </c>
      <c r="C91" s="827"/>
      <c r="D91" s="827"/>
      <c r="E91" s="827"/>
      <c r="F91" s="827"/>
      <c r="G91" s="827"/>
      <c r="H91" s="827"/>
      <c r="I91" s="827"/>
      <c r="J91" s="827"/>
      <c r="K91" s="827"/>
      <c r="L91" s="827"/>
      <c r="M91" s="828"/>
      <c r="N91" s="52">
        <f>L88+L89+L90</f>
        <v>59642.524389867671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258450.93902275991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152065.59494615157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1293</v>
      </c>
      <c r="B65" s="46" t="str">
        <f>VLOOKUP(A65,TRANSPORTE!A6:D117,3,FALSE)</f>
        <v>Transporte de mezcla</v>
      </c>
      <c r="C65" s="47"/>
      <c r="D65" s="47"/>
      <c r="E65" s="47"/>
      <c r="F65" s="47"/>
      <c r="G65" s="47"/>
      <c r="H65" s="311" t="s">
        <v>1468</v>
      </c>
      <c r="I65" s="279">
        <v>1.25</v>
      </c>
      <c r="J65" s="286">
        <v>1</v>
      </c>
      <c r="K65" s="279">
        <f>I65*J65</f>
        <v>1.25</v>
      </c>
      <c r="L65" s="913">
        <f>VLOOKUP(A65,TRANSPORTE!A6:D117,4,FALSE)</f>
        <v>1246.3831674075907</v>
      </c>
      <c r="M65" s="914"/>
      <c r="N65" s="287">
        <f>K65*L65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198808.41463289224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39761.682926578447</v>
      </c>
      <c r="M88" s="862"/>
      <c r="N88" s="51"/>
    </row>
    <row r="89" spans="1:14">
      <c r="B89" s="89" t="s">
        <v>973</v>
      </c>
      <c r="C89" s="90"/>
      <c r="D89" s="90"/>
      <c r="E89" s="90"/>
      <c r="F89" s="90"/>
      <c r="G89" s="90"/>
      <c r="H89" s="90"/>
      <c r="I89" s="87"/>
      <c r="J89" s="88"/>
      <c r="K89" s="304">
        <v>0.05</v>
      </c>
      <c r="L89" s="861">
        <f>N83*K89</f>
        <v>9940.4207316446118</v>
      </c>
      <c r="M89" s="862"/>
      <c r="N89" s="51"/>
    </row>
    <row r="90" spans="1:14" ht="15.75" thickBot="1">
      <c r="B90" s="91" t="s">
        <v>974</v>
      </c>
      <c r="C90" s="92"/>
      <c r="D90" s="92"/>
      <c r="E90" s="92"/>
      <c r="F90" s="92"/>
      <c r="G90" s="92"/>
      <c r="H90" s="92"/>
      <c r="I90" s="93"/>
      <c r="J90" s="94"/>
      <c r="K90" s="305">
        <v>0.05</v>
      </c>
      <c r="L90" s="863">
        <f>N83*K90</f>
        <v>9940.4207316446118</v>
      </c>
      <c r="M90" s="864"/>
      <c r="N90" s="51"/>
    </row>
    <row r="91" spans="1:14" ht="15.75" thickBot="1">
      <c r="B91" s="826" t="s">
        <v>953</v>
      </c>
      <c r="C91" s="827"/>
      <c r="D91" s="827"/>
      <c r="E91" s="827"/>
      <c r="F91" s="827"/>
      <c r="G91" s="827"/>
      <c r="H91" s="827"/>
      <c r="I91" s="827"/>
      <c r="J91" s="827"/>
      <c r="K91" s="827"/>
      <c r="L91" s="827"/>
      <c r="M91" s="828"/>
      <c r="N91" s="52">
        <f>L88+L89+L90</f>
        <v>59642.524389867671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258450.93902275991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8</v>
      </c>
      <c r="N37" s="272">
        <f t="shared" ref="N37:N43" si="0">K37/M37</f>
        <v>19161.097518155591</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8</v>
      </c>
      <c r="N38" s="272">
        <f t="shared" si="0"/>
        <v>15623.579426134211</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8</v>
      </c>
      <c r="N39" s="272">
        <f t="shared" si="0"/>
        <v>76946.426721933167</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8</v>
      </c>
      <c r="N42" s="272">
        <f t="shared" si="0"/>
        <v>27583.539266966887</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8</v>
      </c>
      <c r="N43" s="272">
        <f t="shared" si="0"/>
        <v>10723.807548820545</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1065.8882903278056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182179.87387158646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23165.360892947567</v>
      </c>
      <c r="N53" s="272">
        <f>K53*M53</f>
        <v>32431.505250126593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56.616177201347739</v>
      </c>
      <c r="N54" s="272">
        <f>K54*M54</f>
        <v>1415.4044300336934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33846.909680160286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1246.3831674075907</v>
      </c>
      <c r="M63" s="914"/>
      <c r="N63" s="287">
        <f>K63*L63</f>
        <v>1744.9364343706268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3">
        <f>VLOOKUP(A64,TRANSPORTE!A6:D117,4,FALSE)</f>
        <v>1246.3831674075907</v>
      </c>
      <c r="M64" s="914"/>
      <c r="N64" s="287">
        <f>K64*L64</f>
        <v>1557.9789592594884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3302.9153936301154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10658.882903278056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229988.5818486549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45997.716369730981</v>
      </c>
      <c r="M87" s="862"/>
      <c r="N87" s="51"/>
    </row>
    <row r="88" spans="1:14">
      <c r="B88" s="89" t="s">
        <v>973</v>
      </c>
      <c r="C88" s="90"/>
      <c r="D88" s="90"/>
      <c r="E88" s="90"/>
      <c r="F88" s="90"/>
      <c r="G88" s="90"/>
      <c r="H88" s="90"/>
      <c r="I88" s="87"/>
      <c r="J88" s="88"/>
      <c r="K88" s="304">
        <v>0.05</v>
      </c>
      <c r="L88" s="861">
        <f>N82*K88</f>
        <v>11499.429092432745</v>
      </c>
      <c r="M88" s="862"/>
      <c r="N88" s="51"/>
    </row>
    <row r="89" spans="1:14" ht="15.75" thickBot="1">
      <c r="B89" s="91" t="s">
        <v>974</v>
      </c>
      <c r="C89" s="92"/>
      <c r="D89" s="92"/>
      <c r="E89" s="92"/>
      <c r="F89" s="92"/>
      <c r="G89" s="92"/>
      <c r="H89" s="92"/>
      <c r="I89" s="93"/>
      <c r="J89" s="94"/>
      <c r="K89" s="305">
        <v>0.05</v>
      </c>
      <c r="L89" s="863">
        <f>N82*K89</f>
        <v>11499.429092432745</v>
      </c>
      <c r="M89" s="864"/>
      <c r="N89" s="51"/>
    </row>
    <row r="90" spans="1:14" ht="15.75" thickBot="1">
      <c r="B90" s="826" t="s">
        <v>953</v>
      </c>
      <c r="C90" s="827"/>
      <c r="D90" s="827"/>
      <c r="E90" s="827"/>
      <c r="F90" s="827"/>
      <c r="G90" s="827"/>
      <c r="H90" s="827"/>
      <c r="I90" s="827"/>
      <c r="J90" s="827"/>
      <c r="K90" s="827"/>
      <c r="L90" s="827"/>
      <c r="M90" s="828"/>
      <c r="N90" s="52">
        <f>L87+L88+L89</f>
        <v>68996.574554596475</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298985.15640325134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8</v>
      </c>
      <c r="N37" s="272">
        <f t="shared" ref="N37:N43" si="0">K37/M37</f>
        <v>19161.097518155591</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8</v>
      </c>
      <c r="N38" s="272">
        <f t="shared" si="0"/>
        <v>15623.579426134211</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8</v>
      </c>
      <c r="N39" s="272">
        <f t="shared" si="0"/>
        <v>76946.426721933167</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8</v>
      </c>
      <c r="N42" s="272">
        <f t="shared" si="0"/>
        <v>27583.539266966887</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8</v>
      </c>
      <c r="N43" s="272">
        <f t="shared" si="0"/>
        <v>10723.807548820545</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1065.8882903278056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182179.87387158646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23165.360892947567</v>
      </c>
      <c r="N53" s="272">
        <f>K53*M53</f>
        <v>32431.505250126593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56.616177201347739</v>
      </c>
      <c r="N54" s="272">
        <f>K54*M54</f>
        <v>1415.4044300336934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33846.909680160286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1246.3831674075907</v>
      </c>
      <c r="M63" s="914"/>
      <c r="N63" s="287">
        <f>K63*L63</f>
        <v>1744.9364343706268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3">
        <f>VLOOKUP(A64,TRANSPORTE!A6:D117,4,FALSE)</f>
        <v>1246.3831674075907</v>
      </c>
      <c r="M64" s="914"/>
      <c r="N64" s="287">
        <f>K64*L64</f>
        <v>1557.9789592594884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3302.9153936301154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127"/>
    </row>
    <row r="80" spans="1:15" ht="15.75" thickBot="1">
      <c r="B80" s="915" t="s">
        <v>953</v>
      </c>
      <c r="C80" s="869"/>
      <c r="D80" s="869"/>
      <c r="E80" s="869"/>
      <c r="F80" s="869"/>
      <c r="G80" s="869"/>
      <c r="H80" s="869"/>
      <c r="I80" s="869"/>
      <c r="J80" s="869"/>
      <c r="K80" s="869"/>
      <c r="L80" s="869"/>
      <c r="M80" s="870"/>
      <c r="N80" s="460">
        <f>SUM(N74:N79)</f>
        <v>10658.882903278056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229988.5818486549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45997.716369730981</v>
      </c>
      <c r="M87" s="862"/>
      <c r="N87" s="51"/>
    </row>
    <row r="88" spans="1:14">
      <c r="B88" s="89" t="s">
        <v>973</v>
      </c>
      <c r="C88" s="90"/>
      <c r="D88" s="90"/>
      <c r="E88" s="90"/>
      <c r="F88" s="90"/>
      <c r="G88" s="90"/>
      <c r="H88" s="90"/>
      <c r="I88" s="87"/>
      <c r="J88" s="88"/>
      <c r="K88" s="304">
        <v>0.05</v>
      </c>
      <c r="L88" s="861">
        <f>N82*K88</f>
        <v>11499.429092432745</v>
      </c>
      <c r="M88" s="862"/>
      <c r="N88" s="51"/>
    </row>
    <row r="89" spans="1:14" ht="15.75" thickBot="1">
      <c r="B89" s="91" t="s">
        <v>974</v>
      </c>
      <c r="C89" s="92"/>
      <c r="D89" s="92"/>
      <c r="E89" s="92"/>
      <c r="F89" s="92"/>
      <c r="G89" s="92"/>
      <c r="H89" s="92"/>
      <c r="I89" s="93"/>
      <c r="J89" s="94"/>
      <c r="K89" s="305">
        <v>0.05</v>
      </c>
      <c r="L89" s="863">
        <f>N82*K89</f>
        <v>11499.429092432745</v>
      </c>
      <c r="M89" s="864"/>
      <c r="N89" s="51"/>
    </row>
    <row r="90" spans="1:14" ht="15.75" thickBot="1">
      <c r="B90" s="826" t="s">
        <v>953</v>
      </c>
      <c r="C90" s="827"/>
      <c r="D90" s="827"/>
      <c r="E90" s="827"/>
      <c r="F90" s="827"/>
      <c r="G90" s="827"/>
      <c r="H90" s="827"/>
      <c r="I90" s="827"/>
      <c r="J90" s="827"/>
      <c r="K90" s="827"/>
      <c r="L90" s="827"/>
      <c r="M90" s="828"/>
      <c r="N90" s="52">
        <f>L87+L88+L89</f>
        <v>68996.574554596475</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298985.15640325134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8</v>
      </c>
      <c r="N37" s="272">
        <f t="shared" ref="N37:N43" si="0">K37/M37</f>
        <v>19161.097518155591</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8</v>
      </c>
      <c r="N38" s="272">
        <f t="shared" si="0"/>
        <v>15623.579426134211</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8</v>
      </c>
      <c r="N39" s="272">
        <f t="shared" si="0"/>
        <v>76946.426721933167</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8</v>
      </c>
      <c r="N42" s="272">
        <f t="shared" si="0"/>
        <v>27583.539266966887</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8</v>
      </c>
      <c r="N43" s="272">
        <f t="shared" si="0"/>
        <v>10723.807548820545</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1065.8882903278056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182179.87387158646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23165.360892947567</v>
      </c>
      <c r="N53" s="272">
        <f>K53*M53</f>
        <v>32431.505250126593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56.616177201347739</v>
      </c>
      <c r="N54" s="272">
        <f>K54*M54</f>
        <v>1415.4044300336934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33846.909680160286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1246.3831674075907</v>
      </c>
      <c r="M63" s="914"/>
      <c r="N63" s="287">
        <f>K63*L63</f>
        <v>1744.9364343706268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3">
        <f>VLOOKUP(A64,TRANSPORTE!A6:D117,4,FALSE)</f>
        <v>1246.3831674075907</v>
      </c>
      <c r="M64" s="914"/>
      <c r="N64" s="287">
        <f>K64*L64</f>
        <v>1557.9789592594884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3302.9153936301154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10658.882903278056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229988.5818486549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45997.716369730981</v>
      </c>
      <c r="M87" s="862"/>
      <c r="N87" s="51"/>
    </row>
    <row r="88" spans="1:14">
      <c r="B88" s="89" t="s">
        <v>973</v>
      </c>
      <c r="C88" s="90"/>
      <c r="D88" s="90"/>
      <c r="E88" s="90"/>
      <c r="F88" s="90"/>
      <c r="G88" s="90"/>
      <c r="H88" s="90"/>
      <c r="I88" s="87"/>
      <c r="J88" s="88"/>
      <c r="K88" s="304">
        <v>0.05</v>
      </c>
      <c r="L88" s="861">
        <f>N82*K88</f>
        <v>11499.429092432745</v>
      </c>
      <c r="M88" s="862"/>
      <c r="N88" s="51"/>
    </row>
    <row r="89" spans="1:14" ht="15.75" thickBot="1">
      <c r="B89" s="91" t="s">
        <v>974</v>
      </c>
      <c r="C89" s="92"/>
      <c r="D89" s="92"/>
      <c r="E89" s="92"/>
      <c r="F89" s="92"/>
      <c r="G89" s="92"/>
      <c r="H89" s="92"/>
      <c r="I89" s="93"/>
      <c r="J89" s="94"/>
      <c r="K89" s="305">
        <v>0.05</v>
      </c>
      <c r="L89" s="863">
        <f>N82*K89</f>
        <v>11499.429092432745</v>
      </c>
      <c r="M89" s="864"/>
      <c r="N89" s="51"/>
    </row>
    <row r="90" spans="1:14" ht="15.75" thickBot="1">
      <c r="B90" s="826" t="s">
        <v>953</v>
      </c>
      <c r="C90" s="827"/>
      <c r="D90" s="827"/>
      <c r="E90" s="827"/>
      <c r="F90" s="827"/>
      <c r="G90" s="827"/>
      <c r="H90" s="827"/>
      <c r="I90" s="827"/>
      <c r="J90" s="827"/>
      <c r="K90" s="827"/>
      <c r="L90" s="827"/>
      <c r="M90" s="828"/>
      <c r="N90" s="52">
        <f>L87+L88+L89</f>
        <v>68996.574554596475</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298985.15640325134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959.29946129502503</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152065.59494615157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23165.360892947567</v>
      </c>
      <c r="N53" s="272">
        <f>K53*M53</f>
        <v>32431.505250126593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56.616177201347739</v>
      </c>
      <c r="N54" s="272">
        <f>K54*M54</f>
        <v>1415.4044300336934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33846.909680160286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1246.3831674075907</v>
      </c>
      <c r="M63" s="914"/>
      <c r="N63" s="287">
        <f>K63*L63</f>
        <v>1744.9364343706268</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3">
        <f>VLOOKUP(A64,TRANSPORTE!A6:D117,4,FALSE)</f>
        <v>1246.3831674075907</v>
      </c>
      <c r="M64" s="914"/>
      <c r="N64" s="287">
        <f>K64*L64</f>
        <v>1557.9789592594884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3302.9153936301154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9592.9946129502496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198808.41463289224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39761.682926578447</v>
      </c>
      <c r="M87" s="862"/>
      <c r="N87" s="51"/>
    </row>
    <row r="88" spans="1:14">
      <c r="B88" s="89" t="s">
        <v>973</v>
      </c>
      <c r="C88" s="90"/>
      <c r="D88" s="90"/>
      <c r="E88" s="90"/>
      <c r="F88" s="90"/>
      <c r="G88" s="90"/>
      <c r="H88" s="90"/>
      <c r="I88" s="87"/>
      <c r="J88" s="88"/>
      <c r="K88" s="304">
        <v>0.05</v>
      </c>
      <c r="L88" s="861">
        <f>N82*K88</f>
        <v>9940.4207316446118</v>
      </c>
      <c r="M88" s="862"/>
      <c r="N88" s="51"/>
    </row>
    <row r="89" spans="1:14" ht="15.75" thickBot="1">
      <c r="B89" s="91" t="s">
        <v>974</v>
      </c>
      <c r="C89" s="92"/>
      <c r="D89" s="92"/>
      <c r="E89" s="92"/>
      <c r="F89" s="92"/>
      <c r="G89" s="92"/>
      <c r="H89" s="92"/>
      <c r="I89" s="93"/>
      <c r="J89" s="94"/>
      <c r="K89" s="305">
        <v>0.05</v>
      </c>
      <c r="L89" s="863">
        <f>N82*K89</f>
        <v>9940.4207316446118</v>
      </c>
      <c r="M89" s="864"/>
      <c r="N89" s="51"/>
    </row>
    <row r="90" spans="1:14" ht="15.75" thickBot="1">
      <c r="B90" s="826" t="s">
        <v>953</v>
      </c>
      <c r="C90" s="827"/>
      <c r="D90" s="827"/>
      <c r="E90" s="827"/>
      <c r="F90" s="827"/>
      <c r="G90" s="827"/>
      <c r="H90" s="827"/>
      <c r="I90" s="827"/>
      <c r="J90" s="827"/>
      <c r="K90" s="827"/>
      <c r="L90" s="827"/>
      <c r="M90" s="828"/>
      <c r="N90" s="52">
        <f>L87+L88+L89</f>
        <v>59642.524389867671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258450.93902275991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152065.59494615157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3">
        <f>VLOOKUP(A65,TRANSPORTE!A6:D117,4,FALSE)</f>
        <v>1246.3831674075907</v>
      </c>
      <c r="M65" s="914"/>
      <c r="N65" s="287">
        <f>K65*L65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127"/>
    </row>
    <row r="81" spans="1:14" ht="15.75" thickBot="1">
      <c r="B81" s="915" t="s">
        <v>953</v>
      </c>
      <c r="C81" s="869"/>
      <c r="D81" s="869"/>
      <c r="E81" s="869"/>
      <c r="F81" s="869"/>
      <c r="G81" s="869"/>
      <c r="H81" s="869"/>
      <c r="I81" s="869"/>
      <c r="J81" s="869"/>
      <c r="K81" s="869"/>
      <c r="L81" s="869"/>
      <c r="M81" s="870"/>
      <c r="N81" s="460">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198808.41463289224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39761.682926578447</v>
      </c>
      <c r="M88" s="862"/>
      <c r="N88" s="51"/>
    </row>
    <row r="89" spans="1:14">
      <c r="B89" s="89" t="s">
        <v>973</v>
      </c>
      <c r="C89" s="90"/>
      <c r="D89" s="90"/>
      <c r="E89" s="90"/>
      <c r="F89" s="90"/>
      <c r="G89" s="90"/>
      <c r="H89" s="90"/>
      <c r="I89" s="87"/>
      <c r="J89" s="88"/>
      <c r="K89" s="304">
        <v>0.05</v>
      </c>
      <c r="L89" s="861">
        <f>N83*K89</f>
        <v>9940.4207316446118</v>
      </c>
      <c r="M89" s="862"/>
      <c r="N89" s="51"/>
    </row>
    <row r="90" spans="1:14" ht="15.75" thickBot="1">
      <c r="B90" s="91" t="s">
        <v>974</v>
      </c>
      <c r="C90" s="92"/>
      <c r="D90" s="92"/>
      <c r="E90" s="92"/>
      <c r="F90" s="92"/>
      <c r="G90" s="92"/>
      <c r="H90" s="92"/>
      <c r="I90" s="93"/>
      <c r="J90" s="94"/>
      <c r="K90" s="305">
        <v>0.05</v>
      </c>
      <c r="L90" s="863">
        <f>N83*K90</f>
        <v>9940.4207316446118</v>
      </c>
      <c r="M90" s="864"/>
      <c r="N90" s="51"/>
    </row>
    <row r="91" spans="1:14" ht="15.75" thickBot="1">
      <c r="B91" s="826" t="s">
        <v>953</v>
      </c>
      <c r="C91" s="827"/>
      <c r="D91" s="827"/>
      <c r="E91" s="827"/>
      <c r="F91" s="827"/>
      <c r="G91" s="827"/>
      <c r="H91" s="827"/>
      <c r="I91" s="827"/>
      <c r="J91" s="827"/>
      <c r="K91" s="827"/>
      <c r="L91" s="827"/>
      <c r="M91" s="828"/>
      <c r="N91" s="52">
        <f>L88+L89+L90</f>
        <v>59642.524389867671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258450.93902275991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959.29946129502503</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152065.59494615157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23165.360892947567</v>
      </c>
      <c r="N53" s="272">
        <f>K53*M53</f>
        <v>32431.505250126593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56.616177201347739</v>
      </c>
      <c r="N54" s="272">
        <f>K54*M54</f>
        <v>1415.4044300336934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33846.909680160286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1246.3831674075907</v>
      </c>
      <c r="M63" s="914"/>
      <c r="N63" s="287">
        <f>K63*L63</f>
        <v>1744.9364343706268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3">
        <f>VLOOKUP(A64,TRANSPORTE!A6:D117,4,FALSE)</f>
        <v>1246.3831674075907</v>
      </c>
      <c r="M64" s="914"/>
      <c r="N64" s="287">
        <f>K64*L64</f>
        <v>1557.9789592594884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3302.9153936301154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9592.9946129502496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198808.41463289224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39761.682926578447</v>
      </c>
      <c r="M87" s="862"/>
      <c r="N87" s="51"/>
    </row>
    <row r="88" spans="1:14">
      <c r="B88" s="89" t="s">
        <v>973</v>
      </c>
      <c r="C88" s="90"/>
      <c r="D88" s="90"/>
      <c r="E88" s="90"/>
      <c r="F88" s="90"/>
      <c r="G88" s="90"/>
      <c r="H88" s="90"/>
      <c r="I88" s="87"/>
      <c r="J88" s="88"/>
      <c r="K88" s="304">
        <v>0.05</v>
      </c>
      <c r="L88" s="861">
        <f>N82*K88</f>
        <v>9940.4207316446118</v>
      </c>
      <c r="M88" s="862"/>
      <c r="N88" s="51"/>
    </row>
    <row r="89" spans="1:14" ht="15.75" thickBot="1">
      <c r="B89" s="91" t="s">
        <v>974</v>
      </c>
      <c r="C89" s="92"/>
      <c r="D89" s="92"/>
      <c r="E89" s="92"/>
      <c r="F89" s="92"/>
      <c r="G89" s="92"/>
      <c r="H89" s="92"/>
      <c r="I89" s="93"/>
      <c r="J89" s="94"/>
      <c r="K89" s="305">
        <v>0.05</v>
      </c>
      <c r="L89" s="863">
        <f>N82*K89</f>
        <v>9940.4207316446118</v>
      </c>
      <c r="M89" s="864"/>
      <c r="N89" s="51"/>
    </row>
    <row r="90" spans="1:14" ht="15.75" thickBot="1">
      <c r="B90" s="826" t="s">
        <v>953</v>
      </c>
      <c r="C90" s="827"/>
      <c r="D90" s="827"/>
      <c r="E90" s="827"/>
      <c r="F90" s="827"/>
      <c r="G90" s="827"/>
      <c r="H90" s="827"/>
      <c r="I90" s="827"/>
      <c r="J90" s="827"/>
      <c r="K90" s="827"/>
      <c r="L90" s="827"/>
      <c r="M90" s="828"/>
      <c r="N90" s="52">
        <f>L87+L88+L89</f>
        <v>59642.524389867671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258450.93902275991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8</v>
      </c>
      <c r="N37" s="272">
        <f t="shared" ref="N37:N43" si="0">K37/M37</f>
        <v>19161.097518155591</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8</v>
      </c>
      <c r="N38" s="272">
        <f t="shared" si="0"/>
        <v>15623.579426134211</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8</v>
      </c>
      <c r="N39" s="272">
        <f t="shared" si="0"/>
        <v>76946.426721933167</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8</v>
      </c>
      <c r="N42" s="272">
        <f t="shared" si="0"/>
        <v>27583.539266966887</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8</v>
      </c>
      <c r="N43" s="272">
        <f t="shared" si="0"/>
        <v>10723.807548820545</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1065.8882903278056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182179.87387158646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23165.360892947567</v>
      </c>
      <c r="N53" s="272">
        <f>K53*M53</f>
        <v>32431.505250126593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56.616177201347739</v>
      </c>
      <c r="N54" s="272">
        <f>K54*M54</f>
        <v>1415.4044300336934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33846.909680160286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1246.3831674075907</v>
      </c>
      <c r="M63" s="914"/>
      <c r="N63" s="287">
        <f>K63*L63</f>
        <v>1744.9364343706268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3">
        <f>VLOOKUP(A64,TRANSPORTE!A6:D117,4,FALSE)</f>
        <v>1246.3831674075907</v>
      </c>
      <c r="M64" s="914"/>
      <c r="N64" s="287">
        <f>K64*L64</f>
        <v>1557.9789592594884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3302.9153936301154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10658.882903278056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229988.5818486549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45997.716369730981</v>
      </c>
      <c r="M87" s="862"/>
      <c r="N87" s="51"/>
    </row>
    <row r="88" spans="1:14">
      <c r="B88" s="89" t="s">
        <v>973</v>
      </c>
      <c r="C88" s="90"/>
      <c r="D88" s="90"/>
      <c r="E88" s="90"/>
      <c r="F88" s="90"/>
      <c r="G88" s="90"/>
      <c r="H88" s="90"/>
      <c r="I88" s="87"/>
      <c r="J88" s="88"/>
      <c r="K88" s="304">
        <v>0.05</v>
      </c>
      <c r="L88" s="861">
        <f>N82*K88</f>
        <v>11499.429092432745</v>
      </c>
      <c r="M88" s="862"/>
      <c r="N88" s="51"/>
    </row>
    <row r="89" spans="1:14" ht="15.75" thickBot="1">
      <c r="B89" s="91" t="s">
        <v>974</v>
      </c>
      <c r="C89" s="92"/>
      <c r="D89" s="92"/>
      <c r="E89" s="92"/>
      <c r="F89" s="92"/>
      <c r="G89" s="92"/>
      <c r="H89" s="92"/>
      <c r="I89" s="93"/>
      <c r="J89" s="94"/>
      <c r="K89" s="305">
        <v>0.05</v>
      </c>
      <c r="L89" s="863">
        <f>N82*K89</f>
        <v>11499.429092432745</v>
      </c>
      <c r="M89" s="864"/>
      <c r="N89" s="51"/>
    </row>
    <row r="90" spans="1:14" ht="15.75" thickBot="1">
      <c r="B90" s="826" t="s">
        <v>953</v>
      </c>
      <c r="C90" s="827"/>
      <c r="D90" s="827"/>
      <c r="E90" s="827"/>
      <c r="F90" s="827"/>
      <c r="G90" s="827"/>
      <c r="H90" s="827"/>
      <c r="I90" s="827"/>
      <c r="J90" s="827"/>
      <c r="K90" s="827"/>
      <c r="L90" s="827"/>
      <c r="M90" s="828"/>
      <c r="N90" s="52">
        <f>L87+L88+L89</f>
        <v>68996.574554596475</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298985.15640325134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152065.59494615157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3">
        <f>VLOOKUP(A65,TRANSPORTE!A6:D117,4,FALSE)</f>
        <v>1246.3831674075907</v>
      </c>
      <c r="M65" s="914"/>
      <c r="N65" s="287">
        <f>K65*L65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198808.41463289224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39761.682926578447</v>
      </c>
      <c r="M88" s="862"/>
      <c r="N88" s="51"/>
    </row>
    <row r="89" spans="1:14">
      <c r="B89" s="89" t="s">
        <v>973</v>
      </c>
      <c r="C89" s="90"/>
      <c r="D89" s="90"/>
      <c r="E89" s="90"/>
      <c r="F89" s="90"/>
      <c r="G89" s="90"/>
      <c r="H89" s="90"/>
      <c r="I89" s="87"/>
      <c r="J89" s="88"/>
      <c r="K89" s="304">
        <v>0.05</v>
      </c>
      <c r="L89" s="861">
        <f>N83*K89</f>
        <v>9940.4207316446118</v>
      </c>
      <c r="M89" s="862"/>
      <c r="N89" s="51"/>
    </row>
    <row r="90" spans="1:14" ht="15.75" thickBot="1">
      <c r="B90" s="91" t="s">
        <v>974</v>
      </c>
      <c r="C90" s="92"/>
      <c r="D90" s="92"/>
      <c r="E90" s="92"/>
      <c r="F90" s="92"/>
      <c r="G90" s="92"/>
      <c r="H90" s="92"/>
      <c r="I90" s="93"/>
      <c r="J90" s="94"/>
      <c r="K90" s="305">
        <v>0.05</v>
      </c>
      <c r="L90" s="863">
        <f>N83*K90</f>
        <v>9940.4207316446118</v>
      </c>
      <c r="M90" s="864"/>
      <c r="N90" s="51"/>
    </row>
    <row r="91" spans="1:14" ht="15.75" thickBot="1">
      <c r="B91" s="826" t="s">
        <v>953</v>
      </c>
      <c r="C91" s="827"/>
      <c r="D91" s="827"/>
      <c r="E91" s="827"/>
      <c r="F91" s="827"/>
      <c r="G91" s="827"/>
      <c r="H91" s="827"/>
      <c r="I91" s="827"/>
      <c r="J91" s="827"/>
      <c r="K91" s="827"/>
      <c r="L91" s="827"/>
      <c r="M91" s="828"/>
      <c r="N91" s="52">
        <f>L88+L89+L90</f>
        <v>59642.524389867671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258450.93902275991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152065.59494615157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3">
        <f>VLOOKUP(A65,TRANSPORTE!A6:D117,4,FALSE)</f>
        <v>1246.3831674075907</v>
      </c>
      <c r="M65" s="914"/>
      <c r="N65" s="287">
        <f>K65*L65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198808.41463289224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39761.682926578447</v>
      </c>
      <c r="M88" s="862"/>
      <c r="N88" s="51"/>
    </row>
    <row r="89" spans="1:14">
      <c r="B89" s="89" t="s">
        <v>973</v>
      </c>
      <c r="C89" s="90"/>
      <c r="D89" s="90"/>
      <c r="E89" s="90"/>
      <c r="F89" s="90"/>
      <c r="G89" s="90"/>
      <c r="H89" s="90"/>
      <c r="I89" s="87"/>
      <c r="J89" s="88"/>
      <c r="K89" s="304">
        <v>0.05</v>
      </c>
      <c r="L89" s="861">
        <f>N83*K89</f>
        <v>9940.4207316446118</v>
      </c>
      <c r="M89" s="862"/>
      <c r="N89" s="51"/>
    </row>
    <row r="90" spans="1:14" ht="15.75" thickBot="1">
      <c r="B90" s="91" t="s">
        <v>974</v>
      </c>
      <c r="C90" s="92"/>
      <c r="D90" s="92"/>
      <c r="E90" s="92"/>
      <c r="F90" s="92"/>
      <c r="G90" s="92"/>
      <c r="H90" s="92"/>
      <c r="I90" s="93"/>
      <c r="J90" s="94"/>
      <c r="K90" s="305">
        <v>0.05</v>
      </c>
      <c r="L90" s="863">
        <f>N83*K90</f>
        <v>9940.4207316446118</v>
      </c>
      <c r="M90" s="864"/>
      <c r="N90" s="51"/>
    </row>
    <row r="91" spans="1:14" ht="15.75" thickBot="1">
      <c r="B91" s="826" t="s">
        <v>953</v>
      </c>
      <c r="C91" s="827"/>
      <c r="D91" s="827"/>
      <c r="E91" s="827"/>
      <c r="F91" s="827"/>
      <c r="G91" s="827"/>
      <c r="H91" s="827"/>
      <c r="I91" s="827"/>
      <c r="J91" s="827"/>
      <c r="K91" s="827"/>
      <c r="L91" s="827"/>
      <c r="M91" s="828"/>
      <c r="N91" s="52">
        <f>L88+L89+L90</f>
        <v>59642.524389867671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258450.93902275991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959.29946129502503</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152065.59494615157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23165.360892947567</v>
      </c>
      <c r="N53" s="272">
        <f>K53*M53</f>
        <v>32431.505250126593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56.616177201347739</v>
      </c>
      <c r="N54" s="272">
        <f>K54*M54</f>
        <v>1415.4044300336934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33846.909680160286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1246.3831674075907</v>
      </c>
      <c r="M63" s="914"/>
      <c r="N63" s="287">
        <f>K63*L63</f>
        <v>1744.9364343706268</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3">
        <f>VLOOKUP(A64,TRANSPORTE!A6:D117,4,FALSE)</f>
        <v>1246.3831674075907</v>
      </c>
      <c r="M64" s="914"/>
      <c r="N64" s="287">
        <f>K64*L64</f>
        <v>1557.9789592594884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3302.9153936301154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9592.9946129502496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198808.41463289224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39761.682926578447</v>
      </c>
      <c r="M87" s="862"/>
      <c r="N87" s="51"/>
    </row>
    <row r="88" spans="1:14">
      <c r="B88" s="89" t="s">
        <v>973</v>
      </c>
      <c r="C88" s="90"/>
      <c r="D88" s="90"/>
      <c r="E88" s="90"/>
      <c r="F88" s="90"/>
      <c r="G88" s="90"/>
      <c r="H88" s="90"/>
      <c r="I88" s="87"/>
      <c r="J88" s="88"/>
      <c r="K88" s="304">
        <v>0.05</v>
      </c>
      <c r="L88" s="861">
        <f>N82*K88</f>
        <v>9940.4207316446118</v>
      </c>
      <c r="M88" s="862"/>
      <c r="N88" s="51"/>
    </row>
    <row r="89" spans="1:14" ht="15.75" thickBot="1">
      <c r="B89" s="91" t="s">
        <v>974</v>
      </c>
      <c r="C89" s="92"/>
      <c r="D89" s="92"/>
      <c r="E89" s="92"/>
      <c r="F89" s="92"/>
      <c r="G89" s="92"/>
      <c r="H89" s="92"/>
      <c r="I89" s="93"/>
      <c r="J89" s="94"/>
      <c r="K89" s="305">
        <v>0.05</v>
      </c>
      <c r="L89" s="863">
        <f>N82*K89</f>
        <v>9940.4207316446118</v>
      </c>
      <c r="M89" s="864"/>
      <c r="N89" s="51"/>
    </row>
    <row r="90" spans="1:14" ht="15.75" thickBot="1">
      <c r="B90" s="826" t="s">
        <v>953</v>
      </c>
      <c r="C90" s="827"/>
      <c r="D90" s="827"/>
      <c r="E90" s="827"/>
      <c r="F90" s="827"/>
      <c r="G90" s="827"/>
      <c r="H90" s="827"/>
      <c r="I90" s="827"/>
      <c r="J90" s="827"/>
      <c r="K90" s="827"/>
      <c r="L90" s="827"/>
      <c r="M90" s="828"/>
      <c r="N90" s="52">
        <f>L87+L88+L89</f>
        <v>59642.524389867671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258450.93902275991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191445.54216106358</v>
      </c>
      <c r="L36" s="270"/>
      <c r="M36" s="271">
        <v>30</v>
      </c>
      <c r="N36" s="272">
        <f>K36/M36</f>
        <v>6381.5180720354529</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124988.63540907369</v>
      </c>
      <c r="L38" s="270"/>
      <c r="M38" s="271">
        <v>10</v>
      </c>
      <c r="N38" s="272">
        <f t="shared" si="0"/>
        <v>12498.863540907369</v>
      </c>
    </row>
    <row r="39" spans="1:14">
      <c r="A39" t="s">
        <v>284</v>
      </c>
      <c r="B39" s="875" t="str">
        <f>VLOOKUP(A39,EQUIPOS!A9:D154,3,FALSE)</f>
        <v>Planta de asfalto en caliente</v>
      </c>
      <c r="C39" s="876"/>
      <c r="D39" s="876"/>
      <c r="E39" s="876"/>
      <c r="F39" s="876"/>
      <c r="G39" s="876"/>
      <c r="H39" s="877"/>
      <c r="I39" s="267"/>
      <c r="J39" s="268"/>
      <c r="K39" s="269">
        <f>VLOOKUP(A39,EQUIPOS!A9:D166,4,FALSE)</f>
        <v>615571.41377546533</v>
      </c>
      <c r="L39" s="270"/>
      <c r="M39" s="271">
        <v>10</v>
      </c>
      <c r="N39" s="272">
        <f t="shared" si="0"/>
        <v>61557.141377546533</v>
      </c>
    </row>
    <row r="40" spans="1:14">
      <c r="A40" t="s">
        <v>290</v>
      </c>
      <c r="B40" s="875" t="str">
        <f>VLOOKUP(A40,EQUIPOS!A10:D154,3,FALSE)</f>
        <v>Planta trituradora</v>
      </c>
      <c r="C40" s="876"/>
      <c r="D40" s="876"/>
      <c r="E40" s="876"/>
      <c r="F40" s="876"/>
      <c r="G40" s="876"/>
      <c r="H40" s="877"/>
      <c r="I40" s="267"/>
      <c r="J40" s="268"/>
      <c r="K40" s="269">
        <f>VLOOKUP(A40,EQUIPOS!A10:D167,4,FALSE)</f>
        <v>528541.33289539418</v>
      </c>
      <c r="L40" s="270"/>
      <c r="M40" s="271">
        <v>30</v>
      </c>
      <c r="N40" s="272">
        <f t="shared" si="0"/>
        <v>17618.044429846472</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212279.17792098911</v>
      </c>
      <c r="L41" s="270"/>
      <c r="M41" s="271">
        <v>30</v>
      </c>
      <c r="N41" s="272">
        <f t="shared" si="0"/>
        <v>7075.9725973663035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220668.3141357351</v>
      </c>
      <c r="L42" s="270"/>
      <c r="M42" s="271">
        <v>10</v>
      </c>
      <c r="N42" s="272">
        <f t="shared" si="0"/>
        <v>22066.831413573509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152065.59494615157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23165.360892947567</v>
      </c>
      <c r="N54" s="272">
        <f>K54*M54</f>
        <v>32431.505250126593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56.616177201347739</v>
      </c>
      <c r="N55" s="272">
        <f>K55*M55</f>
        <v>1415.4044300336934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33846.909680160286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1246.3831674075907</v>
      </c>
      <c r="M64" s="914"/>
      <c r="N64" s="287">
        <f>K64*L64</f>
        <v>1744.9364343706268</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3">
        <f>VLOOKUP(A65,TRANSPORTE!A6:D117,4,FALSE)</f>
        <v>1246.3831674075907</v>
      </c>
      <c r="M65" s="914"/>
      <c r="N65" s="287">
        <f>K65*L65</f>
        <v>1557.9789592594884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3302.9153936301154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198808.41463289224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39761.682926578447</v>
      </c>
      <c r="M88" s="862"/>
      <c r="N88" s="51"/>
    </row>
    <row r="89" spans="1:14">
      <c r="B89" s="89" t="s">
        <v>973</v>
      </c>
      <c r="C89" s="90"/>
      <c r="D89" s="90"/>
      <c r="E89" s="90"/>
      <c r="F89" s="90"/>
      <c r="G89" s="90"/>
      <c r="H89" s="90"/>
      <c r="I89" s="87"/>
      <c r="J89" s="88"/>
      <c r="K89" s="304">
        <v>0.05</v>
      </c>
      <c r="L89" s="861">
        <f>N83*K89</f>
        <v>9940.4207316446118</v>
      </c>
      <c r="M89" s="862"/>
      <c r="N89" s="51"/>
    </row>
    <row r="90" spans="1:14" ht="15.75" thickBot="1">
      <c r="B90" s="91" t="s">
        <v>974</v>
      </c>
      <c r="C90" s="92"/>
      <c r="D90" s="92"/>
      <c r="E90" s="92"/>
      <c r="F90" s="92"/>
      <c r="G90" s="92"/>
      <c r="H90" s="92"/>
      <c r="I90" s="93"/>
      <c r="J90" s="94"/>
      <c r="K90" s="305">
        <v>0.05</v>
      </c>
      <c r="L90" s="863">
        <f>N83*K90</f>
        <v>9940.4207316446118</v>
      </c>
      <c r="M90" s="864"/>
      <c r="N90" s="51"/>
    </row>
    <row r="91" spans="1:14" ht="15.75" thickBot="1">
      <c r="B91" s="826" t="s">
        <v>953</v>
      </c>
      <c r="C91" s="827"/>
      <c r="D91" s="827"/>
      <c r="E91" s="827"/>
      <c r="F91" s="827"/>
      <c r="G91" s="827"/>
      <c r="H91" s="827"/>
      <c r="I91" s="827"/>
      <c r="J91" s="827"/>
      <c r="K91" s="827"/>
      <c r="L91" s="827"/>
      <c r="M91" s="828"/>
      <c r="N91" s="52">
        <f>L88+L89+L90</f>
        <v>59642.524389867671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258450.93902275991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148</v>
      </c>
      <c r="B36" s="875" t="str">
        <f>VLOOKUP(A36,EQUIPOS!A6:D154,3,FALSE)</f>
        <v>Cargador : Potencia en el volante 110 hp, Clasificación de RPM del motor 2300.</v>
      </c>
      <c r="C36" s="876"/>
      <c r="D36" s="876"/>
      <c r="E36" s="876"/>
      <c r="F36" s="876"/>
      <c r="G36" s="876"/>
      <c r="H36" s="877"/>
      <c r="I36" s="267"/>
      <c r="J36" s="268"/>
      <c r="K36" s="269">
        <f>VLOOKUP(A36,EQUIPOS!A6:D163,4,FALSE)</f>
        <v>178810.37845861851</v>
      </c>
      <c r="L36" s="270"/>
      <c r="M36" s="271">
        <v>30</v>
      </c>
      <c r="N36" s="272">
        <f>K36/M36</f>
        <v>5960.3459486206166</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153288.78014524473</v>
      </c>
      <c r="L37" s="270"/>
      <c r="M37" s="271">
        <v>10</v>
      </c>
      <c r="N37" s="272">
        <f t="shared" ref="N37:N43" si="0">K37/M37</f>
        <v>15328.878014524473</v>
      </c>
    </row>
    <row r="38" spans="1:14">
      <c r="A38" t="s">
        <v>284</v>
      </c>
      <c r="B38" s="875" t="str">
        <f>VLOOKUP(A38,EQUIPOS!A8:D154,3,FALSE)</f>
        <v>Planta de asfalto en caliente</v>
      </c>
      <c r="C38" s="876"/>
      <c r="D38" s="876"/>
      <c r="E38" s="876"/>
      <c r="F38" s="876"/>
      <c r="G38" s="876"/>
      <c r="H38" s="877"/>
      <c r="I38" s="267"/>
      <c r="J38" s="268"/>
      <c r="K38" s="269">
        <f>VLOOKUP(A38,EQUIPOS!A8:D165,4,FALSE)</f>
        <v>615571.41377546533</v>
      </c>
      <c r="L38" s="270"/>
      <c r="M38" s="271">
        <v>10</v>
      </c>
      <c r="N38" s="272">
        <f t="shared" si="0"/>
        <v>61557.141377546533</v>
      </c>
    </row>
    <row r="39" spans="1:14">
      <c r="A39" t="s">
        <v>290</v>
      </c>
      <c r="B39" s="875" t="str">
        <f>VLOOKUP(A39,EQUIPOS!A9:D154,3,FALSE)</f>
        <v>Planta trituradora</v>
      </c>
      <c r="C39" s="876"/>
      <c r="D39" s="876"/>
      <c r="E39" s="876"/>
      <c r="F39" s="876"/>
      <c r="G39" s="876"/>
      <c r="H39" s="877"/>
      <c r="I39" s="267"/>
      <c r="J39" s="268"/>
      <c r="K39" s="269">
        <f>VLOOKUP(A39,EQUIPOS!A9:D166,4,FALSE)</f>
        <v>528541.33289539418</v>
      </c>
      <c r="L39" s="270"/>
      <c r="M39" s="271">
        <v>30</v>
      </c>
      <c r="N39" s="272">
        <f t="shared" si="0"/>
        <v>17618.044429846472</v>
      </c>
    </row>
    <row r="40" spans="1:14">
      <c r="A40" t="s">
        <v>316</v>
      </c>
      <c r="B40" s="875" t="str">
        <f>VLOOKUP(A40,EQUIPOS!A10:D154,3,FALSE)</f>
        <v>Retroexcavadora Tipo E-200 o  Equivalente</v>
      </c>
      <c r="C40" s="876"/>
      <c r="D40" s="876"/>
      <c r="E40" s="876"/>
      <c r="F40" s="876"/>
      <c r="G40" s="876"/>
      <c r="H40" s="877"/>
      <c r="I40" s="267"/>
      <c r="J40" s="268"/>
      <c r="K40" s="269">
        <f>VLOOKUP(A40,EQUIPOS!A10:D167,4,FALSE)</f>
        <v>158827.75165892995</v>
      </c>
      <c r="L40" s="270"/>
      <c r="M40" s="271">
        <v>30</v>
      </c>
      <c r="N40" s="272">
        <f t="shared" si="0"/>
        <v>5294.2583886309985</v>
      </c>
    </row>
    <row r="41" spans="1:14">
      <c r="A41" t="s">
        <v>358</v>
      </c>
      <c r="B41" s="875" t="str">
        <f>VLOOKUP(A41,EQUIPOS!A11:D155,3,FALSE)</f>
        <v xml:space="preserve">Terminadora de asfalto (Finisher), potencia en el volante 174 HP, R=20M3/H, velocidad de desplazamiento 114 m/min
</v>
      </c>
      <c r="C41" s="876"/>
      <c r="D41" s="876"/>
      <c r="E41" s="876"/>
      <c r="F41" s="876"/>
      <c r="G41" s="876"/>
      <c r="H41" s="877"/>
      <c r="I41" s="267"/>
      <c r="J41" s="268"/>
      <c r="K41" s="269">
        <f>VLOOKUP(A41,EQUIPOS!A11:D168,4,FALSE)</f>
        <v>220668.3141357351</v>
      </c>
      <c r="L41" s="270"/>
      <c r="M41" s="271">
        <v>10</v>
      </c>
      <c r="N41" s="272">
        <f t="shared" si="0"/>
        <v>22066.831413573509</v>
      </c>
    </row>
    <row r="42" spans="1:14">
      <c r="A42" t="s">
        <v>166</v>
      </c>
      <c r="B42" s="875" t="str">
        <f>VLOOKUP(A42,EQUIPOS!A12:D156,3,FALSE)</f>
        <v>Compactador de Rodillo POTENCIA: 99HP, PESO: 8 ton</v>
      </c>
      <c r="C42" s="876"/>
      <c r="D42" s="876"/>
      <c r="E42" s="876"/>
      <c r="F42" s="876"/>
      <c r="G42" s="876"/>
      <c r="H42" s="877"/>
      <c r="I42" s="267"/>
      <c r="J42" s="268"/>
      <c r="K42" s="269">
        <f>VLOOKUP(A42,EQUIPOS!A12:D169,4,FALSE)</f>
        <v>124988.63540907369</v>
      </c>
      <c r="L42" s="270"/>
      <c r="M42" s="271">
        <v>10</v>
      </c>
      <c r="N42" s="272">
        <f t="shared" si="0"/>
        <v>12498.863540907369</v>
      </c>
    </row>
    <row r="43" spans="1:14">
      <c r="A43" t="s">
        <v>373</v>
      </c>
      <c r="B43" s="875" t="str">
        <f>VLOOKUP(A43,EQUIPOS!A13:D157,3,FALSE)</f>
        <v>Volqueta 6 m3</v>
      </c>
      <c r="C43" s="876"/>
      <c r="D43" s="876"/>
      <c r="E43" s="876"/>
      <c r="F43" s="876"/>
      <c r="G43" s="876"/>
      <c r="H43" s="877"/>
      <c r="I43" s="267"/>
      <c r="J43" s="268"/>
      <c r="K43" s="269">
        <f>VLOOKUP(A43,EQUIPOS!A13:D170,4,FALSE)</f>
        <v>85790.46039056436</v>
      </c>
      <c r="L43" s="270"/>
      <c r="M43" s="271">
        <v>10</v>
      </c>
      <c r="N43" s="272">
        <f t="shared" si="0"/>
        <v>8579.0460390564367</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1226.0150703310451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150129.42422303747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23165.360892947567</v>
      </c>
      <c r="N53" s="272">
        <f>K53*M53</f>
        <v>32431.505250126593</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32431.505250126593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1246.3831674075907</v>
      </c>
      <c r="M63" s="914"/>
      <c r="N63" s="287">
        <f>K63*L63</f>
        <v>1744.9364343706268</v>
      </c>
    </row>
    <row r="64" spans="1:14">
      <c r="A64" t="s">
        <v>1293</v>
      </c>
      <c r="B64" s="46" t="str">
        <f>VLOOKUP(A64,TRANSPORTE!A6:D117,3,FALSE)</f>
        <v>Transporte de mezcla</v>
      </c>
      <c r="C64" s="47"/>
      <c r="D64" s="47"/>
      <c r="E64" s="47"/>
      <c r="F64" s="47"/>
      <c r="G64" s="47"/>
      <c r="H64" s="311" t="s">
        <v>1468</v>
      </c>
      <c r="I64" s="279">
        <v>1.25</v>
      </c>
      <c r="J64" s="286">
        <v>1</v>
      </c>
      <c r="K64" s="279">
        <f>I64*J64</f>
        <v>1.25</v>
      </c>
      <c r="L64" s="913">
        <f>VLOOKUP(A64,TRANSPORTE!A6:D117,4,FALSE)</f>
        <v>1246.3831674075907</v>
      </c>
      <c r="M64" s="914"/>
      <c r="N64" s="287">
        <f>K64*L64</f>
        <v>1557.9789592594884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3302.9153936301154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12260.15070331045</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198123.99557010463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39624.799114020927</v>
      </c>
      <c r="M87" s="862"/>
      <c r="N87" s="51"/>
    </row>
    <row r="88" spans="1:14">
      <c r="B88" s="89" t="s">
        <v>973</v>
      </c>
      <c r="C88" s="90"/>
      <c r="D88" s="90"/>
      <c r="E88" s="90"/>
      <c r="F88" s="90"/>
      <c r="G88" s="90"/>
      <c r="H88" s="90"/>
      <c r="I88" s="87"/>
      <c r="J88" s="88"/>
      <c r="K88" s="304">
        <v>0.05</v>
      </c>
      <c r="L88" s="861">
        <f>N82*K88</f>
        <v>9906.1997785052317</v>
      </c>
      <c r="M88" s="862"/>
      <c r="N88" s="51"/>
    </row>
    <row r="89" spans="1:14" ht="15.75" thickBot="1">
      <c r="B89" s="91" t="s">
        <v>974</v>
      </c>
      <c r="C89" s="92"/>
      <c r="D89" s="92"/>
      <c r="E89" s="92"/>
      <c r="F89" s="92"/>
      <c r="G89" s="92"/>
      <c r="H89" s="92"/>
      <c r="I89" s="93"/>
      <c r="J89" s="94"/>
      <c r="K89" s="305">
        <v>0.05</v>
      </c>
      <c r="L89" s="863">
        <f>N82*K89</f>
        <v>9906.1997785052317</v>
      </c>
      <c r="M89" s="864"/>
      <c r="N89" s="51"/>
    </row>
    <row r="90" spans="1:14" ht="15.75" thickBot="1">
      <c r="B90" s="826" t="s">
        <v>953</v>
      </c>
      <c r="C90" s="827"/>
      <c r="D90" s="827"/>
      <c r="E90" s="827"/>
      <c r="F90" s="827"/>
      <c r="G90" s="827"/>
      <c r="H90" s="827"/>
      <c r="I90" s="827"/>
      <c r="J90" s="827"/>
      <c r="K90" s="827"/>
      <c r="L90" s="827"/>
      <c r="M90" s="828"/>
      <c r="N90" s="52">
        <f>L87+L88+L89</f>
        <v>59437.198671031387</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257561.19424113602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117</v>
      </c>
      <c r="B36" s="875" t="str">
        <f>VLOOKUP(A36,EQUIPOS!A6:D154,3,FALSE)</f>
        <v xml:space="preserve">Barredora mecánica de cepillo de 3658 mm ; 6 m3 </v>
      </c>
      <c r="C36" s="876"/>
      <c r="D36" s="876"/>
      <c r="E36" s="876"/>
      <c r="F36" s="876"/>
      <c r="G36" s="876"/>
      <c r="H36" s="877"/>
      <c r="I36" s="267"/>
      <c r="J36" s="268"/>
      <c r="K36" s="269">
        <f>VLOOKUP(A36,EQUIPOS!A6:D163,4,FALSE)</f>
        <v>90408.452059559117</v>
      </c>
      <c r="L36" s="270"/>
      <c r="M36" s="271">
        <v>150</v>
      </c>
      <c r="N36" s="272">
        <f>K36/M36</f>
        <v>602.72301373039409</v>
      </c>
    </row>
    <row r="37" spans="1:14">
      <c r="A37" s="113" t="s">
        <v>148</v>
      </c>
      <c r="B37" s="875" t="str">
        <f>VLOOKUP(A37,EQUIPOS!A7:D154,3,FALSE)</f>
        <v>Cargador : Potencia en el volante 110 hp, Clasificación de RPM del motor 2300.</v>
      </c>
      <c r="C37" s="876"/>
      <c r="D37" s="876"/>
      <c r="E37" s="876"/>
      <c r="F37" s="876"/>
      <c r="G37" s="876"/>
      <c r="H37" s="877"/>
      <c r="I37" s="267"/>
      <c r="J37" s="268"/>
      <c r="K37" s="269">
        <f>VLOOKUP(A37,EQUIPOS!A7:D164,4,FALSE)</f>
        <v>178810.37845861851</v>
      </c>
      <c r="L37" s="270"/>
      <c r="M37" s="271">
        <v>150</v>
      </c>
      <c r="N37" s="272">
        <f>K37/M37</f>
        <v>1192.0691897241234</v>
      </c>
    </row>
    <row r="38" spans="1:14">
      <c r="A38" t="s">
        <v>236</v>
      </c>
      <c r="B38" s="875" t="str">
        <f>VLOOKUP(A38,EQUIPOS!A8:D154,3,FALSE)</f>
        <v>Fresadora de pavimento, potencia 255 HP, peso 19 Ton, PROFUNDIDAD DE CORTE 305 mm</v>
      </c>
      <c r="C38" s="876"/>
      <c r="D38" s="876"/>
      <c r="E38" s="876"/>
      <c r="F38" s="876"/>
      <c r="G38" s="876"/>
      <c r="H38" s="877"/>
      <c r="I38" s="267"/>
      <c r="J38" s="268"/>
      <c r="K38" s="269">
        <f>VLOOKUP(A38,EQUIPOS!A8:D165,4,FALSE)</f>
        <v>422183.33419767744</v>
      </c>
      <c r="L38" s="270"/>
      <c r="M38" s="271">
        <v>150</v>
      </c>
      <c r="N38" s="272">
        <f>K38/M38</f>
        <v>2814.5555613178494</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N75*M41</f>
        <v>2.0863498333333332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4611.4341146057004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3">
        <f>VLOOKUP(A58,TRANSPORTE!A5:D117,4,FALSE)</f>
        <v>1246.3831674075907</v>
      </c>
      <c r="M58" s="914"/>
      <c r="N58" s="287">
        <f>K58*L58</f>
        <v>162.02981176298678</v>
      </c>
    </row>
    <row r="59" spans="1:14">
      <c r="B59" s="46"/>
      <c r="C59" s="47"/>
      <c r="D59" s="47"/>
      <c r="E59" s="47"/>
      <c r="F59" s="47"/>
      <c r="G59" s="47"/>
      <c r="H59" s="311"/>
      <c r="I59" s="279"/>
      <c r="J59" s="286"/>
      <c r="K59" s="279"/>
      <c r="L59" s="913"/>
      <c r="M59" s="914"/>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162.02981176298678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208.63498333333331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4982.0989097020201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996.41978194040405</v>
      </c>
      <c r="M82" s="862"/>
      <c r="N82" s="51"/>
    </row>
    <row r="83" spans="1:14">
      <c r="B83" s="89" t="s">
        <v>973</v>
      </c>
      <c r="C83" s="90"/>
      <c r="D83" s="90"/>
      <c r="E83" s="90"/>
      <c r="F83" s="90"/>
      <c r="G83" s="90"/>
      <c r="H83" s="90"/>
      <c r="I83" s="87"/>
      <c r="J83" s="88"/>
      <c r="K83" s="304">
        <v>0.05</v>
      </c>
      <c r="L83" s="861">
        <f>N77*K83</f>
        <v>249.10494548510101</v>
      </c>
      <c r="M83" s="862"/>
      <c r="N83" s="51"/>
    </row>
    <row r="84" spans="1:14" ht="15.75" thickBot="1">
      <c r="B84" s="91" t="s">
        <v>974</v>
      </c>
      <c r="C84" s="92"/>
      <c r="D84" s="92"/>
      <c r="E84" s="92"/>
      <c r="F84" s="92"/>
      <c r="G84" s="92"/>
      <c r="H84" s="92"/>
      <c r="I84" s="93"/>
      <c r="J84" s="94"/>
      <c r="K84" s="305">
        <v>0.05</v>
      </c>
      <c r="L84" s="863">
        <f>N77*K84</f>
        <v>249.10494548510101</v>
      </c>
      <c r="M84" s="864"/>
      <c r="N84" s="51"/>
    </row>
    <row r="85" spans="1:14" ht="15.75" thickBot="1">
      <c r="B85" s="826" t="s">
        <v>953</v>
      </c>
      <c r="C85" s="827"/>
      <c r="D85" s="827"/>
      <c r="E85" s="827"/>
      <c r="F85" s="827"/>
      <c r="G85" s="827"/>
      <c r="H85" s="827"/>
      <c r="I85" s="827"/>
      <c r="J85" s="827"/>
      <c r="K85" s="827"/>
      <c r="L85" s="827"/>
      <c r="M85" s="828"/>
      <c r="N85" s="52">
        <f>L82+L83+L84</f>
        <v>1494.6296729106061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6476.7285826126263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117</v>
      </c>
      <c r="B36" s="875" t="str">
        <f>VLOOKUP(A36,EQUIPOS!A6:D154,3,FALSE)</f>
        <v xml:space="preserve">Barredora mecánica de cepillo de 3658 mm ; 6 m3 </v>
      </c>
      <c r="C36" s="876"/>
      <c r="D36" s="876"/>
      <c r="E36" s="876"/>
      <c r="F36" s="876"/>
      <c r="G36" s="876"/>
      <c r="H36" s="877"/>
      <c r="I36" s="267"/>
      <c r="J36" s="268"/>
      <c r="K36" s="269">
        <f>VLOOKUP(A36,EQUIPOS!A6:D163,4,FALSE)</f>
        <v>90408.452059559117</v>
      </c>
      <c r="L36" s="270"/>
      <c r="M36" s="271">
        <v>300</v>
      </c>
      <c r="N36" s="272">
        <f>K36/M36</f>
        <v>301.36150686519704</v>
      </c>
    </row>
    <row r="37" spans="1:14">
      <c r="A37" s="113" t="s">
        <v>148</v>
      </c>
      <c r="B37" s="875" t="str">
        <f>VLOOKUP(A37,EQUIPOS!A7:D154,3,FALSE)</f>
        <v>Cargador : Potencia en el volante 110 hp, Clasificación de RPM del motor 2300.</v>
      </c>
      <c r="C37" s="876"/>
      <c r="D37" s="876"/>
      <c r="E37" s="876"/>
      <c r="F37" s="876"/>
      <c r="G37" s="876"/>
      <c r="H37" s="877"/>
      <c r="I37" s="267"/>
      <c r="J37" s="268"/>
      <c r="K37" s="269">
        <f>VLOOKUP(A37,EQUIPOS!A7:D164,4,FALSE)</f>
        <v>178810.37845861851</v>
      </c>
      <c r="L37" s="270"/>
      <c r="M37" s="271">
        <v>300</v>
      </c>
      <c r="N37" s="272">
        <f>K37/M37</f>
        <v>596.03459486206168</v>
      </c>
    </row>
    <row r="38" spans="1:14">
      <c r="A38" t="s">
        <v>236</v>
      </c>
      <c r="B38" s="875" t="str">
        <f>VLOOKUP(A38,EQUIPOS!A8:D154,3,FALSE)</f>
        <v>Fresadora de pavimento, potencia 255 HP, peso 19 Ton, PROFUNDIDAD DE CORTE 305 mm</v>
      </c>
      <c r="C38" s="876"/>
      <c r="D38" s="876"/>
      <c r="E38" s="876"/>
      <c r="F38" s="876"/>
      <c r="G38" s="876"/>
      <c r="H38" s="877"/>
      <c r="I38" s="267"/>
      <c r="J38" s="268"/>
      <c r="K38" s="269">
        <f>VLOOKUP(A38,EQUIPOS!A8:D165,4,FALSE)</f>
        <v>422183.33419767744</v>
      </c>
      <c r="L38" s="270"/>
      <c r="M38" s="271">
        <v>300</v>
      </c>
      <c r="N38" s="272">
        <f>K38/M38</f>
        <v>1407.2777806589247</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N75*M41</f>
        <v>1.0431749166666666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2305.7170573028502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3">
        <f>VLOOKUP(A58,TRANSPORTE!A5:D117,4,FALSE)</f>
        <v>1246.3831674075907</v>
      </c>
      <c r="M58" s="914"/>
      <c r="N58" s="287">
        <f>K58*L58</f>
        <v>81.014905881493391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81.014905881493391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104.31749166666665</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2491.0494548510101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498.20989097020203</v>
      </c>
      <c r="M82" s="862"/>
      <c r="N82" s="51"/>
    </row>
    <row r="83" spans="1:14">
      <c r="B83" s="89" t="s">
        <v>973</v>
      </c>
      <c r="C83" s="90"/>
      <c r="D83" s="90"/>
      <c r="E83" s="90"/>
      <c r="F83" s="90"/>
      <c r="G83" s="90"/>
      <c r="H83" s="90"/>
      <c r="I83" s="87"/>
      <c r="J83" s="88"/>
      <c r="K83" s="304">
        <v>0.05</v>
      </c>
      <c r="L83" s="861">
        <f>N77*K83</f>
        <v>124.55247274255051</v>
      </c>
      <c r="M83" s="862"/>
      <c r="N83" s="51"/>
    </row>
    <row r="84" spans="1:14" ht="15.75" thickBot="1">
      <c r="B84" s="91" t="s">
        <v>974</v>
      </c>
      <c r="C84" s="92"/>
      <c r="D84" s="92"/>
      <c r="E84" s="92"/>
      <c r="F84" s="92"/>
      <c r="G84" s="92"/>
      <c r="H84" s="92"/>
      <c r="I84" s="93"/>
      <c r="J84" s="94"/>
      <c r="K84" s="305">
        <v>0.05</v>
      </c>
      <c r="L84" s="863">
        <f>N77*K84</f>
        <v>124.55247274255051</v>
      </c>
      <c r="M84" s="864"/>
      <c r="N84" s="51"/>
    </row>
    <row r="85" spans="1:14" ht="15.75" thickBot="1">
      <c r="B85" s="826" t="s">
        <v>953</v>
      </c>
      <c r="C85" s="827"/>
      <c r="D85" s="827"/>
      <c r="E85" s="827"/>
      <c r="F85" s="827"/>
      <c r="G85" s="827"/>
      <c r="H85" s="827"/>
      <c r="I85" s="827"/>
      <c r="J85" s="827"/>
      <c r="K85" s="827"/>
      <c r="L85" s="827"/>
      <c r="M85" s="828"/>
      <c r="N85" s="52">
        <f>L82+L83+L84</f>
        <v>747.31483645530307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3238.3642913063131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18</v>
      </c>
      <c r="N36" s="272">
        <f>K36/M36</f>
        <v>4223.2626246998252</v>
      </c>
    </row>
    <row r="37" spans="1:14">
      <c r="A37" s="113" t="s">
        <v>154</v>
      </c>
      <c r="B37" s="875" t="str">
        <f>VLOOKUP(A37,EQUIPOS!A7:D154,3,FALSE)</f>
        <v>Carrotanque Irrigador de asfalto, 1000 GALONES DE CAPACIDAD</v>
      </c>
      <c r="C37" s="876"/>
      <c r="D37" s="876"/>
      <c r="E37" s="876"/>
      <c r="F37" s="876"/>
      <c r="G37" s="876"/>
      <c r="H37" s="877"/>
      <c r="I37" s="267"/>
      <c r="J37" s="268"/>
      <c r="K37" s="269">
        <f>VLOOKUP(A37,EQUIPOS!A7:D164,4,FALSE)</f>
        <v>101729.16891155152</v>
      </c>
      <c r="L37" s="270"/>
      <c r="M37" s="271">
        <v>18</v>
      </c>
      <c r="N37" s="272">
        <f>K37/M37</f>
        <v>5651.6204950861957</v>
      </c>
    </row>
    <row r="38" spans="1:14">
      <c r="A38" t="s">
        <v>269</v>
      </c>
      <c r="B38" s="875" t="str">
        <f>VLOOKUP(A38,EQUIPOS!A8:D154,3,FALSE)</f>
        <v>Motoniveladora  potencia 215 HP, ancho de cuchilla 4,27 m, peso 18 ton.</v>
      </c>
      <c r="C38" s="876"/>
      <c r="D38" s="876"/>
      <c r="E38" s="876"/>
      <c r="F38" s="876"/>
      <c r="G38" s="876"/>
      <c r="H38" s="877"/>
      <c r="I38" s="267"/>
      <c r="J38" s="268"/>
      <c r="K38" s="269">
        <f>VLOOKUP(A38,EQUIPOS!A8:D165,4,FALSE)</f>
        <v>208882.25188490498</v>
      </c>
      <c r="L38" s="270"/>
      <c r="M38" s="271">
        <v>18</v>
      </c>
      <c r="N38" s="272">
        <f>K38/M38</f>
        <v>11604.569549161388</v>
      </c>
    </row>
    <row r="39" spans="1:14">
      <c r="A39" t="s">
        <v>299</v>
      </c>
      <c r="B39" s="875" t="str">
        <f>VLOOKUP(A39,EQUIPOS!A9:D154,3,FALSE)</f>
        <v xml:space="preserve">Recicladora, potencia 430HP </v>
      </c>
      <c r="C39" s="876"/>
      <c r="D39" s="876"/>
      <c r="E39" s="876"/>
      <c r="F39" s="876"/>
      <c r="G39" s="876"/>
      <c r="H39" s="877"/>
      <c r="I39" s="878"/>
      <c r="J39" s="879"/>
      <c r="K39" s="269">
        <f>VLOOKUP(A39,EQUIPOS!A9:D166,4,FALSE)</f>
        <v>627556.98408717231</v>
      </c>
      <c r="L39" s="880">
        <v>18</v>
      </c>
      <c r="M39" s="881"/>
      <c r="N39" s="272">
        <f>K39/L39</f>
        <v>34864.276893731796</v>
      </c>
    </row>
    <row r="40" spans="1:14">
      <c r="A40" t="s">
        <v>365</v>
      </c>
      <c r="B40" s="875" t="str">
        <f>VLOOKUP(A40,EQUIPOS!A10:D154,3,FALSE)</f>
        <v xml:space="preserve">Vibrocompatador, potencia 153 HP, peso 10 Ton. </v>
      </c>
      <c r="C40" s="876"/>
      <c r="D40" s="876"/>
      <c r="E40" s="876"/>
      <c r="F40" s="876"/>
      <c r="G40" s="876"/>
      <c r="H40" s="877"/>
      <c r="I40" s="36"/>
      <c r="J40" s="37"/>
      <c r="K40" s="269">
        <f>VLOOKUP(A40,EQUIPOS!A10:D167,4,FALSE)</f>
        <v>136158.6590799258</v>
      </c>
      <c r="L40" s="276"/>
      <c r="M40" s="277">
        <v>18</v>
      </c>
      <c r="N40" s="272">
        <f>K40/M40</f>
        <v>7564.3699488847669</v>
      </c>
    </row>
    <row r="41" spans="1:14">
      <c r="B41" s="883" t="s">
        <v>952</v>
      </c>
      <c r="C41" s="884"/>
      <c r="D41" s="884"/>
      <c r="E41" s="38"/>
      <c r="F41" s="39"/>
      <c r="G41" s="39"/>
      <c r="H41" s="40"/>
      <c r="I41" s="36"/>
      <c r="J41" s="37"/>
      <c r="K41" s="279"/>
      <c r="L41" s="276"/>
      <c r="M41" s="401">
        <v>0.01</v>
      </c>
      <c r="N41" s="344">
        <f>N75*M41</f>
        <v>33.488139834333886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63941.587651398302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58377.508306320422</v>
      </c>
      <c r="N48" s="272">
        <f>K48*M48</f>
        <v>2043.212790721215</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79979.419878688379</v>
      </c>
      <c r="N49" s="272">
        <f>K49*M49</f>
        <v>19994.854969672095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22038.067760393311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3">
        <f>VLOOKUP(A58,TRANSPORTE!A5:D117,4,FALSE)</f>
        <v>1246.3831674075907</v>
      </c>
      <c r="M58" s="914"/>
      <c r="N58" s="287">
        <f>K58*L58</f>
        <v>355.2192027111634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355.2192027111634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3348.8139834333888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89683.688597936154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17936.737719587232</v>
      </c>
      <c r="M82" s="862"/>
      <c r="N82" s="51"/>
    </row>
    <row r="83" spans="1:14">
      <c r="B83" s="89" t="s">
        <v>973</v>
      </c>
      <c r="C83" s="90"/>
      <c r="D83" s="90"/>
      <c r="E83" s="90"/>
      <c r="F83" s="90"/>
      <c r="G83" s="90"/>
      <c r="H83" s="90"/>
      <c r="I83" s="87"/>
      <c r="J83" s="88"/>
      <c r="K83" s="304">
        <v>0.05</v>
      </c>
      <c r="L83" s="861">
        <f>N77*K83</f>
        <v>4484.1844298968081</v>
      </c>
      <c r="M83" s="862"/>
      <c r="N83" s="51"/>
    </row>
    <row r="84" spans="1:14" ht="15.75" thickBot="1">
      <c r="B84" s="91" t="s">
        <v>974</v>
      </c>
      <c r="C84" s="92"/>
      <c r="D84" s="92"/>
      <c r="E84" s="92"/>
      <c r="F84" s="92"/>
      <c r="G84" s="92"/>
      <c r="H84" s="92"/>
      <c r="I84" s="93"/>
      <c r="J84" s="94"/>
      <c r="K84" s="305">
        <v>0.05</v>
      </c>
      <c r="L84" s="863">
        <f>N77*K84</f>
        <v>4484.1844298968081</v>
      </c>
      <c r="M84" s="864"/>
      <c r="N84" s="51"/>
    </row>
    <row r="85" spans="1:14" ht="15.75" thickBot="1">
      <c r="B85" s="826" t="s">
        <v>953</v>
      </c>
      <c r="C85" s="827"/>
      <c r="D85" s="827"/>
      <c r="E85" s="827"/>
      <c r="F85" s="827"/>
      <c r="G85" s="827"/>
      <c r="H85" s="827"/>
      <c r="I85" s="827"/>
      <c r="J85" s="827"/>
      <c r="K85" s="827"/>
      <c r="L85" s="827"/>
      <c r="M85" s="828"/>
      <c r="N85" s="52">
        <f>L82+L83+L84</f>
        <v>26905.106579380845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116588.79517731699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12</v>
      </c>
      <c r="N36" s="272">
        <f>K36/M36</f>
        <v>6334.8939370497383</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101729.16891155152</v>
      </c>
      <c r="L37" s="270"/>
      <c r="M37" s="271">
        <v>12</v>
      </c>
      <c r="N37" s="272">
        <f>K37/M37</f>
        <v>8477.4307426292926</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208882.25188490498</v>
      </c>
      <c r="L38" s="270"/>
      <c r="M38" s="271">
        <v>12</v>
      </c>
      <c r="N38" s="272">
        <f>K38/M38</f>
        <v>17406.854323742082</v>
      </c>
    </row>
    <row r="39" spans="1:14">
      <c r="A39" s="113" t="s">
        <v>299</v>
      </c>
      <c r="B39" s="875" t="str">
        <f>VLOOKUP(A39,EQUIPOS!A7:D154,3,FALSE)</f>
        <v xml:space="preserve">Recicladora, potencia 430HP </v>
      </c>
      <c r="C39" s="876"/>
      <c r="D39" s="876"/>
      <c r="E39" s="876"/>
      <c r="F39" s="876"/>
      <c r="G39" s="876"/>
      <c r="H39" s="877"/>
      <c r="I39" s="267"/>
      <c r="J39" s="268"/>
      <c r="K39" s="269">
        <f>VLOOKUP(A39,EQUIPOS!A7:D164,4,FALSE)</f>
        <v>627556.98408717231</v>
      </c>
      <c r="L39" s="270"/>
      <c r="M39" s="271">
        <v>12</v>
      </c>
      <c r="N39" s="272">
        <f>K39/M39</f>
        <v>52296.41534059769</v>
      </c>
    </row>
    <row r="40" spans="1:14">
      <c r="A40" t="s">
        <v>365</v>
      </c>
      <c r="B40" s="875" t="str">
        <f>VLOOKUP(A40,EQUIPOS!A8:D154,3,FALSE)</f>
        <v xml:space="preserve">Vibrocompatador, potencia 153 HP, peso 10 Ton. </v>
      </c>
      <c r="C40" s="876"/>
      <c r="D40" s="876"/>
      <c r="E40" s="876"/>
      <c r="F40" s="876"/>
      <c r="G40" s="876"/>
      <c r="H40" s="877"/>
      <c r="I40" s="267"/>
      <c r="J40" s="268"/>
      <c r="K40" s="269">
        <f>VLOOKUP(A40,EQUIPOS!A8:D165,4,FALSE)</f>
        <v>136158.6590799258</v>
      </c>
      <c r="L40" s="270"/>
      <c r="M40" s="271">
        <v>12</v>
      </c>
      <c r="N40" s="272">
        <f>K40/M40</f>
        <v>11346.55492332715</v>
      </c>
    </row>
    <row r="41" spans="1:14">
      <c r="B41" s="875"/>
      <c r="C41" s="876"/>
      <c r="D41" s="876"/>
      <c r="E41" s="876"/>
      <c r="F41" s="876"/>
      <c r="G41" s="876"/>
      <c r="H41" s="877"/>
      <c r="I41" s="878"/>
      <c r="J41" s="879"/>
      <c r="K41" s="269"/>
      <c r="L41" s="880"/>
      <c r="M41" s="881"/>
      <c r="N41" s="272"/>
    </row>
    <row r="42" spans="1:14">
      <c r="B42" s="875"/>
      <c r="C42" s="876"/>
      <c r="D42" s="876"/>
      <c r="E42" s="882"/>
      <c r="F42" s="876"/>
      <c r="G42" s="876"/>
      <c r="H42" s="877"/>
      <c r="I42" s="36"/>
      <c r="J42" s="37"/>
      <c r="K42" s="274"/>
      <c r="L42" s="276"/>
      <c r="M42" s="277"/>
      <c r="N42" s="278"/>
    </row>
    <row r="43" spans="1:14">
      <c r="B43" s="883" t="s">
        <v>952</v>
      </c>
      <c r="C43" s="961"/>
      <c r="D43" s="961"/>
      <c r="E43" s="38"/>
      <c r="F43" s="39"/>
      <c r="G43" s="39"/>
      <c r="H43" s="40"/>
      <c r="I43" s="36"/>
      <c r="J43" s="37"/>
      <c r="K43" s="279"/>
      <c r="L43" s="276"/>
      <c r="M43" s="401">
        <v>0.1</v>
      </c>
      <c r="N43" s="344">
        <f>N77*M43</f>
        <v>502.32209751500835</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4">
        <f>SUM(N36:N44)</f>
        <v>96364.471364860947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5" t="s">
        <v>945</v>
      </c>
      <c r="K49" s="85" t="s">
        <v>946</v>
      </c>
      <c r="L49" s="907" t="s">
        <v>955</v>
      </c>
      <c r="M49" s="906"/>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56.616177201347739</v>
      </c>
      <c r="N50" s="272">
        <f>K50*M50</f>
        <v>4246.21329010108</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2016.7451859392704</v>
      </c>
      <c r="N51" s="272">
        <f>K51*M51</f>
        <v>2621.7687417210518</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8"/>
      <c r="C54" s="909"/>
      <c r="D54" s="909"/>
      <c r="E54" s="909"/>
      <c r="F54" s="909"/>
      <c r="G54" s="909"/>
      <c r="H54" s="909"/>
      <c r="I54" s="879"/>
      <c r="J54" s="42"/>
      <c r="K54" s="44"/>
      <c r="L54" s="910"/>
      <c r="M54" s="911"/>
      <c r="N54" s="45"/>
    </row>
    <row r="55" spans="1:14" ht="15.75" thickBot="1">
      <c r="B55" s="826" t="s">
        <v>953</v>
      </c>
      <c r="C55" s="827"/>
      <c r="D55" s="827"/>
      <c r="E55" s="827"/>
      <c r="F55" s="827"/>
      <c r="G55" s="827"/>
      <c r="H55" s="827"/>
      <c r="I55" s="827"/>
      <c r="J55" s="827"/>
      <c r="K55" s="827"/>
      <c r="L55" s="827"/>
      <c r="M55" s="828"/>
      <c r="N55" s="394">
        <f>SUM(N50:N54)</f>
        <v>6867.9820318221318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5023.2209751500832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N45+N55+N66+N77</f>
        <v>108255.67437183316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21651.134874366631</v>
      </c>
      <c r="M84" s="862"/>
      <c r="N84" s="51"/>
    </row>
    <row r="85" spans="1:14">
      <c r="B85" s="89" t="s">
        <v>973</v>
      </c>
      <c r="C85" s="90"/>
      <c r="D85" s="90"/>
      <c r="E85" s="90"/>
      <c r="F85" s="90"/>
      <c r="G85" s="90"/>
      <c r="H85" s="90"/>
      <c r="I85" s="87"/>
      <c r="J85" s="88"/>
      <c r="K85" s="304">
        <v>0.05</v>
      </c>
      <c r="L85" s="861">
        <f>N79*K85</f>
        <v>5412.7837185916578</v>
      </c>
      <c r="M85" s="862"/>
      <c r="N85" s="51"/>
    </row>
    <row r="86" spans="1:14" ht="15.75" thickBot="1">
      <c r="B86" s="91" t="s">
        <v>974</v>
      </c>
      <c r="C86" s="92"/>
      <c r="D86" s="92"/>
      <c r="E86" s="92"/>
      <c r="F86" s="92"/>
      <c r="G86" s="92"/>
      <c r="H86" s="92"/>
      <c r="I86" s="93"/>
      <c r="J86" s="94"/>
      <c r="K86" s="305">
        <v>0.05</v>
      </c>
      <c r="L86" s="863">
        <f>N79*K86</f>
        <v>5412.7837185916578</v>
      </c>
      <c r="M86" s="864"/>
      <c r="N86" s="51"/>
    </row>
    <row r="87" spans="1:14" ht="15.75" thickBot="1">
      <c r="B87" s="826" t="s">
        <v>953</v>
      </c>
      <c r="C87" s="827"/>
      <c r="D87" s="827"/>
      <c r="E87" s="827"/>
      <c r="F87" s="827"/>
      <c r="G87" s="827"/>
      <c r="H87" s="827"/>
      <c r="I87" s="827"/>
      <c r="J87" s="827"/>
      <c r="K87" s="827"/>
      <c r="L87" s="827"/>
      <c r="M87" s="828"/>
      <c r="N87" s="52">
        <f>L84+L85+L86</f>
        <v>32476.702311549947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140732.3766833831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9" t="s">
        <v>2218</v>
      </c>
      <c r="C106" s="830"/>
      <c r="D106" s="830"/>
      <c r="E106" s="830"/>
      <c r="F106" s="830"/>
      <c r="G106" s="830"/>
      <c r="H106" s="830"/>
      <c r="I106" s="830"/>
      <c r="J106" s="830"/>
      <c r="K106" s="830"/>
      <c r="L106" s="830"/>
      <c r="M106" s="830"/>
      <c r="N106" s="831"/>
    </row>
    <row r="107" spans="2:14" ht="15" customHeight="1">
      <c r="B107" s="829"/>
      <c r="C107" s="830"/>
      <c r="D107" s="830"/>
      <c r="E107" s="830"/>
      <c r="F107" s="830"/>
      <c r="G107" s="830"/>
      <c r="H107" s="830"/>
      <c r="I107" s="830"/>
      <c r="J107" s="830"/>
      <c r="K107" s="830"/>
      <c r="L107" s="830"/>
      <c r="M107" s="830"/>
      <c r="N107" s="831"/>
    </row>
    <row r="108" spans="2:14" ht="30" customHeight="1">
      <c r="B108" s="832" t="s">
        <v>2219</v>
      </c>
      <c r="C108" s="833"/>
      <c r="D108" s="833"/>
      <c r="E108" s="833"/>
      <c r="F108" s="833"/>
      <c r="G108" s="833"/>
      <c r="H108" s="833"/>
      <c r="I108" s="833"/>
      <c r="J108" s="833"/>
      <c r="K108" s="833"/>
      <c r="L108" s="833"/>
      <c r="M108" s="833"/>
      <c r="N108" s="834"/>
    </row>
    <row r="109" spans="2:14">
      <c r="B109" s="832"/>
      <c r="C109" s="833"/>
      <c r="D109" s="833"/>
      <c r="E109" s="833"/>
      <c r="F109" s="833"/>
      <c r="G109" s="833"/>
      <c r="H109" s="833"/>
      <c r="I109" s="833"/>
      <c r="J109" s="833"/>
      <c r="K109" s="833"/>
      <c r="L109" s="833"/>
      <c r="M109" s="833"/>
      <c r="N109" s="834"/>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2"/>
      <c r="K119" s="892"/>
      <c r="L119" s="892"/>
      <c r="M119" s="892"/>
      <c r="N119" s="893"/>
    </row>
    <row r="120" spans="2:14" ht="15.75" thickBot="1">
      <c r="B120" s="261" t="s">
        <v>2221</v>
      </c>
      <c r="C120" s="393"/>
      <c r="D120" s="393"/>
      <c r="E120" s="57"/>
      <c r="F120" s="57"/>
      <c r="G120" s="57"/>
      <c r="H120" s="57"/>
      <c r="I120" s="57"/>
      <c r="J120" s="894"/>
      <c r="K120" s="894"/>
      <c r="L120" s="894"/>
      <c r="M120" s="894"/>
      <c r="N120" s="895"/>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18</v>
      </c>
      <c r="N36" s="272">
        <f>K36/M36</f>
        <v>4223.2626246998252</v>
      </c>
    </row>
    <row r="37" spans="1:14">
      <c r="A37" s="113" t="s">
        <v>154</v>
      </c>
      <c r="B37" s="875" t="str">
        <f>VLOOKUP(A37,EQUIPOS!A7:D154,3,FALSE)</f>
        <v>Carrotanque Irrigador de asfalto, 1000 GALONES DE CAPACIDAD</v>
      </c>
      <c r="C37" s="876"/>
      <c r="D37" s="876"/>
      <c r="E37" s="876"/>
      <c r="F37" s="876"/>
      <c r="G37" s="876"/>
      <c r="H37" s="877"/>
      <c r="I37" s="267"/>
      <c r="J37" s="268"/>
      <c r="K37" s="269">
        <f>VLOOKUP(A37,EQUIPOS!A7:D164,4,FALSE)</f>
        <v>101729.16891155152</v>
      </c>
      <c r="L37" s="270"/>
      <c r="M37" s="271">
        <v>18</v>
      </c>
      <c r="N37" s="272">
        <f>K37/M37</f>
        <v>5651.6204950861957</v>
      </c>
    </row>
    <row r="38" spans="1:14">
      <c r="A38" t="s">
        <v>269</v>
      </c>
      <c r="B38" s="875" t="str">
        <f>VLOOKUP(A38,EQUIPOS!A8:D154,3,FALSE)</f>
        <v>Motoniveladora  potencia 215 HP, ancho de cuchilla 4,27 m, peso 18 ton.</v>
      </c>
      <c r="C38" s="876"/>
      <c r="D38" s="876"/>
      <c r="E38" s="876"/>
      <c r="F38" s="876"/>
      <c r="G38" s="876"/>
      <c r="H38" s="877"/>
      <c r="I38" s="267"/>
      <c r="J38" s="268"/>
      <c r="K38" s="269">
        <f>VLOOKUP(A38,EQUIPOS!A8:D165,4,FALSE)</f>
        <v>208882.25188490498</v>
      </c>
      <c r="L38" s="270"/>
      <c r="M38" s="271">
        <v>18</v>
      </c>
      <c r="N38" s="272">
        <f>K38/M38</f>
        <v>11604.569549161388</v>
      </c>
    </row>
    <row r="39" spans="1:14">
      <c r="A39" t="s">
        <v>299</v>
      </c>
      <c r="B39" s="875" t="str">
        <f>VLOOKUP(A39,EQUIPOS!A9:D154,3,FALSE)</f>
        <v xml:space="preserve">Recicladora, potencia 430HP </v>
      </c>
      <c r="C39" s="876"/>
      <c r="D39" s="876"/>
      <c r="E39" s="876"/>
      <c r="F39" s="876"/>
      <c r="G39" s="876"/>
      <c r="H39" s="877"/>
      <c r="I39" s="878"/>
      <c r="J39" s="879"/>
      <c r="K39" s="269">
        <f>VLOOKUP(A39,EQUIPOS!A9:D166,4,FALSE)</f>
        <v>627556.98408717231</v>
      </c>
      <c r="L39" s="880">
        <v>18</v>
      </c>
      <c r="M39" s="881"/>
      <c r="N39" s="272">
        <f>K39/L39</f>
        <v>34864.276893731796</v>
      </c>
    </row>
    <row r="40" spans="1:14">
      <c r="A40" t="s">
        <v>365</v>
      </c>
      <c r="B40" s="875" t="str">
        <f>VLOOKUP(A40,EQUIPOS!A10:D154,3,FALSE)</f>
        <v xml:space="preserve">Vibrocompatador, potencia 153 HP, peso 10 Ton. </v>
      </c>
      <c r="C40" s="876"/>
      <c r="D40" s="876"/>
      <c r="E40" s="876"/>
      <c r="F40" s="876"/>
      <c r="G40" s="876"/>
      <c r="H40" s="877"/>
      <c r="I40" s="36"/>
      <c r="J40" s="37"/>
      <c r="K40" s="269">
        <f>VLOOKUP(A40,EQUIPOS!A10:D167,4,FALSE)</f>
        <v>136158.6590799258</v>
      </c>
      <c r="L40" s="276"/>
      <c r="M40" s="277">
        <v>18</v>
      </c>
      <c r="N40" s="272">
        <f>K40/M40</f>
        <v>7564.3699488847669</v>
      </c>
    </row>
    <row r="41" spans="1:14">
      <c r="B41" s="320"/>
      <c r="C41" s="321"/>
      <c r="D41" s="321"/>
      <c r="E41" s="321"/>
      <c r="F41" s="323"/>
      <c r="G41" s="323"/>
      <c r="H41" s="125"/>
      <c r="I41" s="36"/>
      <c r="J41" s="37"/>
      <c r="K41" s="274"/>
      <c r="L41" s="276"/>
      <c r="M41" s="277"/>
      <c r="N41" s="272"/>
    </row>
    <row r="42" spans="1:14">
      <c r="B42" s="883" t="s">
        <v>952</v>
      </c>
      <c r="C42" s="884"/>
      <c r="D42" s="884"/>
      <c r="E42" s="38"/>
      <c r="F42" s="39"/>
      <c r="G42" s="39"/>
      <c r="H42" s="40"/>
      <c r="I42" s="36"/>
      <c r="J42" s="37"/>
      <c r="K42" s="279"/>
      <c r="L42" s="276"/>
      <c r="M42" s="401">
        <v>0.01</v>
      </c>
      <c r="N42" s="344">
        <f>N76*M42</f>
        <v>33.488139834333886</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f>SUM(N36:N43)</f>
        <v>63941.587651398302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465256.90310684626</v>
      </c>
      <c r="N49" s="272">
        <f>K49*M49</f>
        <v>71184.306175347476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71184.306175347476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3">
        <f>VLOOKUP(A59,TRANSPORTE!A5:D117,4,FALSE)</f>
        <v>1246.3831674075907</v>
      </c>
      <c r="M59" s="914"/>
      <c r="N59" s="287">
        <f>K59*L59</f>
        <v>190.69662461336137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190.69662461336137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3348.8139834333888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138665.40443479252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27733.080886958505</v>
      </c>
      <c r="M83" s="862"/>
      <c r="N83" s="51"/>
    </row>
    <row r="84" spans="1:14">
      <c r="B84" s="89" t="s">
        <v>973</v>
      </c>
      <c r="C84" s="90"/>
      <c r="D84" s="90"/>
      <c r="E84" s="90"/>
      <c r="F84" s="90"/>
      <c r="G84" s="90"/>
      <c r="H84" s="90"/>
      <c r="I84" s="87"/>
      <c r="J84" s="88"/>
      <c r="K84" s="304">
        <v>0.05</v>
      </c>
      <c r="L84" s="861">
        <f>N78*K84</f>
        <v>6933.2702217396263</v>
      </c>
      <c r="M84" s="862"/>
      <c r="N84" s="51"/>
    </row>
    <row r="85" spans="1:14" ht="15.75" thickBot="1">
      <c r="B85" s="91" t="s">
        <v>974</v>
      </c>
      <c r="C85" s="92"/>
      <c r="D85" s="92"/>
      <c r="E85" s="92"/>
      <c r="F85" s="92"/>
      <c r="G85" s="92"/>
      <c r="H85" s="92"/>
      <c r="I85" s="93"/>
      <c r="J85" s="94"/>
      <c r="K85" s="305">
        <v>0.05</v>
      </c>
      <c r="L85" s="863">
        <f>N78*K85</f>
        <v>6933.2702217396263</v>
      </c>
      <c r="M85" s="864"/>
      <c r="N85" s="51"/>
    </row>
    <row r="86" spans="1:14" ht="15.75" thickBot="1">
      <c r="B86" s="826" t="s">
        <v>953</v>
      </c>
      <c r="C86" s="827"/>
      <c r="D86" s="827"/>
      <c r="E86" s="827"/>
      <c r="F86" s="827"/>
      <c r="G86" s="827"/>
      <c r="H86" s="827"/>
      <c r="I86" s="827"/>
      <c r="J86" s="827"/>
      <c r="K86" s="827"/>
      <c r="L86" s="827"/>
      <c r="M86" s="828"/>
      <c r="N86" s="52">
        <f>L83+L84+L85</f>
        <v>41599.62133043776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180265.0257652303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18</v>
      </c>
      <c r="N36" s="272">
        <f>K36/M36</f>
        <v>4223.2626246998252</v>
      </c>
    </row>
    <row r="37" spans="1:14">
      <c r="A37" s="113" t="s">
        <v>154</v>
      </c>
      <c r="B37" s="875" t="str">
        <f>VLOOKUP(A37,EQUIPOS!A7:D154,3,FALSE)</f>
        <v>Carrotanque Irrigador de asfalto, 1000 GALONES DE CAPACIDAD</v>
      </c>
      <c r="C37" s="876"/>
      <c r="D37" s="876"/>
      <c r="E37" s="876"/>
      <c r="F37" s="876"/>
      <c r="G37" s="876"/>
      <c r="H37" s="877"/>
      <c r="I37" s="267"/>
      <c r="J37" s="268"/>
      <c r="K37" s="269">
        <f>VLOOKUP(A37,EQUIPOS!A7:D164,4,FALSE)</f>
        <v>101729.16891155152</v>
      </c>
      <c r="L37" s="270"/>
      <c r="M37" s="271">
        <v>18</v>
      </c>
      <c r="N37" s="272">
        <f>K37/M37</f>
        <v>5651.6204950861957</v>
      </c>
    </row>
    <row r="38" spans="1:14">
      <c r="A38" t="s">
        <v>269</v>
      </c>
      <c r="B38" s="875" t="str">
        <f>VLOOKUP(A38,EQUIPOS!A8:D154,3,FALSE)</f>
        <v>Motoniveladora  potencia 215 HP, ancho de cuchilla 4,27 m, peso 18 ton.</v>
      </c>
      <c r="C38" s="876"/>
      <c r="D38" s="876"/>
      <c r="E38" s="876"/>
      <c r="F38" s="876"/>
      <c r="G38" s="876"/>
      <c r="H38" s="877"/>
      <c r="I38" s="267"/>
      <c r="J38" s="268"/>
      <c r="K38" s="269">
        <f>VLOOKUP(A38,EQUIPOS!A8:D165,4,FALSE)</f>
        <v>208882.25188490498</v>
      </c>
      <c r="L38" s="270"/>
      <c r="M38" s="271">
        <v>18</v>
      </c>
      <c r="N38" s="272">
        <f>K38/M38</f>
        <v>11604.569549161388</v>
      </c>
    </row>
    <row r="39" spans="1:14">
      <c r="A39" t="s">
        <v>299</v>
      </c>
      <c r="B39" s="875" t="str">
        <f>VLOOKUP(A39,EQUIPOS!A9:D154,3,FALSE)</f>
        <v xml:space="preserve">Recicladora, potencia 430HP </v>
      </c>
      <c r="C39" s="876"/>
      <c r="D39" s="876"/>
      <c r="E39" s="876"/>
      <c r="F39" s="876"/>
      <c r="G39" s="876"/>
      <c r="H39" s="877"/>
      <c r="I39" s="878"/>
      <c r="J39" s="879"/>
      <c r="K39" s="269">
        <f>VLOOKUP(A39,EQUIPOS!A9:D166,4,FALSE)</f>
        <v>627556.98408717231</v>
      </c>
      <c r="L39" s="880">
        <v>18</v>
      </c>
      <c r="M39" s="881"/>
      <c r="N39" s="272">
        <f>K39/L39</f>
        <v>34864.276893731796</v>
      </c>
    </row>
    <row r="40" spans="1:14">
      <c r="A40" t="s">
        <v>365</v>
      </c>
      <c r="B40" s="875" t="str">
        <f>VLOOKUP(A40,EQUIPOS!A10:D154,3,FALSE)</f>
        <v xml:space="preserve">Vibrocompatador, potencia 153 HP, peso 10 Ton. </v>
      </c>
      <c r="C40" s="876"/>
      <c r="D40" s="876"/>
      <c r="E40" s="876"/>
      <c r="F40" s="876"/>
      <c r="G40" s="876"/>
      <c r="H40" s="877"/>
      <c r="I40" s="36"/>
      <c r="J40" s="37"/>
      <c r="K40" s="269">
        <f>VLOOKUP(A40,EQUIPOS!A10:D167,4,FALSE)</f>
        <v>136158.6590799258</v>
      </c>
      <c r="L40" s="276"/>
      <c r="M40" s="277">
        <v>18</v>
      </c>
      <c r="N40" s="272">
        <f>K40/M40</f>
        <v>7564.3699488847669</v>
      </c>
    </row>
    <row r="41" spans="1:14">
      <c r="B41" s="320"/>
      <c r="C41" s="321"/>
      <c r="D41" s="321"/>
      <c r="E41" s="321"/>
      <c r="F41" s="323"/>
      <c r="G41" s="323"/>
      <c r="H41" s="125"/>
      <c r="I41" s="36"/>
      <c r="J41" s="37"/>
      <c r="K41" s="274"/>
      <c r="L41" s="276"/>
      <c r="M41" s="277"/>
      <c r="N41" s="278"/>
    </row>
    <row r="42" spans="1:14">
      <c r="B42" s="883" t="s">
        <v>952</v>
      </c>
      <c r="C42" s="884"/>
      <c r="D42" s="884"/>
      <c r="E42" s="38"/>
      <c r="F42" s="39"/>
      <c r="G42" s="39"/>
      <c r="H42" s="40"/>
      <c r="I42" s="36"/>
      <c r="J42" s="37"/>
      <c r="K42" s="279"/>
      <c r="L42" s="276"/>
      <c r="M42" s="401">
        <v>0.01</v>
      </c>
      <c r="N42" s="344">
        <f>N76*M42</f>
        <v>33.488139834333886</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f>SUM(N36:N43)</f>
        <v>63941.587651398302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453654.06803418434</v>
      </c>
      <c r="N49" s="272">
        <f>K49*M49</f>
        <v>69409.072409230197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69409.072409230197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3">
        <f>VLOOKUP(A59,TRANSPORTE!A5:D117,4,FALSE)</f>
        <v>1246.3831674075907</v>
      </c>
      <c r="M59" s="914"/>
      <c r="N59" s="287">
        <f>K59*L59</f>
        <v>190.69662461336137</v>
      </c>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190.69662461336137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3348.8139834333888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136890.17066867524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27378.034133735051</v>
      </c>
      <c r="M83" s="862"/>
      <c r="N83" s="51"/>
    </row>
    <row r="84" spans="1:14">
      <c r="B84" s="89" t="s">
        <v>973</v>
      </c>
      <c r="C84" s="90"/>
      <c r="D84" s="90"/>
      <c r="E84" s="90"/>
      <c r="F84" s="90"/>
      <c r="G84" s="90"/>
      <c r="H84" s="90"/>
      <c r="I84" s="87"/>
      <c r="J84" s="88"/>
      <c r="K84" s="304">
        <v>0.05</v>
      </c>
      <c r="L84" s="861">
        <f>N78*K84</f>
        <v>6844.5085334337628</v>
      </c>
      <c r="M84" s="862"/>
      <c r="N84" s="51"/>
    </row>
    <row r="85" spans="1:14" ht="15.75" thickBot="1">
      <c r="B85" s="91" t="s">
        <v>974</v>
      </c>
      <c r="C85" s="92"/>
      <c r="D85" s="92"/>
      <c r="E85" s="92"/>
      <c r="F85" s="92"/>
      <c r="G85" s="92"/>
      <c r="H85" s="92"/>
      <c r="I85" s="93"/>
      <c r="J85" s="94"/>
      <c r="K85" s="305">
        <v>0.05</v>
      </c>
      <c r="L85" s="863">
        <f>N78*K85</f>
        <v>6844.5085334337628</v>
      </c>
      <c r="M85" s="864"/>
      <c r="N85" s="51"/>
    </row>
    <row r="86" spans="1:14" ht="15.75" thickBot="1">
      <c r="B86" s="826" t="s">
        <v>953</v>
      </c>
      <c r="C86" s="827"/>
      <c r="D86" s="827"/>
      <c r="E86" s="827"/>
      <c r="F86" s="827"/>
      <c r="G86" s="827"/>
      <c r="H86" s="827"/>
      <c r="I86" s="827"/>
      <c r="J86" s="827"/>
      <c r="K86" s="827"/>
      <c r="L86" s="827"/>
      <c r="M86" s="828"/>
      <c r="N86" s="52">
        <f>L83+L84+L85</f>
        <v>41067.051200602575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177957.22186927783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15</v>
      </c>
      <c r="N36" s="272">
        <f>K36/M36</f>
        <v>5067.9151496397908</v>
      </c>
    </row>
    <row r="37" spans="1:14">
      <c r="A37" s="113" t="s">
        <v>154</v>
      </c>
      <c r="B37" s="875" t="str">
        <f>VLOOKUP(A37,EQUIPOS!A7:D154,3,FALSE)</f>
        <v>Carrotanque Irrigador de asfalto, 1000 GALONES DE CAPACIDAD</v>
      </c>
      <c r="C37" s="876"/>
      <c r="D37" s="876"/>
      <c r="E37" s="876"/>
      <c r="F37" s="876"/>
      <c r="G37" s="876"/>
      <c r="H37" s="877"/>
      <c r="I37" s="267"/>
      <c r="J37" s="268"/>
      <c r="K37" s="269">
        <f>VLOOKUP(A37,EQUIPOS!A7:D164,4,FALSE)</f>
        <v>101729.16891155152</v>
      </c>
      <c r="L37" s="270"/>
      <c r="M37" s="271">
        <v>15</v>
      </c>
      <c r="N37" s="272">
        <f>K37/M37</f>
        <v>6781.9445941034346</v>
      </c>
    </row>
    <row r="38" spans="1:14">
      <c r="A38" t="s">
        <v>269</v>
      </c>
      <c r="B38" s="875" t="str">
        <f>VLOOKUP(A38,EQUIPOS!A8:D154,3,FALSE)</f>
        <v>Motoniveladora  potencia 215 HP, ancho de cuchilla 4,27 m, peso 18 ton.</v>
      </c>
      <c r="C38" s="876"/>
      <c r="D38" s="876"/>
      <c r="E38" s="876"/>
      <c r="F38" s="876"/>
      <c r="G38" s="876"/>
      <c r="H38" s="877"/>
      <c r="I38" s="267"/>
      <c r="J38" s="268"/>
      <c r="K38" s="269">
        <f>VLOOKUP(A38,EQUIPOS!A8:D165,4,FALSE)</f>
        <v>208882.25188490498</v>
      </c>
      <c r="L38" s="270"/>
      <c r="M38" s="271">
        <v>15</v>
      </c>
      <c r="N38" s="272">
        <f>K38/M38</f>
        <v>13925.483458993665</v>
      </c>
    </row>
    <row r="39" spans="1:14">
      <c r="A39" t="s">
        <v>299</v>
      </c>
      <c r="B39" s="875" t="str">
        <f>VLOOKUP(A39,EQUIPOS!A9:D154,3,FALSE)</f>
        <v xml:space="preserve">Recicladora, potencia 430HP </v>
      </c>
      <c r="C39" s="876"/>
      <c r="D39" s="876"/>
      <c r="E39" s="876"/>
      <c r="F39" s="876"/>
      <c r="G39" s="876"/>
      <c r="H39" s="877"/>
      <c r="I39" s="878"/>
      <c r="J39" s="879"/>
      <c r="K39" s="269">
        <f>VLOOKUP(A39,EQUIPOS!A9:D166,4,FALSE)</f>
        <v>627556.98408717231</v>
      </c>
      <c r="L39" s="880">
        <v>15</v>
      </c>
      <c r="M39" s="881"/>
      <c r="N39" s="272">
        <f>K39/L39</f>
        <v>41837.132272478157</v>
      </c>
    </row>
    <row r="40" spans="1:14">
      <c r="A40" t="s">
        <v>365</v>
      </c>
      <c r="B40" s="875" t="str">
        <f>VLOOKUP(A40,EQUIPOS!A10:D154,3,FALSE)</f>
        <v xml:space="preserve">Vibrocompatador, potencia 153 HP, peso 10 Ton. </v>
      </c>
      <c r="C40" s="876"/>
      <c r="D40" s="876"/>
      <c r="E40" s="876"/>
      <c r="F40" s="876"/>
      <c r="G40" s="876"/>
      <c r="H40" s="877"/>
      <c r="I40" s="36"/>
      <c r="J40" s="37"/>
      <c r="K40" s="269">
        <f>VLOOKUP(A40,EQUIPOS!A10:D167,4,FALSE)</f>
        <v>136158.6590799258</v>
      </c>
      <c r="L40" s="276"/>
      <c r="M40" s="277">
        <v>15</v>
      </c>
      <c r="N40" s="272">
        <f>K40/M40</f>
        <v>9077.2439386617207</v>
      </c>
    </row>
    <row r="41" spans="1:14">
      <c r="B41" s="320"/>
      <c r="C41" s="321"/>
      <c r="D41" s="321"/>
      <c r="E41" s="321"/>
      <c r="F41" s="323"/>
      <c r="G41" s="323"/>
      <c r="H41" s="125"/>
      <c r="I41" s="36"/>
      <c r="J41" s="37"/>
      <c r="K41" s="274"/>
      <c r="L41" s="276"/>
      <c r="M41" s="277"/>
      <c r="N41" s="278"/>
    </row>
    <row r="42" spans="1:14">
      <c r="B42" s="883" t="s">
        <v>952</v>
      </c>
      <c r="C42" s="884"/>
      <c r="D42" s="884"/>
      <c r="E42" s="38"/>
      <c r="F42" s="39"/>
      <c r="G42" s="39"/>
      <c r="H42" s="40"/>
      <c r="I42" s="36"/>
      <c r="J42" s="37"/>
      <c r="K42" s="279"/>
      <c r="L42" s="276"/>
      <c r="M42" s="401">
        <v>0.01</v>
      </c>
      <c r="N42" s="344">
        <f>N76*M42</f>
        <v>40.185767801200662</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f>SUM(N36:N43)</f>
        <v>76729.905181677968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465256.90310684626</v>
      </c>
      <c r="N49" s="272">
        <f>K49*M49</f>
        <v>71184.306175347476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71184.306175347476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3">
        <f>VLOOKUP(A59,TRANSPORTE!A5:D117,4,FALSE)</f>
        <v>1246.3831674075907</v>
      </c>
      <c r="M59" s="914"/>
      <c r="N59" s="287">
        <f>K59*L59</f>
        <v>190.69662461336137</v>
      </c>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190.69662461336137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4018.5767801200664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152123.48476175885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30424.696952351773</v>
      </c>
      <c r="M83" s="862"/>
      <c r="N83" s="51"/>
    </row>
    <row r="84" spans="1:14">
      <c r="B84" s="89" t="s">
        <v>973</v>
      </c>
      <c r="C84" s="90"/>
      <c r="D84" s="90"/>
      <c r="E84" s="90"/>
      <c r="F84" s="90"/>
      <c r="G84" s="90"/>
      <c r="H84" s="90"/>
      <c r="I84" s="87"/>
      <c r="J84" s="88"/>
      <c r="K84" s="304">
        <v>0.05</v>
      </c>
      <c r="L84" s="861">
        <f>N78*K84</f>
        <v>7606.1742380879432</v>
      </c>
      <c r="M84" s="862"/>
      <c r="N84" s="51"/>
    </row>
    <row r="85" spans="1:14" ht="15.75" thickBot="1">
      <c r="B85" s="91" t="s">
        <v>974</v>
      </c>
      <c r="C85" s="92"/>
      <c r="D85" s="92"/>
      <c r="E85" s="92"/>
      <c r="F85" s="92"/>
      <c r="G85" s="92"/>
      <c r="H85" s="92"/>
      <c r="I85" s="93"/>
      <c r="J85" s="94"/>
      <c r="K85" s="305">
        <v>0.05</v>
      </c>
      <c r="L85" s="863">
        <f>N78*K85</f>
        <v>7606.1742380879432</v>
      </c>
      <c r="M85" s="864"/>
      <c r="N85" s="51"/>
    </row>
    <row r="86" spans="1:14" ht="15.75" thickBot="1">
      <c r="B86" s="826" t="s">
        <v>953</v>
      </c>
      <c r="C86" s="827"/>
      <c r="D86" s="827"/>
      <c r="E86" s="827"/>
      <c r="F86" s="827"/>
      <c r="G86" s="827"/>
      <c r="H86" s="827"/>
      <c r="I86" s="827"/>
      <c r="J86" s="827"/>
      <c r="K86" s="827"/>
      <c r="L86" s="827"/>
      <c r="M86" s="828"/>
      <c r="N86" s="52">
        <f>L83+L84+L85</f>
        <v>45637.045428527657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197760.53019028652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271">
        <v>15</v>
      </c>
      <c r="N36" s="272">
        <f>K36/M36</f>
        <v>5067.9151496397908</v>
      </c>
    </row>
    <row r="37" spans="1:14">
      <c r="A37" s="113" t="s">
        <v>154</v>
      </c>
      <c r="B37" s="875" t="str">
        <f>VLOOKUP(A37,EQUIPOS!A7:D154,3,FALSE)</f>
        <v>Carrotanque Irrigador de asfalto, 1000 GALONES DE CAPACIDAD</v>
      </c>
      <c r="C37" s="876"/>
      <c r="D37" s="876"/>
      <c r="E37" s="876"/>
      <c r="F37" s="876"/>
      <c r="G37" s="876"/>
      <c r="H37" s="877"/>
      <c r="I37" s="267"/>
      <c r="J37" s="268"/>
      <c r="K37" s="269">
        <f>VLOOKUP(A37,EQUIPOS!A7:D164,4,FALSE)</f>
        <v>101729.16891155152</v>
      </c>
      <c r="L37" s="270"/>
      <c r="M37" s="271">
        <v>15</v>
      </c>
      <c r="N37" s="272">
        <f>K37/M37</f>
        <v>6781.9445941034346</v>
      </c>
    </row>
    <row r="38" spans="1:14">
      <c r="A38" t="s">
        <v>269</v>
      </c>
      <c r="B38" s="875" t="str">
        <f>VLOOKUP(A38,EQUIPOS!A8:D154,3,FALSE)</f>
        <v>Motoniveladora  potencia 215 HP, ancho de cuchilla 4,27 m, peso 18 ton.</v>
      </c>
      <c r="C38" s="876"/>
      <c r="D38" s="876"/>
      <c r="E38" s="876"/>
      <c r="F38" s="876"/>
      <c r="G38" s="876"/>
      <c r="H38" s="877"/>
      <c r="I38" s="267"/>
      <c r="J38" s="268"/>
      <c r="K38" s="269">
        <f>VLOOKUP(A38,EQUIPOS!A8:D165,4,FALSE)</f>
        <v>208882.25188490498</v>
      </c>
      <c r="L38" s="270"/>
      <c r="M38" s="271">
        <v>15</v>
      </c>
      <c r="N38" s="272">
        <f>K38/M38</f>
        <v>13925.483458993665</v>
      </c>
    </row>
    <row r="39" spans="1:14">
      <c r="A39" t="s">
        <v>299</v>
      </c>
      <c r="B39" s="875" t="str">
        <f>VLOOKUP(A39,EQUIPOS!A9:D154,3,FALSE)</f>
        <v xml:space="preserve">Recicladora, potencia 430HP </v>
      </c>
      <c r="C39" s="876"/>
      <c r="D39" s="876"/>
      <c r="E39" s="876"/>
      <c r="F39" s="876"/>
      <c r="G39" s="876"/>
      <c r="H39" s="877"/>
      <c r="I39" s="878"/>
      <c r="J39" s="879"/>
      <c r="K39" s="269">
        <f>VLOOKUP(A39,EQUIPOS!A9:D166,4,FALSE)</f>
        <v>627556.98408717231</v>
      </c>
      <c r="L39" s="880">
        <v>15</v>
      </c>
      <c r="M39" s="881"/>
      <c r="N39" s="272">
        <f>K39/L39</f>
        <v>41837.132272478157</v>
      </c>
    </row>
    <row r="40" spans="1:14">
      <c r="A40" t="s">
        <v>365</v>
      </c>
      <c r="B40" s="875" t="str">
        <f>VLOOKUP(A40,EQUIPOS!A10:D154,3,FALSE)</f>
        <v xml:space="preserve">Vibrocompatador, potencia 153 HP, peso 10 Ton. </v>
      </c>
      <c r="C40" s="876"/>
      <c r="D40" s="876"/>
      <c r="E40" s="876"/>
      <c r="F40" s="876"/>
      <c r="G40" s="876"/>
      <c r="H40" s="877"/>
      <c r="I40" s="36"/>
      <c r="J40" s="37"/>
      <c r="K40" s="269">
        <f>VLOOKUP(A40,EQUIPOS!A10:D167,4,FALSE)</f>
        <v>136158.6590799258</v>
      </c>
      <c r="L40" s="276"/>
      <c r="M40" s="277">
        <v>15</v>
      </c>
      <c r="N40" s="272">
        <f>K40/M40</f>
        <v>9077.2439386617207</v>
      </c>
    </row>
    <row r="41" spans="1:14">
      <c r="B41" s="320"/>
      <c r="C41" s="321"/>
      <c r="D41" s="321"/>
      <c r="E41" s="321"/>
      <c r="F41" s="323"/>
      <c r="G41" s="323"/>
      <c r="H41" s="125"/>
      <c r="I41" s="36"/>
      <c r="J41" s="37"/>
      <c r="K41" s="274"/>
      <c r="L41" s="276"/>
      <c r="M41" s="277"/>
      <c r="N41" s="278"/>
    </row>
    <row r="42" spans="1:14">
      <c r="B42" s="883" t="s">
        <v>952</v>
      </c>
      <c r="C42" s="884"/>
      <c r="D42" s="884"/>
      <c r="E42" s="38"/>
      <c r="F42" s="39"/>
      <c r="G42" s="39"/>
      <c r="H42" s="40"/>
      <c r="I42" s="36"/>
      <c r="J42" s="37"/>
      <c r="K42" s="279"/>
      <c r="L42" s="276"/>
      <c r="M42" s="401">
        <v>0.01</v>
      </c>
      <c r="N42" s="344">
        <f>N76*M42</f>
        <v>40.185767801200662</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f>SUM(N36:N43)</f>
        <v>76729.905181677968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453654.06803418434</v>
      </c>
      <c r="N49" s="272">
        <f>K49*M49</f>
        <v>69409.072409230197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69409.072409230197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3">
        <f>VLOOKUP(A59,TRANSPORTE!A5:D117,4,FALSE)</f>
        <v>1246.3831674075907</v>
      </c>
      <c r="M59" s="914"/>
      <c r="N59" s="287">
        <f>K59*L59</f>
        <v>190.69662461336137</v>
      </c>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190.69662461336137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4018.5767801200664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150348.2509956416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30069.650199128322</v>
      </c>
      <c r="M83" s="862"/>
      <c r="N83" s="51"/>
    </row>
    <row r="84" spans="1:14">
      <c r="B84" s="89" t="s">
        <v>973</v>
      </c>
      <c r="C84" s="90"/>
      <c r="D84" s="90"/>
      <c r="E84" s="90"/>
      <c r="F84" s="90"/>
      <c r="G84" s="90"/>
      <c r="H84" s="90"/>
      <c r="I84" s="87"/>
      <c r="J84" s="88"/>
      <c r="K84" s="304">
        <v>0.05</v>
      </c>
      <c r="L84" s="861">
        <f>N78*K84</f>
        <v>7517.4125497820805</v>
      </c>
      <c r="M84" s="862"/>
      <c r="N84" s="51"/>
    </row>
    <row r="85" spans="1:14" ht="15.75" thickBot="1">
      <c r="B85" s="91" t="s">
        <v>974</v>
      </c>
      <c r="C85" s="92"/>
      <c r="D85" s="92"/>
      <c r="E85" s="92"/>
      <c r="F85" s="92"/>
      <c r="G85" s="92"/>
      <c r="H85" s="92"/>
      <c r="I85" s="93"/>
      <c r="J85" s="94"/>
      <c r="K85" s="305">
        <v>0.05</v>
      </c>
      <c r="L85" s="863">
        <f>N78*K85</f>
        <v>7517.4125497820805</v>
      </c>
      <c r="M85" s="864"/>
      <c r="N85" s="51"/>
    </row>
    <row r="86" spans="1:14" ht="15.75" thickBot="1">
      <c r="B86" s="826" t="s">
        <v>953</v>
      </c>
      <c r="C86" s="827"/>
      <c r="D86" s="827"/>
      <c r="E86" s="827"/>
      <c r="F86" s="827"/>
      <c r="G86" s="827"/>
      <c r="H86" s="827"/>
      <c r="I86" s="827"/>
      <c r="J86" s="827"/>
      <c r="K86" s="827"/>
      <c r="L86" s="827"/>
      <c r="M86" s="828"/>
      <c r="N86" s="52">
        <f>L83+L84+L85</f>
        <v>45104.47529869248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195452.72629433408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76"/>
      <c r="F40" s="876"/>
      <c r="G40" s="876"/>
      <c r="H40" s="877"/>
      <c r="I40" s="36"/>
      <c r="J40" s="37"/>
      <c r="K40" s="269"/>
      <c r="L40" s="276"/>
      <c r="M40" s="277"/>
      <c r="N40" s="272"/>
    </row>
    <row r="41" spans="1:14">
      <c r="B41" s="320"/>
      <c r="C41" s="321"/>
      <c r="D41" s="321"/>
      <c r="E41" s="321"/>
      <c r="F41" s="323"/>
      <c r="G41" s="323"/>
      <c r="H41" s="125"/>
      <c r="I41" s="36"/>
      <c r="J41" s="37"/>
      <c r="K41" s="274"/>
      <c r="L41" s="276"/>
      <c r="M41" s="277"/>
      <c r="N41" s="278"/>
    </row>
    <row r="42" spans="1:14">
      <c r="B42" s="883" t="s">
        <v>952</v>
      </c>
      <c r="C42" s="884"/>
      <c r="D42" s="884"/>
      <c r="E42" s="38"/>
      <c r="F42" s="39"/>
      <c r="G42" s="39"/>
      <c r="H42" s="40"/>
      <c r="I42" s="36"/>
      <c r="J42" s="37"/>
      <c r="K42" s="279"/>
      <c r="L42" s="276"/>
      <c r="M42" s="401">
        <v>0.01</v>
      </c>
      <c r="N42" s="344">
        <f>N76*M42</f>
        <v>4.82229213614408</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7103.5896119619792</v>
      </c>
      <c r="N49" s="272">
        <f>K49*M49</f>
        <v>7494.2870406198881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7494.2870406198881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482.22921361440797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7981.3385463704399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1596.267709274088</v>
      </c>
      <c r="M83" s="862"/>
      <c r="N83" s="51"/>
    </row>
    <row r="84" spans="1:14">
      <c r="B84" s="89" t="s">
        <v>973</v>
      </c>
      <c r="C84" s="90"/>
      <c r="D84" s="90"/>
      <c r="E84" s="90"/>
      <c r="F84" s="90"/>
      <c r="G84" s="90"/>
      <c r="H84" s="90"/>
      <c r="I84" s="87"/>
      <c r="J84" s="88"/>
      <c r="K84" s="304">
        <v>0.05</v>
      </c>
      <c r="L84" s="861">
        <f>N78*K84</f>
        <v>399.066927318522</v>
      </c>
      <c r="M84" s="862"/>
      <c r="N84" s="51"/>
    </row>
    <row r="85" spans="1:14" ht="15.75" thickBot="1">
      <c r="B85" s="91" t="s">
        <v>974</v>
      </c>
      <c r="C85" s="92"/>
      <c r="D85" s="92"/>
      <c r="E85" s="92"/>
      <c r="F85" s="92"/>
      <c r="G85" s="92"/>
      <c r="H85" s="92"/>
      <c r="I85" s="93"/>
      <c r="J85" s="94"/>
      <c r="K85" s="305">
        <v>0.05</v>
      </c>
      <c r="L85" s="863">
        <f>N78*K85</f>
        <v>399.066927318522</v>
      </c>
      <c r="M85" s="864"/>
      <c r="N85" s="51"/>
    </row>
    <row r="86" spans="1:14" ht="15.75" thickBot="1">
      <c r="B86" s="826" t="s">
        <v>953</v>
      </c>
      <c r="C86" s="827"/>
      <c r="D86" s="827"/>
      <c r="E86" s="827"/>
      <c r="F86" s="827"/>
      <c r="G86" s="827"/>
      <c r="H86" s="827"/>
      <c r="I86" s="827"/>
      <c r="J86" s="827"/>
      <c r="K86" s="827"/>
      <c r="L86" s="827"/>
      <c r="M86" s="828"/>
      <c r="N86" s="52">
        <f>L83+L84+L85</f>
        <v>2394.4015639111321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10375.740110281571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164</v>
      </c>
      <c r="B36" s="875" t="str">
        <f>VLOOKUP(A36,EQUIPOS!A6:D154,3,FALSE)</f>
        <v>Compactador manual de rodillo</v>
      </c>
      <c r="C36" s="876"/>
      <c r="D36" s="876"/>
      <c r="E36" s="876"/>
      <c r="F36" s="876"/>
      <c r="G36" s="876"/>
      <c r="H36" s="877"/>
      <c r="I36" s="267"/>
      <c r="J36" s="268"/>
      <c r="K36" s="269">
        <f>VLOOKUP(A36,EQUIPOS!A6:D163,4,FALSE)</f>
        <v>18069.569061668197</v>
      </c>
      <c r="L36" s="270"/>
      <c r="M36" s="271">
        <v>2</v>
      </c>
      <c r="N36" s="272">
        <f>K36/M36</f>
        <v>9034.7845308340984</v>
      </c>
    </row>
    <row r="37" spans="1:14">
      <c r="A37" s="113" t="s">
        <v>180</v>
      </c>
      <c r="B37" s="875" t="str">
        <f>VLOOKUP(A37,EQUIPOS!A7:D154,3,FALSE)</f>
        <v>Compresor 120 HP, con martillo.</v>
      </c>
      <c r="C37" s="876"/>
      <c r="D37" s="876"/>
      <c r="E37" s="876"/>
      <c r="F37" s="876"/>
      <c r="G37" s="876"/>
      <c r="H37" s="877"/>
      <c r="I37" s="267"/>
      <c r="J37" s="268"/>
      <c r="K37" s="269">
        <f>VLOOKUP(A37,EQUIPOS!A7:D164,4,FALSE)</f>
        <v>94351.792610917139</v>
      </c>
      <c r="L37" s="270"/>
      <c r="M37" s="271">
        <v>4</v>
      </c>
      <c r="N37" s="272">
        <f>K37/M37</f>
        <v>23587.948152729285</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7"/>
      <c r="J38" s="268"/>
      <c r="K38" s="269">
        <f>VLOOKUP(A38,EQUIPOS!A8:D165,4,FALSE)</f>
        <v>46438.297403294928</v>
      </c>
      <c r="L38" s="270"/>
      <c r="M38" s="271">
        <v>10</v>
      </c>
      <c r="N38" s="272">
        <f>K38/M38</f>
        <v>4643.8297403294928</v>
      </c>
    </row>
    <row r="39" spans="1:14">
      <c r="A39" t="s">
        <v>303</v>
      </c>
      <c r="B39" s="875" t="str">
        <f>VLOOKUP(A39,EQUIPOS!A9:D154,3,FALSE)</f>
        <v>Retrocargador, pala de 1,1 m3 de capacidad, profundidad de excavación de 4.400 mm y una altura de 5.680 mm</v>
      </c>
      <c r="C39" s="876"/>
      <c r="D39" s="876"/>
      <c r="E39" s="876"/>
      <c r="F39" s="876"/>
      <c r="G39" s="876"/>
      <c r="H39" s="877"/>
      <c r="I39" s="267"/>
      <c r="J39" s="268"/>
      <c r="K39" s="269">
        <f>VLOOKUP(A39,EQUIPOS!A9:D166,4,FALSE)</f>
        <v>126333.60239747881</v>
      </c>
      <c r="L39" s="270"/>
      <c r="M39" s="271">
        <v>10</v>
      </c>
      <c r="N39" s="272">
        <f>K39/M39</f>
        <v>12633.360239747881</v>
      </c>
    </row>
    <row r="40" spans="1:14">
      <c r="A40" t="s">
        <v>129</v>
      </c>
      <c r="B40" s="875" t="str">
        <f>VLOOKUP(A40,EQUIPOS!A10:D154,3,FALSE)</f>
        <v xml:space="preserve">Buldozer, Potencia al volante de 140 HP, motor de 2200 RPM, longitud de hoja 4,80m. </v>
      </c>
      <c r="C40" s="876"/>
      <c r="D40" s="876"/>
      <c r="E40" s="876"/>
      <c r="F40" s="876"/>
      <c r="G40" s="876"/>
      <c r="H40" s="877"/>
      <c r="I40" s="267"/>
      <c r="J40" s="268"/>
      <c r="K40" s="269">
        <f>VLOOKUP(A40,EQUIPOS!A10:D167,4,FALSE)</f>
        <v>166382.00603178883</v>
      </c>
      <c r="L40" s="270"/>
      <c r="M40" s="271">
        <v>100</v>
      </c>
      <c r="N40" s="272">
        <f>K40/M40</f>
        <v>1663.8200603178882</v>
      </c>
    </row>
    <row r="41" spans="1:14">
      <c r="B41" s="875"/>
      <c r="C41" s="876"/>
      <c r="D41" s="876"/>
      <c r="E41" s="876"/>
      <c r="F41" s="876"/>
      <c r="G41" s="876"/>
      <c r="H41" s="877"/>
      <c r="I41" s="267"/>
      <c r="J41" s="268"/>
      <c r="K41" s="269"/>
      <c r="L41" s="270"/>
      <c r="M41" s="271"/>
      <c r="N41" s="272"/>
    </row>
    <row r="42" spans="1:14">
      <c r="B42" s="875"/>
      <c r="C42" s="876"/>
      <c r="D42" s="876"/>
      <c r="E42" s="876"/>
      <c r="F42" s="876"/>
      <c r="G42" s="876"/>
      <c r="H42" s="877"/>
      <c r="I42" s="267"/>
      <c r="J42" s="268"/>
      <c r="K42" s="269"/>
      <c r="L42" s="270"/>
      <c r="M42" s="271"/>
      <c r="N42" s="272"/>
    </row>
    <row r="43" spans="1:14">
      <c r="B43" s="875"/>
      <c r="C43" s="876"/>
      <c r="D43" s="876"/>
      <c r="E43" s="876"/>
      <c r="F43" s="876"/>
      <c r="G43" s="876"/>
      <c r="H43" s="877"/>
      <c r="I43" s="267"/>
      <c r="J43" s="268"/>
      <c r="K43" s="269"/>
      <c r="L43" s="270"/>
      <c r="M43" s="271"/>
      <c r="N43" s="272"/>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1506.9662925450248</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53070.709016503664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5952.9436804912239</v>
      </c>
      <c r="N53" s="272">
        <f>K53*M53</f>
        <v>5952.9436804912239</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5952.9436804912239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3">
        <f>VLOOKUP(A63,TRANSPORTE!A5:D117,4,FALSE)</f>
        <v>1246.3831674075907</v>
      </c>
      <c r="M63" s="914"/>
      <c r="N63" s="287">
        <f>K63*L63</f>
        <v>1620.2981176298679</v>
      </c>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1620.2981176298679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127"/>
    </row>
    <row r="80" spans="1:15" ht="15.75" thickBot="1">
      <c r="B80" s="915" t="s">
        <v>953</v>
      </c>
      <c r="C80" s="869"/>
      <c r="D80" s="869"/>
      <c r="E80" s="869"/>
      <c r="F80" s="869"/>
      <c r="G80" s="869"/>
      <c r="H80" s="869"/>
      <c r="I80" s="869"/>
      <c r="J80" s="869"/>
      <c r="K80" s="869"/>
      <c r="L80" s="869"/>
      <c r="M80" s="870"/>
      <c r="N80" s="460">
        <f>SUM(N74:N79)</f>
        <v>15069.662925450248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75713.613740075001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15142.722748015001</v>
      </c>
      <c r="M87" s="862"/>
      <c r="N87" s="51"/>
    </row>
    <row r="88" spans="1:14">
      <c r="B88" s="89" t="s">
        <v>973</v>
      </c>
      <c r="C88" s="90"/>
      <c r="D88" s="90"/>
      <c r="E88" s="90"/>
      <c r="F88" s="90"/>
      <c r="G88" s="90"/>
      <c r="H88" s="90"/>
      <c r="I88" s="87"/>
      <c r="J88" s="88"/>
      <c r="K88" s="304">
        <v>0.05</v>
      </c>
      <c r="L88" s="861">
        <f>N82*K88</f>
        <v>3785.6806870037503</v>
      </c>
      <c r="M88" s="862"/>
      <c r="N88" s="51"/>
    </row>
    <row r="89" spans="1:14" ht="15.75" thickBot="1">
      <c r="B89" s="91" t="s">
        <v>974</v>
      </c>
      <c r="C89" s="92"/>
      <c r="D89" s="92"/>
      <c r="E89" s="92"/>
      <c r="F89" s="92"/>
      <c r="G89" s="92"/>
      <c r="H89" s="92"/>
      <c r="I89" s="93"/>
      <c r="J89" s="94"/>
      <c r="K89" s="305">
        <v>0.05</v>
      </c>
      <c r="L89" s="863">
        <f>N82*K89</f>
        <v>3785.6806870037503</v>
      </c>
      <c r="M89" s="864"/>
      <c r="N89" s="51"/>
    </row>
    <row r="90" spans="1:14" ht="15.75" thickBot="1">
      <c r="B90" s="826" t="s">
        <v>953</v>
      </c>
      <c r="C90" s="827"/>
      <c r="D90" s="827"/>
      <c r="E90" s="827"/>
      <c r="F90" s="827"/>
      <c r="G90" s="827"/>
      <c r="H90" s="827"/>
      <c r="I90" s="827"/>
      <c r="J90" s="827"/>
      <c r="K90" s="827"/>
      <c r="L90" s="827"/>
      <c r="M90" s="828"/>
      <c r="N90" s="52">
        <f>L87+L88+L89</f>
        <v>22714.084122022501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98427.697862097499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14411.57445917822</v>
      </c>
      <c r="L36" s="270"/>
      <c r="M36" s="271">
        <v>2</v>
      </c>
      <c r="N36" s="272">
        <f>K36/M36</f>
        <v>7205.7872295891102</v>
      </c>
    </row>
    <row r="37" spans="1:14">
      <c r="A37" s="113" t="s">
        <v>303</v>
      </c>
      <c r="B37" s="875" t="str">
        <f>VLOOKUP(A37,EQUIPOS!A7:D154,3,FALSE)</f>
        <v>Retrocargador, pala de 1,1 m3 de capacidad, profundidad de excavación de 4.400 mm y una altura de 5.680 mm</v>
      </c>
      <c r="C37" s="876"/>
      <c r="D37" s="876"/>
      <c r="E37" s="876"/>
      <c r="F37" s="876"/>
      <c r="G37" s="876"/>
      <c r="H37" s="877"/>
      <c r="I37" s="267"/>
      <c r="J37" s="268"/>
      <c r="K37" s="269">
        <f>VLOOKUP(A37,EQUIPOS!A7:D164,4,FALSE)</f>
        <v>126333.60239747881</v>
      </c>
      <c r="L37" s="270"/>
      <c r="M37" s="271">
        <v>10</v>
      </c>
      <c r="N37" s="272">
        <f>K37/M37</f>
        <v>12633.360239747881</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267"/>
      <c r="J39" s="268"/>
      <c r="K39" s="269"/>
      <c r="L39" s="270"/>
      <c r="M39" s="271"/>
      <c r="N39" s="272"/>
    </row>
    <row r="40" spans="1:14">
      <c r="B40" s="875"/>
      <c r="C40" s="876"/>
      <c r="D40" s="876"/>
      <c r="E40" s="876"/>
      <c r="F40" s="876"/>
      <c r="G40" s="876"/>
      <c r="H40" s="877"/>
      <c r="I40" s="267"/>
      <c r="J40" s="268"/>
      <c r="K40" s="269"/>
      <c r="L40" s="270"/>
      <c r="M40" s="271"/>
      <c r="N40" s="272"/>
    </row>
    <row r="41" spans="1:14">
      <c r="B41" s="875"/>
      <c r="C41" s="876"/>
      <c r="D41" s="876"/>
      <c r="E41" s="876"/>
      <c r="F41" s="876"/>
      <c r="G41" s="876"/>
      <c r="H41" s="877"/>
      <c r="I41" s="267"/>
      <c r="J41" s="268"/>
      <c r="K41" s="269"/>
      <c r="L41" s="270"/>
      <c r="M41" s="271"/>
      <c r="N41" s="272"/>
    </row>
    <row r="42" spans="1:14">
      <c r="B42" s="875"/>
      <c r="C42" s="876"/>
      <c r="D42" s="876"/>
      <c r="E42" s="876"/>
      <c r="F42" s="876"/>
      <c r="G42" s="876"/>
      <c r="H42" s="877"/>
      <c r="I42" s="267"/>
      <c r="J42" s="268"/>
      <c r="K42" s="269"/>
      <c r="L42" s="270"/>
      <c r="M42" s="271"/>
      <c r="N42" s="272"/>
    </row>
    <row r="43" spans="1:14">
      <c r="B43" s="875"/>
      <c r="C43" s="876"/>
      <c r="D43" s="876"/>
      <c r="E43" s="876"/>
      <c r="F43" s="876"/>
      <c r="G43" s="876"/>
      <c r="H43" s="877"/>
      <c r="I43" s="267"/>
      <c r="J43" s="268"/>
      <c r="K43" s="269"/>
      <c r="L43" s="270"/>
      <c r="M43" s="271"/>
      <c r="N43" s="272"/>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0.05</v>
      </c>
      <c r="N46" s="344">
        <f>N80*M46</f>
        <v>301.39325850900497</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20140.540727845993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B63" s="46"/>
      <c r="C63" s="317"/>
      <c r="D63" s="317"/>
      <c r="E63" s="317"/>
      <c r="F63" s="317"/>
      <c r="G63" s="31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6027.8651701800991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26168.405898026092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5233.6811796052189</v>
      </c>
      <c r="M87" s="862"/>
      <c r="N87" s="51"/>
    </row>
    <row r="88" spans="1:14">
      <c r="B88" s="89" t="s">
        <v>973</v>
      </c>
      <c r="C88" s="90"/>
      <c r="D88" s="90"/>
      <c r="E88" s="90"/>
      <c r="F88" s="90"/>
      <c r="G88" s="90"/>
      <c r="H88" s="90"/>
      <c r="I88" s="87"/>
      <c r="J88" s="88"/>
      <c r="K88" s="304">
        <v>0.05</v>
      </c>
      <c r="L88" s="861">
        <f>N82*K88</f>
        <v>1308.4202949013047</v>
      </c>
      <c r="M88" s="862"/>
      <c r="N88" s="51"/>
    </row>
    <row r="89" spans="1:14" ht="15.75" thickBot="1">
      <c r="B89" s="91" t="s">
        <v>974</v>
      </c>
      <c r="C89" s="92"/>
      <c r="D89" s="92"/>
      <c r="E89" s="92"/>
      <c r="F89" s="92"/>
      <c r="G89" s="92"/>
      <c r="H89" s="92"/>
      <c r="I89" s="93"/>
      <c r="J89" s="94"/>
      <c r="K89" s="305">
        <v>0.05</v>
      </c>
      <c r="L89" s="863">
        <f>N82*K89</f>
        <v>1308.4202949013047</v>
      </c>
      <c r="M89" s="864"/>
      <c r="N89" s="51"/>
    </row>
    <row r="90" spans="1:14" ht="15.75" thickBot="1">
      <c r="B90" s="826" t="s">
        <v>953</v>
      </c>
      <c r="C90" s="827"/>
      <c r="D90" s="827"/>
      <c r="E90" s="827"/>
      <c r="F90" s="827"/>
      <c r="G90" s="827"/>
      <c r="H90" s="827"/>
      <c r="I90" s="827"/>
      <c r="J90" s="827"/>
      <c r="K90" s="827"/>
      <c r="L90" s="827"/>
      <c r="M90" s="828"/>
      <c r="N90" s="52">
        <f>L87+L88+L89</f>
        <v>7850.5217694078292</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34018.92766743392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1603</v>
      </c>
      <c r="B36" s="875" t="str">
        <f>VLOOKUP(A36,EQUIPOS!A6:D154,3,FALSE)</f>
        <v>Derretidora de asfalto (crafco o similar)</v>
      </c>
      <c r="C36" s="876"/>
      <c r="D36" s="876"/>
      <c r="E36" s="876"/>
      <c r="F36" s="876"/>
      <c r="G36" s="876"/>
      <c r="H36" s="877"/>
      <c r="I36" s="267"/>
      <c r="J36" s="268"/>
      <c r="K36" s="269">
        <f>VLOOKUP(A36,EQUIPOS!A6:D163,4,FALSE)</f>
        <v>4045.0454428871303</v>
      </c>
      <c r="L36" s="270"/>
      <c r="M36" s="271">
        <v>60</v>
      </c>
      <c r="N36" s="272">
        <f>K36/M36</f>
        <v>67.417424048118832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60</v>
      </c>
      <c r="N37" s="272">
        <f>K37/M37</f>
        <v>1070.2850592715624</v>
      </c>
    </row>
    <row r="38" spans="1:14">
      <c r="A38" t="s">
        <v>138</v>
      </c>
      <c r="B38" s="875" t="str">
        <f>VLOOKUP(A38,EQUIPOS!A8:D154,3,FALSE)</f>
        <v>Camioneta D-300</v>
      </c>
      <c r="C38" s="876"/>
      <c r="D38" s="876"/>
      <c r="E38" s="876"/>
      <c r="F38" s="876"/>
      <c r="G38" s="876"/>
      <c r="H38" s="877"/>
      <c r="I38" s="267"/>
      <c r="J38" s="268"/>
      <c r="K38" s="269">
        <f>VLOOKUP(A38,EQUIPOS!A8:D165,4,FALSE)</f>
        <v>52159.956220008142</v>
      </c>
      <c r="L38" s="270"/>
      <c r="M38" s="271">
        <v>60</v>
      </c>
      <c r="N38" s="272">
        <f>K38/M38</f>
        <v>869.33260366680236</v>
      </c>
    </row>
    <row r="39" spans="1:14">
      <c r="B39" s="875"/>
      <c r="C39" s="876"/>
      <c r="D39" s="876"/>
      <c r="E39" s="876"/>
      <c r="F39" s="876"/>
      <c r="G39" s="876"/>
      <c r="H39" s="877"/>
      <c r="I39" s="267"/>
      <c r="J39" s="268"/>
      <c r="K39" s="269"/>
      <c r="L39" s="270"/>
      <c r="M39" s="271"/>
      <c r="N39" s="272"/>
    </row>
    <row r="40" spans="1:14">
      <c r="B40" s="875"/>
      <c r="C40" s="876"/>
      <c r="D40" s="876"/>
      <c r="E40" s="876"/>
      <c r="F40" s="876"/>
      <c r="G40" s="876"/>
      <c r="H40" s="877"/>
      <c r="I40" s="267"/>
      <c r="J40" s="268"/>
      <c r="K40" s="269"/>
      <c r="L40" s="270"/>
      <c r="M40" s="271"/>
      <c r="N40" s="272"/>
    </row>
    <row r="41" spans="1:14">
      <c r="B41" s="875"/>
      <c r="C41" s="876"/>
      <c r="D41" s="876"/>
      <c r="E41" s="876"/>
      <c r="F41" s="876"/>
      <c r="G41" s="876"/>
      <c r="H41" s="877"/>
      <c r="I41" s="267"/>
      <c r="J41" s="268"/>
      <c r="K41" s="269"/>
      <c r="L41" s="270"/>
      <c r="M41" s="271"/>
      <c r="N41" s="272"/>
    </row>
    <row r="42" spans="1:14">
      <c r="B42" s="875"/>
      <c r="C42" s="876"/>
      <c r="D42" s="876"/>
      <c r="E42" s="876"/>
      <c r="F42" s="876"/>
      <c r="G42" s="876"/>
      <c r="H42" s="877"/>
      <c r="I42" s="267"/>
      <c r="J42" s="268"/>
      <c r="K42" s="269"/>
      <c r="L42" s="270"/>
      <c r="M42" s="271"/>
      <c r="N42" s="272"/>
    </row>
    <row r="43" spans="1:14">
      <c r="B43" s="875"/>
      <c r="C43" s="876"/>
      <c r="D43" s="876"/>
      <c r="E43" s="876"/>
      <c r="F43" s="876"/>
      <c r="G43" s="876"/>
      <c r="H43" s="877"/>
      <c r="I43" s="267"/>
      <c r="J43" s="268"/>
      <c r="K43" s="269"/>
      <c r="L43" s="270"/>
      <c r="M43" s="271"/>
      <c r="N43" s="272"/>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0.05</v>
      </c>
      <c r="N46" s="344">
        <f>N80*M46</f>
        <v>24.152836834834165</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2031.187923821318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1818.6801776717728</v>
      </c>
      <c r="N53" s="272">
        <f>K53*M53</f>
        <v>218.24162132061272</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218.24162132061272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B63" s="46"/>
      <c r="C63" s="317"/>
      <c r="D63" s="317"/>
      <c r="E63" s="317"/>
      <c r="F63" s="317"/>
      <c r="G63" s="31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483.05673669668329</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2732.4862818386141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546.4972563677228</v>
      </c>
      <c r="M87" s="862"/>
      <c r="N87" s="51"/>
    </row>
    <row r="88" spans="1:14">
      <c r="B88" s="89" t="s">
        <v>973</v>
      </c>
      <c r="C88" s="90"/>
      <c r="D88" s="90"/>
      <c r="E88" s="90"/>
      <c r="F88" s="90"/>
      <c r="G88" s="90"/>
      <c r="H88" s="90"/>
      <c r="I88" s="87"/>
      <c r="J88" s="88"/>
      <c r="K88" s="304">
        <v>0.05</v>
      </c>
      <c r="L88" s="861">
        <f>N82*K88</f>
        <v>136.6243140919307</v>
      </c>
      <c r="M88" s="862"/>
      <c r="N88" s="51"/>
    </row>
    <row r="89" spans="1:14" ht="15.75" thickBot="1">
      <c r="B89" s="91" t="s">
        <v>974</v>
      </c>
      <c r="C89" s="92"/>
      <c r="D89" s="92"/>
      <c r="E89" s="92"/>
      <c r="F89" s="92"/>
      <c r="G89" s="92"/>
      <c r="H89" s="92"/>
      <c r="I89" s="93"/>
      <c r="J89" s="94"/>
      <c r="K89" s="305">
        <v>0.05</v>
      </c>
      <c r="L89" s="863">
        <f>N82*K89</f>
        <v>136.6243140919307</v>
      </c>
      <c r="M89" s="864"/>
      <c r="N89" s="51"/>
    </row>
    <row r="90" spans="1:14" ht="15.75" thickBot="1">
      <c r="B90" s="826" t="s">
        <v>953</v>
      </c>
      <c r="C90" s="827"/>
      <c r="D90" s="827"/>
      <c r="E90" s="827"/>
      <c r="F90" s="827"/>
      <c r="G90" s="827"/>
      <c r="H90" s="827"/>
      <c r="I90" s="827"/>
      <c r="J90" s="827"/>
      <c r="K90" s="827"/>
      <c r="L90" s="827"/>
      <c r="M90" s="828"/>
      <c r="N90" s="52">
        <f>L87+L88+L89</f>
        <v>819.74588455158425</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3552.2321663901985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1603</v>
      </c>
      <c r="B36" s="875" t="str">
        <f>VLOOKUP(A36,EQUIPOS!A6:D154,3,FALSE)</f>
        <v>Derretidora de asfalto (crafco o similar)</v>
      </c>
      <c r="C36" s="876"/>
      <c r="D36" s="876"/>
      <c r="E36" s="876"/>
      <c r="F36" s="876"/>
      <c r="G36" s="876"/>
      <c r="H36" s="877"/>
      <c r="I36" s="267"/>
      <c r="J36" s="268"/>
      <c r="K36" s="269">
        <f>VLOOKUP(A36,EQUIPOS!A6:D163,4,FALSE)</f>
        <v>4045.0454428871303</v>
      </c>
      <c r="L36" s="270"/>
      <c r="M36" s="271">
        <v>60</v>
      </c>
      <c r="N36" s="272">
        <f t="shared" ref="N36:N39" si="0">K36/M36</f>
        <v>67.417424048118832</v>
      </c>
    </row>
    <row r="37" spans="1:14">
      <c r="A37" s="113" t="s">
        <v>324</v>
      </c>
      <c r="B37" s="875" t="str">
        <f>VLOOKUP(A37,EQUIPOS!A7:D154,3,FALSE)</f>
        <v xml:space="preserve">Ruteadora </v>
      </c>
      <c r="C37" s="876"/>
      <c r="D37" s="876"/>
      <c r="E37" s="876"/>
      <c r="F37" s="876"/>
      <c r="G37" s="876"/>
      <c r="H37" s="877"/>
      <c r="I37" s="267"/>
      <c r="J37" s="268"/>
      <c r="K37" s="269">
        <f>VLOOKUP(A37,EQUIPOS!A7:D164,4,FALSE)</f>
        <v>7674.2540061719474</v>
      </c>
      <c r="L37" s="270"/>
      <c r="M37" s="271">
        <v>60</v>
      </c>
      <c r="N37" s="272">
        <f t="shared" si="0"/>
        <v>127.90423343619912</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64217.103556293747</v>
      </c>
      <c r="L38" s="270"/>
      <c r="M38" s="271">
        <v>60</v>
      </c>
      <c r="N38" s="272">
        <f t="shared" si="0"/>
        <v>1070.2850592715624</v>
      </c>
    </row>
    <row r="39" spans="1:14">
      <c r="A39" t="s">
        <v>138</v>
      </c>
      <c r="B39" s="875" t="str">
        <f>VLOOKUP(A39,EQUIPOS!A9:D154,3,FALSE)</f>
        <v>Camioneta D-300</v>
      </c>
      <c r="C39" s="876"/>
      <c r="D39" s="876"/>
      <c r="E39" s="876"/>
      <c r="F39" s="876"/>
      <c r="G39" s="876"/>
      <c r="H39" s="877"/>
      <c r="I39" s="267"/>
      <c r="J39" s="268"/>
      <c r="K39" s="269">
        <f>VLOOKUP(A39,EQUIPOS!A9:D166,4,FALSE)</f>
        <v>52159.956220008142</v>
      </c>
      <c r="L39" s="270"/>
      <c r="M39" s="271">
        <v>60</v>
      </c>
      <c r="N39" s="272">
        <f t="shared" si="0"/>
        <v>869.33260366680236</v>
      </c>
    </row>
    <row r="40" spans="1:14">
      <c r="B40" s="875"/>
      <c r="C40" s="876"/>
      <c r="D40" s="876"/>
      <c r="E40" s="876"/>
      <c r="F40" s="876"/>
      <c r="G40" s="876"/>
      <c r="H40" s="877"/>
      <c r="I40" s="267"/>
      <c r="J40" s="268"/>
      <c r="K40" s="269"/>
      <c r="L40" s="270"/>
      <c r="M40" s="271"/>
      <c r="N40" s="272"/>
    </row>
    <row r="41" spans="1:14">
      <c r="B41" s="875"/>
      <c r="C41" s="876"/>
      <c r="D41" s="876"/>
      <c r="E41" s="876"/>
      <c r="F41" s="876"/>
      <c r="G41" s="876"/>
      <c r="H41" s="877"/>
      <c r="I41" s="267"/>
      <c r="J41" s="268"/>
      <c r="K41" s="269"/>
      <c r="L41" s="270"/>
      <c r="M41" s="271"/>
      <c r="N41" s="272"/>
    </row>
    <row r="42" spans="1:14">
      <c r="B42" s="875"/>
      <c r="C42" s="876"/>
      <c r="D42" s="876"/>
      <c r="E42" s="876"/>
      <c r="F42" s="876"/>
      <c r="G42" s="876"/>
      <c r="H42" s="877"/>
      <c r="I42" s="267"/>
      <c r="J42" s="268"/>
      <c r="K42" s="269"/>
      <c r="L42" s="270"/>
      <c r="M42" s="271"/>
      <c r="N42" s="272"/>
    </row>
    <row r="43" spans="1:14">
      <c r="B43" s="875"/>
      <c r="C43" s="876"/>
      <c r="D43" s="876"/>
      <c r="E43" s="876"/>
      <c r="F43" s="876"/>
      <c r="G43" s="876"/>
      <c r="H43" s="877"/>
      <c r="I43" s="267"/>
      <c r="J43" s="268"/>
      <c r="K43" s="269"/>
      <c r="L43" s="270"/>
      <c r="M43" s="271"/>
      <c r="N43" s="272"/>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0.05</v>
      </c>
      <c r="N46" s="344">
        <f>N84*M46</f>
        <v>24.152836834834165</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2159.0921572575166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63110.73065467774</v>
      </c>
      <c r="N53" s="272">
        <f t="shared" ref="N53:N54" si="1">K53*M53</f>
        <v>441.77511458274421</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1818.6801776717728</v>
      </c>
      <c r="N54" s="272">
        <f t="shared" si="1"/>
        <v>218.24162132061272</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8"/>
      <c r="C61" s="909"/>
      <c r="D61" s="909"/>
      <c r="E61" s="909"/>
      <c r="F61" s="909"/>
      <c r="G61" s="909"/>
      <c r="H61" s="909"/>
      <c r="I61" s="879"/>
      <c r="J61" s="42"/>
      <c r="K61" s="44"/>
      <c r="L61" s="910"/>
      <c r="M61" s="911"/>
      <c r="N61" s="45"/>
    </row>
    <row r="62" spans="1:14" ht="15.75" thickBot="1">
      <c r="B62" s="826" t="s">
        <v>953</v>
      </c>
      <c r="C62" s="827"/>
      <c r="D62" s="827"/>
      <c r="E62" s="827"/>
      <c r="F62" s="827"/>
      <c r="G62" s="827"/>
      <c r="H62" s="827"/>
      <c r="I62" s="827"/>
      <c r="J62" s="827"/>
      <c r="K62" s="827"/>
      <c r="L62" s="827"/>
      <c r="M62" s="828"/>
      <c r="N62" s="394">
        <f>SUM(N53:N61)</f>
        <v>660.0167359033569</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12" t="s">
        <v>961</v>
      </c>
      <c r="M66" s="891"/>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3">
        <f>VLOOKUP(A67,TRANSPORTE!A6:D120,4,FALSE)</f>
        <v>1246.3831674075907</v>
      </c>
      <c r="M67" s="914"/>
      <c r="N67" s="287">
        <f>L67*K67</f>
        <v>8.7246821718531358</v>
      </c>
    </row>
    <row r="68" spans="1:15">
      <c r="B68" s="46"/>
      <c r="C68" s="47"/>
      <c r="D68" s="47"/>
      <c r="E68" s="47"/>
      <c r="F68" s="47"/>
      <c r="G68" s="47"/>
      <c r="H68" s="311"/>
      <c r="I68" s="279"/>
      <c r="J68" s="286"/>
      <c r="K68" s="279"/>
      <c r="L68" s="913"/>
      <c r="M68" s="914"/>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4"/>
      <c r="M72" s="905"/>
      <c r="N72" s="127"/>
    </row>
    <row r="73" spans="1:15" ht="15.75" thickBot="1">
      <c r="B73" s="915" t="s">
        <v>953</v>
      </c>
      <c r="C73" s="869"/>
      <c r="D73" s="869"/>
      <c r="E73" s="869"/>
      <c r="F73" s="869"/>
      <c r="G73" s="869"/>
      <c r="H73" s="869"/>
      <c r="I73" s="869"/>
      <c r="J73" s="869"/>
      <c r="K73" s="869"/>
      <c r="L73" s="869"/>
      <c r="M73" s="870"/>
      <c r="N73" s="104">
        <f>N67+N68+N69+N70+N71</f>
        <v>8.7246821718531358</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5" t="s">
        <v>963</v>
      </c>
      <c r="C77" s="866"/>
      <c r="D77" s="866"/>
      <c r="E77" s="866"/>
      <c r="F77" s="866"/>
      <c r="G77" s="866"/>
      <c r="H77" s="866"/>
      <c r="I77" s="73" t="s">
        <v>964</v>
      </c>
      <c r="J77" s="75" t="s">
        <v>1410</v>
      </c>
      <c r="K77" s="74" t="s">
        <v>966</v>
      </c>
      <c r="L77" s="867" t="s">
        <v>950</v>
      </c>
      <c r="M77" s="868"/>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902"/>
      <c r="C83" s="903"/>
      <c r="D83" s="903"/>
      <c r="E83" s="903"/>
      <c r="F83" s="903"/>
      <c r="G83" s="903"/>
      <c r="H83" s="903"/>
      <c r="I83" s="126"/>
      <c r="J83" s="126"/>
      <c r="K83" s="126"/>
      <c r="L83" s="916"/>
      <c r="M83" s="916"/>
      <c r="N83" s="45"/>
    </row>
    <row r="84" spans="1:14" ht="15.75" thickBot="1">
      <c r="B84" s="915" t="s">
        <v>953</v>
      </c>
      <c r="C84" s="869"/>
      <c r="D84" s="869"/>
      <c r="E84" s="869"/>
      <c r="F84" s="869"/>
      <c r="G84" s="869"/>
      <c r="H84" s="869"/>
      <c r="I84" s="869"/>
      <c r="J84" s="869"/>
      <c r="K84" s="869"/>
      <c r="L84" s="869"/>
      <c r="M84" s="870"/>
      <c r="N84" s="301">
        <f>SUM(N78:N83)</f>
        <v>483.05673669668329</v>
      </c>
    </row>
    <row r="85" spans="1:14" ht="15.75" thickBot="1">
      <c r="B85" s="33"/>
      <c r="C85" s="34"/>
      <c r="D85" s="34"/>
      <c r="E85" s="34"/>
      <c r="F85" s="34"/>
      <c r="G85" s="34"/>
      <c r="H85" s="34"/>
      <c r="I85" s="34"/>
      <c r="J85" s="34"/>
      <c r="K85" s="34"/>
      <c r="L85" s="34"/>
      <c r="M85" s="34"/>
      <c r="N85" s="35"/>
    </row>
    <row r="86" spans="1:14" ht="15.75" thickBot="1">
      <c r="B86" s="826" t="s">
        <v>967</v>
      </c>
      <c r="C86" s="827"/>
      <c r="D86" s="827"/>
      <c r="E86" s="827"/>
      <c r="F86" s="827"/>
      <c r="G86" s="827"/>
      <c r="H86" s="827"/>
      <c r="I86" s="827"/>
      <c r="J86" s="827"/>
      <c r="K86" s="827"/>
      <c r="L86" s="827"/>
      <c r="M86" s="828"/>
      <c r="N86" s="99">
        <f>N48+N62+N73+N84</f>
        <v>3310.8903120294103</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1" t="s">
        <v>969</v>
      </c>
      <c r="C90" s="872"/>
      <c r="D90" s="872"/>
      <c r="E90" s="872"/>
      <c r="F90" s="872"/>
      <c r="G90" s="872"/>
      <c r="H90" s="872"/>
      <c r="I90" s="314"/>
      <c r="J90" s="334"/>
      <c r="K90" s="302" t="s">
        <v>970</v>
      </c>
      <c r="L90" s="873" t="s">
        <v>971</v>
      </c>
      <c r="M90" s="874"/>
      <c r="N90" s="303"/>
    </row>
    <row r="91" spans="1:14">
      <c r="B91" s="859" t="s">
        <v>972</v>
      </c>
      <c r="C91" s="860"/>
      <c r="D91" s="860"/>
      <c r="E91" s="860"/>
      <c r="F91" s="860"/>
      <c r="G91" s="860"/>
      <c r="H91" s="860"/>
      <c r="I91" s="87"/>
      <c r="J91" s="88"/>
      <c r="K91" s="304">
        <v>0.2</v>
      </c>
      <c r="L91" s="861">
        <f>N86*K91</f>
        <v>662.17806240588209</v>
      </c>
      <c r="M91" s="862"/>
      <c r="N91" s="51"/>
    </row>
    <row r="92" spans="1:14">
      <c r="B92" s="89" t="s">
        <v>973</v>
      </c>
      <c r="C92" s="90"/>
      <c r="D92" s="90"/>
      <c r="E92" s="90"/>
      <c r="F92" s="90"/>
      <c r="G92" s="90"/>
      <c r="H92" s="90"/>
      <c r="I92" s="87"/>
      <c r="J92" s="88"/>
      <c r="K92" s="304">
        <v>0.05</v>
      </c>
      <c r="L92" s="861">
        <f>N86*K92</f>
        <v>165.54451560147052</v>
      </c>
      <c r="M92" s="862"/>
      <c r="N92" s="51"/>
    </row>
    <row r="93" spans="1:14" ht="15.75" thickBot="1">
      <c r="B93" s="91" t="s">
        <v>974</v>
      </c>
      <c r="C93" s="92"/>
      <c r="D93" s="92"/>
      <c r="E93" s="92"/>
      <c r="F93" s="92"/>
      <c r="G93" s="92"/>
      <c r="H93" s="92"/>
      <c r="I93" s="93"/>
      <c r="J93" s="94"/>
      <c r="K93" s="305">
        <v>0.05</v>
      </c>
      <c r="L93" s="863">
        <f>N86*K93</f>
        <v>165.54451560147052</v>
      </c>
      <c r="M93" s="864"/>
      <c r="N93" s="51"/>
    </row>
    <row r="94" spans="1:14" ht="15.75" thickBot="1">
      <c r="B94" s="826" t="s">
        <v>953</v>
      </c>
      <c r="C94" s="827"/>
      <c r="D94" s="827"/>
      <c r="E94" s="827"/>
      <c r="F94" s="827"/>
      <c r="G94" s="827"/>
      <c r="H94" s="827"/>
      <c r="I94" s="827"/>
      <c r="J94" s="827"/>
      <c r="K94" s="827"/>
      <c r="L94" s="827"/>
      <c r="M94" s="828"/>
      <c r="N94" s="52">
        <f>L91+L92+L93</f>
        <v>993.26709360882307</v>
      </c>
    </row>
    <row r="95" spans="1:14" ht="15.75" thickBot="1">
      <c r="B95" s="33"/>
      <c r="C95" s="34"/>
      <c r="D95" s="34"/>
      <c r="E95" s="34"/>
      <c r="F95" s="34"/>
      <c r="G95" s="34"/>
      <c r="H95" s="34"/>
      <c r="I95" s="34"/>
      <c r="J95" s="34"/>
      <c r="K95" s="34"/>
      <c r="L95" s="34"/>
      <c r="M95" s="34"/>
      <c r="N95" s="35"/>
    </row>
    <row r="96" spans="1:14" ht="15.75" thickBot="1">
      <c r="A96" t="s">
        <v>2016</v>
      </c>
      <c r="B96" s="826" t="s">
        <v>975</v>
      </c>
      <c r="C96" s="827"/>
      <c r="D96" s="827"/>
      <c r="E96" s="827"/>
      <c r="F96" s="827"/>
      <c r="G96" s="827"/>
      <c r="H96" s="827"/>
      <c r="I96" s="827"/>
      <c r="J96" s="827"/>
      <c r="K96" s="827"/>
      <c r="L96" s="827"/>
      <c r="M96" s="828"/>
      <c r="N96" s="188">
        <f>N86+N94</f>
        <v>4304.1574056382333</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9" t="s">
        <v>2218</v>
      </c>
      <c r="C113" s="830"/>
      <c r="D113" s="830"/>
      <c r="E113" s="830"/>
      <c r="F113" s="830"/>
      <c r="G113" s="830"/>
      <c r="H113" s="830"/>
      <c r="I113" s="830"/>
      <c r="J113" s="830"/>
      <c r="K113" s="830"/>
      <c r="L113" s="830"/>
      <c r="M113" s="830"/>
      <c r="N113" s="831"/>
    </row>
    <row r="114" spans="2:14" ht="15" customHeight="1">
      <c r="B114" s="829"/>
      <c r="C114" s="830"/>
      <c r="D114" s="830"/>
      <c r="E114" s="830"/>
      <c r="F114" s="830"/>
      <c r="G114" s="830"/>
      <c r="H114" s="830"/>
      <c r="I114" s="830"/>
      <c r="J114" s="830"/>
      <c r="K114" s="830"/>
      <c r="L114" s="830"/>
      <c r="M114" s="830"/>
      <c r="N114" s="831"/>
    </row>
    <row r="115" spans="2:14" ht="30" customHeight="1">
      <c r="B115" s="832" t="s">
        <v>2219</v>
      </c>
      <c r="C115" s="833"/>
      <c r="D115" s="833"/>
      <c r="E115" s="833"/>
      <c r="F115" s="833"/>
      <c r="G115" s="833"/>
      <c r="H115" s="833"/>
      <c r="I115" s="833"/>
      <c r="J115" s="833"/>
      <c r="K115" s="833"/>
      <c r="L115" s="833"/>
      <c r="M115" s="833"/>
      <c r="N115" s="834"/>
    </row>
    <row r="116" spans="2:14">
      <c r="B116" s="832"/>
      <c r="C116" s="833"/>
      <c r="D116" s="833"/>
      <c r="E116" s="833"/>
      <c r="F116" s="833"/>
      <c r="G116" s="833"/>
      <c r="H116" s="833"/>
      <c r="I116" s="833"/>
      <c r="J116" s="833"/>
      <c r="K116" s="833"/>
      <c r="L116" s="833"/>
      <c r="M116" s="833"/>
      <c r="N116" s="834"/>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2"/>
      <c r="K126" s="892"/>
      <c r="L126" s="892"/>
      <c r="M126" s="892"/>
      <c r="N126" s="893"/>
    </row>
    <row r="127" spans="2:14" ht="15.75" thickBot="1">
      <c r="B127" s="261" t="s">
        <v>2221</v>
      </c>
      <c r="C127" s="393"/>
      <c r="D127" s="393"/>
      <c r="E127" s="57"/>
      <c r="F127" s="57"/>
      <c r="G127" s="57"/>
      <c r="H127" s="57"/>
      <c r="I127" s="57"/>
      <c r="J127" s="894"/>
      <c r="K127" s="894"/>
      <c r="L127" s="894"/>
      <c r="M127" s="894"/>
      <c r="N127" s="895"/>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3466.1165761013417</v>
      </c>
      <c r="L36" s="270"/>
      <c r="M36" s="271">
        <v>6.25</v>
      </c>
      <c r="N36" s="272">
        <f t="shared" ref="N36:N41" si="0">K36/M36</f>
        <v>554.57865217621463</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50</v>
      </c>
      <c r="N37" s="272">
        <f t="shared" si="0"/>
        <v>1284.342071125875</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7"/>
      <c r="J38" s="268"/>
      <c r="K38" s="269">
        <f>VLOOKUP(A38,EQUIPOS!A8:D165,4,FALSE)</f>
        <v>46438.297403294928</v>
      </c>
      <c r="L38" s="270"/>
      <c r="M38" s="271">
        <v>3.75</v>
      </c>
      <c r="N38" s="272">
        <f t="shared" si="0"/>
        <v>12383.54597421198</v>
      </c>
    </row>
    <row r="39" spans="1:14">
      <c r="A39" t="s">
        <v>228</v>
      </c>
      <c r="B39" s="875" t="str">
        <f>VLOOKUP(A39,EQUIPOS!A9:D154,3,FALSE)</f>
        <v xml:space="preserve">Formaleta metálica (concreto hidráulico)
</v>
      </c>
      <c r="C39" s="876"/>
      <c r="D39" s="876"/>
      <c r="E39" s="876"/>
      <c r="F39" s="876"/>
      <c r="G39" s="876"/>
      <c r="H39" s="877"/>
      <c r="I39" s="267"/>
      <c r="J39" s="268"/>
      <c r="K39" s="269">
        <f>VLOOKUP(A39,EQUIPOS!A9:D166,4,FALSE)</f>
        <v>3897.8204592414409</v>
      </c>
      <c r="L39" s="270"/>
      <c r="M39" s="271">
        <v>6.25</v>
      </c>
      <c r="N39" s="272">
        <f t="shared" si="0"/>
        <v>623.65127347863051</v>
      </c>
    </row>
    <row r="40" spans="1:14">
      <c r="A40" t="s">
        <v>301</v>
      </c>
      <c r="B40" s="875" t="str">
        <f>VLOOKUP(A40,EQUIPOS!A10:D154,3,FALSE)</f>
        <v>Regla vibratoria, de longitud de 3 a 5 m, motor de 3600 rpm, potencia 6 HP</v>
      </c>
      <c r="C40" s="876"/>
      <c r="D40" s="876"/>
      <c r="E40" s="876"/>
      <c r="F40" s="876"/>
      <c r="G40" s="876"/>
      <c r="H40" s="877"/>
      <c r="I40" s="267"/>
      <c r="J40" s="268"/>
      <c r="K40" s="269">
        <f>VLOOKUP(A40,EQUIPOS!A10:D167,4,FALSE)</f>
        <v>11325.398918610099</v>
      </c>
      <c r="L40" s="270"/>
      <c r="M40" s="271">
        <v>6.25</v>
      </c>
      <c r="N40" s="272">
        <f t="shared" si="0"/>
        <v>1812.0638269776159</v>
      </c>
    </row>
    <row r="41" spans="1:14">
      <c r="A41" t="s">
        <v>363</v>
      </c>
      <c r="B41" s="875" t="str">
        <f>VLOOKUP(A41,EQUIPOS!A11:D155,3,FALSE)</f>
        <v>Vibrador de concreto, Motor de 3 hp a 18.000 rpm Mangueras de 4 mt</v>
      </c>
      <c r="C41" s="876"/>
      <c r="D41" s="876"/>
      <c r="E41" s="876"/>
      <c r="F41" s="876"/>
      <c r="G41" s="876"/>
      <c r="H41" s="877"/>
      <c r="I41" s="267"/>
      <c r="J41" s="268"/>
      <c r="K41" s="269">
        <f>VLOOKUP(A41,EQUIPOS!A11:D168,4,FALSE)</f>
        <v>10826.672118886894</v>
      </c>
      <c r="L41" s="270"/>
      <c r="M41" s="271">
        <v>6.25</v>
      </c>
      <c r="N41" s="272">
        <f t="shared" si="0"/>
        <v>1732.2675390219031</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N83*M46</f>
        <v>1089.639417228816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19480.088754221037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5127.3369022735124</v>
      </c>
      <c r="N53" s="272">
        <f>K53*M53</f>
        <v>31452.413868112977</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4874.6711794234834</v>
      </c>
      <c r="N54" s="272">
        <f>K54*M54</f>
        <v>1805.4337701568459</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1077.9976652560822</v>
      </c>
      <c r="N55" s="272">
        <f>K55*M55</f>
        <v>1197.7751836178691</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4492.2829534713392</v>
      </c>
      <c r="N56" s="272">
        <f>K56*M56</f>
        <v>4991.4255038570436</v>
      </c>
    </row>
    <row r="57" spans="1:14">
      <c r="A57" s="144" t="s">
        <v>778</v>
      </c>
      <c r="B57" s="908" t="str">
        <f>VLOOKUP(A57,MATERIALES!A7:D373,3,FALSE)</f>
        <v>Antisol blanco (presentación 20 kg)</v>
      </c>
      <c r="C57" s="909" t="e">
        <f>VLOOKUP(B57,MATERIALES!B7:E373,3,FALSE)</f>
        <v>#N/A</v>
      </c>
      <c r="D57" s="909" t="e">
        <f>VLOOKUP(C57,MATERIALES!C7:F373,3,FALSE)</f>
        <v>#N/A</v>
      </c>
      <c r="E57" s="909" t="e">
        <f>VLOOKUP(D57,MATERIALES!D7:G373,3,FALSE)</f>
        <v>#N/A</v>
      </c>
      <c r="F57" s="909" t="e">
        <f>VLOOKUP(E57,MATERIALES!E7:H373,3,FALSE)</f>
        <v>#N/A</v>
      </c>
      <c r="G57" s="909" t="e">
        <f>VLOOKUP(F57,MATERIALES!F7:I373,3,FALSE)</f>
        <v>#N/A</v>
      </c>
      <c r="H57" s="909" t="e">
        <f>VLOOKUP(G57,MATERIALES!G7:J373,3,FALSE)</f>
        <v>#N/A</v>
      </c>
      <c r="I57" s="909" t="e">
        <f>VLOOKUP(H57,MATERIALES!H7:K373,3,FALSE)</f>
        <v>#N/A</v>
      </c>
      <c r="J57" s="311" t="str">
        <f>VLOOKUP(A57,MATERIALES!A11:D649,2,FALSE)</f>
        <v>kg</v>
      </c>
      <c r="K57" s="44">
        <v>1.1200000000000001</v>
      </c>
      <c r="L57" s="913">
        <f>VLOOKUP(A57,MATERIALES!A4:D373,4,FALSE)</f>
        <v>7525.004523169423</v>
      </c>
      <c r="M57" s="914"/>
      <c r="N57" s="272">
        <f>K57*L57</f>
        <v>8428.0050659497538</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574308.82159036386</v>
      </c>
      <c r="N58" s="272">
        <f>K58*M58</f>
        <v>580051.90980626747</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6" t="s">
        <v>953</v>
      </c>
      <c r="C61" s="827"/>
      <c r="D61" s="827"/>
      <c r="E61" s="827"/>
      <c r="F61" s="827"/>
      <c r="G61" s="827"/>
      <c r="H61" s="827"/>
      <c r="I61" s="827"/>
      <c r="J61" s="827"/>
      <c r="K61" s="827"/>
      <c r="L61" s="827"/>
      <c r="M61" s="828"/>
      <c r="N61" s="394">
        <f>SUM(N53:N60)</f>
        <v>627926.96319796192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2" t="s">
        <v>961</v>
      </c>
      <c r="M65" s="89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3">
        <f>VLOOKUP(A66,TRANSPORTE!A5:D117,4,FALSE)</f>
        <v>1246.3831674075907</v>
      </c>
      <c r="M66" s="914"/>
      <c r="N66" s="287">
        <f>K66*L66</f>
        <v>1258.8469990816666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1258.8469990816666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2"/>
      <c r="C82" s="903"/>
      <c r="D82" s="903"/>
      <c r="E82" s="903"/>
      <c r="F82" s="903"/>
      <c r="G82" s="903"/>
      <c r="H82" s="903"/>
      <c r="I82" s="126"/>
      <c r="J82" s="126"/>
      <c r="K82" s="126"/>
      <c r="L82" s="916"/>
      <c r="M82" s="916"/>
      <c r="N82" s="127"/>
    </row>
    <row r="83" spans="1:14" ht="15.75" thickBot="1">
      <c r="B83" s="915" t="s">
        <v>953</v>
      </c>
      <c r="C83" s="869"/>
      <c r="D83" s="869"/>
      <c r="E83" s="869"/>
      <c r="F83" s="869"/>
      <c r="G83" s="869"/>
      <c r="H83" s="869"/>
      <c r="I83" s="869"/>
      <c r="J83" s="869"/>
      <c r="K83" s="869"/>
      <c r="L83" s="869"/>
      <c r="M83" s="870"/>
      <c r="N83" s="460">
        <f>SUM(N77:N82)</f>
        <v>10896.394172288159</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659562.29312355269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4"/>
      <c r="J89" s="334"/>
      <c r="K89" s="302" t="s">
        <v>970</v>
      </c>
      <c r="L89" s="873" t="s">
        <v>971</v>
      </c>
      <c r="M89" s="874"/>
      <c r="N89" s="303"/>
    </row>
    <row r="90" spans="1:14">
      <c r="B90" s="859" t="s">
        <v>972</v>
      </c>
      <c r="C90" s="860"/>
      <c r="D90" s="860"/>
      <c r="E90" s="860"/>
      <c r="F90" s="860"/>
      <c r="G90" s="860"/>
      <c r="H90" s="860"/>
      <c r="I90" s="87"/>
      <c r="J90" s="88"/>
      <c r="K90" s="304">
        <v>0.2</v>
      </c>
      <c r="L90" s="861">
        <f>N85*K90</f>
        <v>131912.45862471053</v>
      </c>
      <c r="M90" s="862"/>
      <c r="N90" s="51"/>
    </row>
    <row r="91" spans="1:14">
      <c r="B91" s="89" t="s">
        <v>973</v>
      </c>
      <c r="C91" s="90"/>
      <c r="D91" s="90"/>
      <c r="E91" s="90"/>
      <c r="F91" s="90"/>
      <c r="G91" s="90"/>
      <c r="H91" s="90"/>
      <c r="I91" s="87"/>
      <c r="J91" s="88"/>
      <c r="K91" s="304">
        <v>0.05</v>
      </c>
      <c r="L91" s="861">
        <f>N85*K91</f>
        <v>32978.114656177633</v>
      </c>
      <c r="M91" s="862"/>
      <c r="N91" s="51"/>
    </row>
    <row r="92" spans="1:14" ht="15.75" thickBot="1">
      <c r="B92" s="91" t="s">
        <v>974</v>
      </c>
      <c r="C92" s="92"/>
      <c r="D92" s="92"/>
      <c r="E92" s="92"/>
      <c r="F92" s="92"/>
      <c r="G92" s="92"/>
      <c r="H92" s="92"/>
      <c r="I92" s="93"/>
      <c r="J92" s="94"/>
      <c r="K92" s="305">
        <v>0.05</v>
      </c>
      <c r="L92" s="863">
        <f>N85*K92</f>
        <v>32978.114656177633</v>
      </c>
      <c r="M92" s="864"/>
      <c r="N92" s="51"/>
    </row>
    <row r="93" spans="1:14" ht="15.75" thickBot="1">
      <c r="B93" s="826" t="s">
        <v>953</v>
      </c>
      <c r="C93" s="827"/>
      <c r="D93" s="827"/>
      <c r="E93" s="827"/>
      <c r="F93" s="827"/>
      <c r="G93" s="827"/>
      <c r="H93" s="827"/>
      <c r="I93" s="827"/>
      <c r="J93" s="827"/>
      <c r="K93" s="827"/>
      <c r="L93" s="827"/>
      <c r="M93" s="828"/>
      <c r="N93" s="52">
        <f>L90+L91+L92</f>
        <v>197868.68793706581</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857430.98106061853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2"/>
      <c r="K125" s="892"/>
      <c r="L125" s="892"/>
      <c r="M125" s="892"/>
      <c r="N125" s="893"/>
    </row>
    <row r="126" spans="2:14" ht="15.75" customHeight="1" thickBot="1">
      <c r="B126" s="261" t="s">
        <v>2221</v>
      </c>
      <c r="C126" s="393"/>
      <c r="D126" s="393"/>
      <c r="E126" s="57"/>
      <c r="F126" s="57"/>
      <c r="G126" s="57"/>
      <c r="H126" s="57"/>
      <c r="I126" s="57"/>
      <c r="J126" s="894"/>
      <c r="K126" s="894"/>
      <c r="L126" s="894"/>
      <c r="M126" s="894"/>
      <c r="N126" s="895"/>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3466.1165761013417</v>
      </c>
      <c r="L36" s="270"/>
      <c r="M36" s="271">
        <v>6.25</v>
      </c>
      <c r="N36" s="272">
        <f t="shared" ref="N36:N41" si="0">K36/M36</f>
        <v>554.57865217621463</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64217.103556293747</v>
      </c>
      <c r="L37" s="270"/>
      <c r="M37" s="271">
        <v>50</v>
      </c>
      <c r="N37" s="272">
        <f t="shared" si="0"/>
        <v>1284.342071125875</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7"/>
      <c r="J38" s="268"/>
      <c r="K38" s="269">
        <f>VLOOKUP(A38,EQUIPOS!A8:D165,4,FALSE)</f>
        <v>46438.297403294928</v>
      </c>
      <c r="L38" s="270"/>
      <c r="M38" s="271">
        <v>3.75</v>
      </c>
      <c r="N38" s="272">
        <f t="shared" si="0"/>
        <v>12383.54597421198</v>
      </c>
    </row>
    <row r="39" spans="1:14">
      <c r="A39" t="s">
        <v>228</v>
      </c>
      <c r="B39" s="875" t="str">
        <f>VLOOKUP(A39,EQUIPOS!A9:D154,3,FALSE)</f>
        <v xml:space="preserve">Formaleta metálica (concreto hidráulico)
</v>
      </c>
      <c r="C39" s="876"/>
      <c r="D39" s="876"/>
      <c r="E39" s="876"/>
      <c r="F39" s="876"/>
      <c r="G39" s="876"/>
      <c r="H39" s="877"/>
      <c r="I39" s="267"/>
      <c r="J39" s="268"/>
      <c r="K39" s="269">
        <f>VLOOKUP(A39,EQUIPOS!A9:D166,4,FALSE)</f>
        <v>3897.8204592414409</v>
      </c>
      <c r="L39" s="270"/>
      <c r="M39" s="271">
        <v>6.25</v>
      </c>
      <c r="N39" s="272">
        <f t="shared" si="0"/>
        <v>623.65127347863051</v>
      </c>
    </row>
    <row r="40" spans="1:14">
      <c r="A40" t="s">
        <v>301</v>
      </c>
      <c r="B40" s="875" t="str">
        <f>VLOOKUP(A40,EQUIPOS!A10:D154,3,FALSE)</f>
        <v>Regla vibratoria, de longitud de 3 a 5 m, motor de 3600 rpm, potencia 6 HP</v>
      </c>
      <c r="C40" s="876"/>
      <c r="D40" s="876"/>
      <c r="E40" s="876"/>
      <c r="F40" s="876"/>
      <c r="G40" s="876"/>
      <c r="H40" s="877"/>
      <c r="I40" s="267"/>
      <c r="J40" s="268"/>
      <c r="K40" s="269">
        <f>VLOOKUP(A40,EQUIPOS!A10:D167,4,FALSE)</f>
        <v>11325.398918610099</v>
      </c>
      <c r="L40" s="270"/>
      <c r="M40" s="271">
        <v>6.25</v>
      </c>
      <c r="N40" s="272">
        <f t="shared" si="0"/>
        <v>1812.0638269776159</v>
      </c>
    </row>
    <row r="41" spans="1:14">
      <c r="A41" t="s">
        <v>363</v>
      </c>
      <c r="B41" s="875" t="str">
        <f>VLOOKUP(A41,EQUIPOS!A11:D155,3,FALSE)</f>
        <v>Vibrador de concreto, Motor de 3 hp a 18.000 rpm Mangueras de 4 mt</v>
      </c>
      <c r="C41" s="876"/>
      <c r="D41" s="876"/>
      <c r="E41" s="876"/>
      <c r="F41" s="876"/>
      <c r="G41" s="876"/>
      <c r="H41" s="877"/>
      <c r="I41" s="267"/>
      <c r="J41" s="268"/>
      <c r="K41" s="269">
        <f>VLOOKUP(A41,EQUIPOS!A11:D168,4,FALSE)</f>
        <v>10826.672118886894</v>
      </c>
      <c r="L41" s="270"/>
      <c r="M41" s="271">
        <v>6.25</v>
      </c>
      <c r="N41" s="272">
        <f t="shared" si="0"/>
        <v>1732.2675390219031</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N83*M46</f>
        <v>1089.639417228816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19480.088754221037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5127.3369022735124</v>
      </c>
      <c r="N53" s="272">
        <f>K53*M53</f>
        <v>31452.413868112977</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11565.090954527734</v>
      </c>
      <c r="N54" s="272">
        <f>K54*M54</f>
        <v>12952.901869071064</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4874.6711794234834</v>
      </c>
      <c r="N55" s="272">
        <f>K55*M55</f>
        <v>1805.4337701568459</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1077.9976652560822</v>
      </c>
      <c r="N56" s="272">
        <f>K56*M56</f>
        <v>1197.7751836178691</v>
      </c>
    </row>
    <row r="57" spans="1:14">
      <c r="A57" s="144" t="s">
        <v>646</v>
      </c>
      <c r="B57" s="908" t="str">
        <f>VLOOKUP(A57,MATERIALES!A7:D373,3,FALSE)</f>
        <v>Sello de silicona o sellador autonivelante</v>
      </c>
      <c r="C57" s="909" t="e">
        <f>VLOOKUP(B57,MATERIALES!B7:E373,3,FALSE)</f>
        <v>#N/A</v>
      </c>
      <c r="D57" s="909" t="e">
        <f>VLOOKUP(C57,MATERIALES!C7:F373,3,FALSE)</f>
        <v>#N/A</v>
      </c>
      <c r="E57" s="909" t="e">
        <f>VLOOKUP(D57,MATERIALES!D7:G373,3,FALSE)</f>
        <v>#N/A</v>
      </c>
      <c r="F57" s="909" t="e">
        <f>VLOOKUP(E57,MATERIALES!E7:H373,3,FALSE)</f>
        <v>#N/A</v>
      </c>
      <c r="G57" s="909" t="e">
        <f>VLOOKUP(F57,MATERIALES!F7:I373,3,FALSE)</f>
        <v>#N/A</v>
      </c>
      <c r="H57" s="909" t="e">
        <f>VLOOKUP(G57,MATERIALES!G7:J373,3,FALSE)</f>
        <v>#N/A</v>
      </c>
      <c r="I57" s="909" t="e">
        <f>VLOOKUP(H57,MATERIALES!H7:K373,3,FALSE)</f>
        <v>#N/A</v>
      </c>
      <c r="J57" s="311" t="s">
        <v>144</v>
      </c>
      <c r="K57" s="44">
        <v>1.1111111111111112</v>
      </c>
      <c r="L57" s="913">
        <f>VLOOKUP(A57,MATERIALES!A4:D373,4,FALSE)</f>
        <v>4492.2829534713392</v>
      </c>
      <c r="M57" s="914"/>
      <c r="N57" s="272">
        <f>K57*L57</f>
        <v>4991.4255038570436</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7525.004523169423</v>
      </c>
      <c r="N58" s="272">
        <f>K58*M58</f>
        <v>8428.0050659497538</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574308.82159036386</v>
      </c>
      <c r="N59" s="272">
        <f>K59*M59</f>
        <v>580051.90980626747</v>
      </c>
    </row>
    <row r="60" spans="1:14" ht="15.75" thickBot="1">
      <c r="B60" s="309"/>
      <c r="C60" s="310"/>
      <c r="D60" s="310"/>
      <c r="E60" s="310"/>
      <c r="F60" s="310"/>
      <c r="G60" s="310"/>
      <c r="H60" s="310"/>
      <c r="I60" s="310"/>
      <c r="J60" s="126"/>
      <c r="K60" s="126"/>
      <c r="L60" s="325"/>
      <c r="M60" s="324"/>
      <c r="N60" s="127"/>
    </row>
    <row r="61" spans="1:14" ht="15.75" thickBot="1">
      <c r="B61" s="826" t="s">
        <v>953</v>
      </c>
      <c r="C61" s="827"/>
      <c r="D61" s="827"/>
      <c r="E61" s="827"/>
      <c r="F61" s="827"/>
      <c r="G61" s="827"/>
      <c r="H61" s="827"/>
      <c r="I61" s="827"/>
      <c r="J61" s="827"/>
      <c r="K61" s="827"/>
      <c r="L61" s="827"/>
      <c r="M61" s="828"/>
      <c r="N61" s="394">
        <f>SUM(N53:N60)</f>
        <v>640879.86506703298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2" t="s">
        <v>961</v>
      </c>
      <c r="M65" s="89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3">
        <f>VLOOKUP(A66,TRANSPORTE!A5:D117,4,FALSE)</f>
        <v>1246.3831674075907</v>
      </c>
      <c r="M66" s="914"/>
      <c r="N66" s="287">
        <f>K66*L66</f>
        <v>1258.8469990816666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1258.8469990816666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2"/>
      <c r="C82" s="903"/>
      <c r="D82" s="903"/>
      <c r="E82" s="903"/>
      <c r="F82" s="903"/>
      <c r="G82" s="903"/>
      <c r="H82" s="903"/>
      <c r="I82" s="126"/>
      <c r="J82" s="126"/>
      <c r="K82" s="126"/>
      <c r="L82" s="916"/>
      <c r="M82" s="916"/>
      <c r="N82" s="45"/>
    </row>
    <row r="83" spans="1:14" ht="15.75" thickBot="1">
      <c r="B83" s="915" t="s">
        <v>953</v>
      </c>
      <c r="C83" s="869"/>
      <c r="D83" s="869"/>
      <c r="E83" s="869"/>
      <c r="F83" s="869"/>
      <c r="G83" s="869"/>
      <c r="H83" s="869"/>
      <c r="I83" s="869"/>
      <c r="J83" s="869"/>
      <c r="K83" s="869"/>
      <c r="L83" s="869"/>
      <c r="M83" s="870"/>
      <c r="N83" s="301">
        <f>SUM(N77:N82)</f>
        <v>10896.394172288159</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672515.19499262376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4"/>
      <c r="J89" s="334"/>
      <c r="K89" s="302" t="s">
        <v>970</v>
      </c>
      <c r="L89" s="873" t="s">
        <v>971</v>
      </c>
      <c r="M89" s="874"/>
      <c r="N89" s="303"/>
    </row>
    <row r="90" spans="1:14">
      <c r="B90" s="859" t="s">
        <v>972</v>
      </c>
      <c r="C90" s="860"/>
      <c r="D90" s="860"/>
      <c r="E90" s="860"/>
      <c r="F90" s="860"/>
      <c r="G90" s="860"/>
      <c r="H90" s="860"/>
      <c r="I90" s="87"/>
      <c r="J90" s="88"/>
      <c r="K90" s="304">
        <v>0.2</v>
      </c>
      <c r="L90" s="861">
        <f>N85*K90</f>
        <v>134503.03899852475</v>
      </c>
      <c r="M90" s="862"/>
      <c r="N90" s="51"/>
    </row>
    <row r="91" spans="1:14">
      <c r="B91" s="89" t="s">
        <v>973</v>
      </c>
      <c r="C91" s="90"/>
      <c r="D91" s="90"/>
      <c r="E91" s="90"/>
      <c r="F91" s="90"/>
      <c r="G91" s="90"/>
      <c r="H91" s="90"/>
      <c r="I91" s="87"/>
      <c r="J91" s="88"/>
      <c r="K91" s="304">
        <v>0.05</v>
      </c>
      <c r="L91" s="861">
        <f>N85*K91</f>
        <v>33625.759749631186</v>
      </c>
      <c r="M91" s="862"/>
      <c r="N91" s="51"/>
    </row>
    <row r="92" spans="1:14" ht="15.75" thickBot="1">
      <c r="B92" s="91" t="s">
        <v>974</v>
      </c>
      <c r="C92" s="92"/>
      <c r="D92" s="92"/>
      <c r="E92" s="92"/>
      <c r="F92" s="92"/>
      <c r="G92" s="92"/>
      <c r="H92" s="92"/>
      <c r="I92" s="93"/>
      <c r="J92" s="94"/>
      <c r="K92" s="305">
        <v>0.05</v>
      </c>
      <c r="L92" s="863">
        <f>N85*K92</f>
        <v>33625.759749631186</v>
      </c>
      <c r="M92" s="864"/>
      <c r="N92" s="51"/>
    </row>
    <row r="93" spans="1:14" ht="15.75" thickBot="1">
      <c r="B93" s="826" t="s">
        <v>953</v>
      </c>
      <c r="C93" s="827"/>
      <c r="D93" s="827"/>
      <c r="E93" s="827"/>
      <c r="F93" s="827"/>
      <c r="G93" s="827"/>
      <c r="H93" s="827"/>
      <c r="I93" s="827"/>
      <c r="J93" s="827"/>
      <c r="K93" s="827"/>
      <c r="L93" s="827"/>
      <c r="M93" s="828"/>
      <c r="N93" s="52">
        <f>L90+L91+L92</f>
        <v>201754.55849778713</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874269.75349041086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2"/>
      <c r="K125" s="892"/>
      <c r="L125" s="892"/>
      <c r="M125" s="892"/>
      <c r="N125" s="893"/>
    </row>
    <row r="126" spans="2:14" ht="15.75" customHeight="1" thickBot="1">
      <c r="B126" s="261" t="s">
        <v>2221</v>
      </c>
      <c r="C126" s="393"/>
      <c r="D126" s="393"/>
      <c r="E126" s="57"/>
      <c r="F126" s="57"/>
      <c r="G126" s="57"/>
      <c r="H126" s="57"/>
      <c r="I126" s="57"/>
      <c r="J126" s="894"/>
      <c r="K126" s="894"/>
      <c r="L126" s="894"/>
      <c r="M126" s="894"/>
      <c r="N126" s="895"/>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29.25" customHeight="1" thickBot="1">
      <c r="A31" s="157" t="s">
        <v>1845</v>
      </c>
      <c r="B31" s="80" t="s">
        <v>1093</v>
      </c>
      <c r="C31" s="968" t="s">
        <v>1625</v>
      </c>
      <c r="D31" s="969"/>
      <c r="E31" s="969"/>
      <c r="F31" s="969"/>
      <c r="G31" s="969"/>
      <c r="H31" s="969"/>
      <c r="I31" s="969"/>
      <c r="J31" s="969"/>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76"/>
      <c r="F40" s="876"/>
      <c r="G40" s="876"/>
      <c r="H40" s="877"/>
      <c r="I40" s="36"/>
      <c r="J40" s="37"/>
      <c r="K40" s="269"/>
      <c r="L40" s="276"/>
      <c r="M40" s="277"/>
      <c r="N40" s="272"/>
    </row>
    <row r="41" spans="1:14">
      <c r="B41" s="320"/>
      <c r="C41" s="321"/>
      <c r="D41" s="321"/>
      <c r="E41" s="321"/>
      <c r="F41" s="323"/>
      <c r="G41" s="323"/>
      <c r="H41" s="125"/>
      <c r="I41" s="36"/>
      <c r="J41" s="37"/>
      <c r="K41" s="274"/>
      <c r="L41" s="276"/>
      <c r="M41" s="277"/>
      <c r="N41" s="278"/>
    </row>
    <row r="42" spans="1:14">
      <c r="B42" s="883"/>
      <c r="C42" s="884"/>
      <c r="D42" s="884"/>
      <c r="E42" s="38"/>
      <c r="F42" s="39"/>
      <c r="G42" s="39"/>
      <c r="H42" s="40"/>
      <c r="I42" s="36"/>
      <c r="J42" s="37"/>
      <c r="K42" s="279"/>
      <c r="L42" s="276"/>
      <c r="M42" s="401"/>
      <c r="N42" s="344"/>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1654.5115861753079</v>
      </c>
      <c r="N49" s="272">
        <f>K49*M49</f>
        <v>1654.5115861753079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1654.5115861753079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1654.5115861753079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330.90231723506162</v>
      </c>
      <c r="M83" s="862"/>
      <c r="N83" s="51"/>
    </row>
    <row r="84" spans="1:14">
      <c r="B84" s="89" t="s">
        <v>973</v>
      </c>
      <c r="C84" s="90"/>
      <c r="D84" s="90"/>
      <c r="E84" s="90"/>
      <c r="F84" s="90"/>
      <c r="G84" s="90"/>
      <c r="H84" s="90"/>
      <c r="I84" s="87"/>
      <c r="J84" s="88"/>
      <c r="K84" s="304">
        <v>0.05</v>
      </c>
      <c r="L84" s="861">
        <f>N78*K84</f>
        <v>82.725579308765404</v>
      </c>
      <c r="M84" s="862"/>
      <c r="N84" s="51"/>
    </row>
    <row r="85" spans="1:14" ht="15.75" thickBot="1">
      <c r="B85" s="91" t="s">
        <v>974</v>
      </c>
      <c r="C85" s="92"/>
      <c r="D85" s="92"/>
      <c r="E85" s="92"/>
      <c r="F85" s="92"/>
      <c r="G85" s="92"/>
      <c r="H85" s="92"/>
      <c r="I85" s="93"/>
      <c r="J85" s="94"/>
      <c r="K85" s="305">
        <v>0.05</v>
      </c>
      <c r="L85" s="863">
        <f>N78*K85</f>
        <v>82.725579308765404</v>
      </c>
      <c r="M85" s="864"/>
      <c r="N85" s="51"/>
    </row>
    <row r="86" spans="1:14" ht="15.75" thickBot="1">
      <c r="B86" s="826" t="s">
        <v>953</v>
      </c>
      <c r="C86" s="827"/>
      <c r="D86" s="827"/>
      <c r="E86" s="827"/>
      <c r="F86" s="827"/>
      <c r="G86" s="827"/>
      <c r="H86" s="827"/>
      <c r="I86" s="827"/>
      <c r="J86" s="827"/>
      <c r="K86" s="827"/>
      <c r="L86" s="827"/>
      <c r="M86" s="828"/>
      <c r="N86" s="52">
        <f>L83+L84+L85</f>
        <v>496.35347585259245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2150.8650620279004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9.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1" t="s">
        <v>2221</v>
      </c>
      <c r="C119" s="393"/>
      <c r="D119" s="393"/>
      <c r="E119" s="57"/>
      <c r="F119" s="57"/>
      <c r="G119" s="57"/>
      <c r="H119" s="57"/>
      <c r="I119" s="57"/>
      <c r="J119" s="894"/>
      <c r="K119" s="894"/>
      <c r="L119" s="894"/>
      <c r="M119" s="894"/>
      <c r="N119" s="89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29.25" customHeight="1" thickBot="1">
      <c r="A31" t="s">
        <v>1845</v>
      </c>
      <c r="B31" s="80" t="s">
        <v>1626</v>
      </c>
      <c r="C31" s="968" t="s">
        <v>2040</v>
      </c>
      <c r="D31" s="969"/>
      <c r="E31" s="969"/>
      <c r="F31" s="969"/>
      <c r="G31" s="969"/>
      <c r="H31" s="969"/>
      <c r="I31" s="969"/>
      <c r="J31" s="969"/>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76"/>
      <c r="F40" s="876"/>
      <c r="G40" s="876"/>
      <c r="H40" s="877"/>
      <c r="I40" s="36"/>
      <c r="J40" s="37"/>
      <c r="K40" s="269"/>
      <c r="L40" s="276"/>
      <c r="M40" s="277"/>
      <c r="N40" s="272"/>
    </row>
    <row r="41" spans="1:14">
      <c r="B41" s="320"/>
      <c r="C41" s="321"/>
      <c r="D41" s="321"/>
      <c r="E41" s="321"/>
      <c r="F41" s="323"/>
      <c r="G41" s="323"/>
      <c r="H41" s="125"/>
      <c r="I41" s="36"/>
      <c r="J41" s="37"/>
      <c r="K41" s="274"/>
      <c r="L41" s="276"/>
      <c r="M41" s="277"/>
      <c r="N41" s="278"/>
    </row>
    <row r="42" spans="1:14">
      <c r="B42" s="883"/>
      <c r="C42" s="884"/>
      <c r="D42" s="884"/>
      <c r="E42" s="38"/>
      <c r="F42" s="39"/>
      <c r="G42" s="39"/>
      <c r="H42" s="40"/>
      <c r="I42" s="36"/>
      <c r="J42" s="37"/>
      <c r="K42" s="279"/>
      <c r="L42" s="276"/>
      <c r="M42" s="401"/>
      <c r="N42" s="344"/>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817.17847999356286</v>
      </c>
      <c r="N49" s="272">
        <f>K49*M49</f>
        <v>817.17847999356286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817.17847999356286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817.17847999356286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163.43569599871259</v>
      </c>
      <c r="M83" s="862"/>
      <c r="N83" s="51"/>
    </row>
    <row r="84" spans="1:14">
      <c r="B84" s="89" t="s">
        <v>973</v>
      </c>
      <c r="C84" s="90"/>
      <c r="D84" s="90"/>
      <c r="E84" s="90"/>
      <c r="F84" s="90"/>
      <c r="G84" s="90"/>
      <c r="H84" s="90"/>
      <c r="I84" s="87"/>
      <c r="J84" s="88"/>
      <c r="K84" s="304">
        <v>0.05</v>
      </c>
      <c r="L84" s="861">
        <f>N78*K84</f>
        <v>40.858923999678147</v>
      </c>
      <c r="M84" s="862"/>
      <c r="N84" s="51"/>
    </row>
    <row r="85" spans="1:14" ht="15.75" thickBot="1">
      <c r="B85" s="91" t="s">
        <v>974</v>
      </c>
      <c r="C85" s="92"/>
      <c r="D85" s="92"/>
      <c r="E85" s="92"/>
      <c r="F85" s="92"/>
      <c r="G85" s="92"/>
      <c r="H85" s="92"/>
      <c r="I85" s="93"/>
      <c r="J85" s="94"/>
      <c r="K85" s="305">
        <v>0.05</v>
      </c>
      <c r="L85" s="863">
        <f>N78*K85</f>
        <v>40.858923999678147</v>
      </c>
      <c r="M85" s="864"/>
      <c r="N85" s="51"/>
    </row>
    <row r="86" spans="1:14" ht="15.75" thickBot="1">
      <c r="B86" s="826" t="s">
        <v>953</v>
      </c>
      <c r="C86" s="827"/>
      <c r="D86" s="827"/>
      <c r="E86" s="827"/>
      <c r="F86" s="827"/>
      <c r="G86" s="827"/>
      <c r="H86" s="827"/>
      <c r="I86" s="827"/>
      <c r="J86" s="827"/>
      <c r="K86" s="827"/>
      <c r="L86" s="827"/>
      <c r="M86" s="828"/>
      <c r="N86" s="52">
        <f>L83+L84+L85</f>
        <v>245.1535439980689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1062.3320239916318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41.25" customHeight="1" thickBot="1">
      <c r="A31" t="s">
        <v>1845</v>
      </c>
      <c r="B31" s="80" t="s">
        <v>1627</v>
      </c>
      <c r="C31" s="968" t="s">
        <v>2041</v>
      </c>
      <c r="D31" s="969"/>
      <c r="E31" s="969"/>
      <c r="F31" s="969"/>
      <c r="G31" s="969"/>
      <c r="H31" s="969"/>
      <c r="I31" s="969"/>
      <c r="J31" s="969"/>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76"/>
      <c r="F40" s="876"/>
      <c r="G40" s="876"/>
      <c r="H40" s="877"/>
      <c r="I40" s="36"/>
      <c r="J40" s="37"/>
      <c r="K40" s="269"/>
      <c r="L40" s="276"/>
      <c r="M40" s="277"/>
      <c r="N40" s="272"/>
    </row>
    <row r="41" spans="1:14">
      <c r="B41" s="320"/>
      <c r="C41" s="321"/>
      <c r="D41" s="321"/>
      <c r="E41" s="321"/>
      <c r="F41" s="323"/>
      <c r="G41" s="323"/>
      <c r="H41" s="125"/>
      <c r="I41" s="36"/>
      <c r="J41" s="37"/>
      <c r="K41" s="274"/>
      <c r="L41" s="276"/>
      <c r="M41" s="277"/>
      <c r="N41" s="278"/>
    </row>
    <row r="42" spans="1:14">
      <c r="B42" s="883"/>
      <c r="C42" s="884"/>
      <c r="D42" s="884"/>
      <c r="E42" s="38"/>
      <c r="F42" s="39"/>
      <c r="G42" s="39"/>
      <c r="H42" s="40"/>
      <c r="I42" s="36"/>
      <c r="J42" s="37"/>
      <c r="K42" s="279"/>
      <c r="L42" s="276"/>
      <c r="M42" s="401"/>
      <c r="N42" s="344"/>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504.3237143906461</v>
      </c>
      <c r="N49" s="272">
        <f>K49*M49</f>
        <v>504.3237143906461</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504.3237143906461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504.3237143906461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100.86474287812922</v>
      </c>
      <c r="M83" s="862"/>
      <c r="N83" s="51"/>
    </row>
    <row r="84" spans="1:14">
      <c r="B84" s="89" t="s">
        <v>973</v>
      </c>
      <c r="C84" s="90"/>
      <c r="D84" s="90"/>
      <c r="E84" s="90"/>
      <c r="F84" s="90"/>
      <c r="G84" s="90"/>
      <c r="H84" s="90"/>
      <c r="I84" s="87"/>
      <c r="J84" s="88"/>
      <c r="K84" s="304">
        <v>0.05</v>
      </c>
      <c r="L84" s="861">
        <f>N78*K84</f>
        <v>25.216185719532305</v>
      </c>
      <c r="M84" s="862"/>
      <c r="N84" s="51"/>
    </row>
    <row r="85" spans="1:14" ht="15.75" thickBot="1">
      <c r="B85" s="91" t="s">
        <v>974</v>
      </c>
      <c r="C85" s="92"/>
      <c r="D85" s="92"/>
      <c r="E85" s="92"/>
      <c r="F85" s="92"/>
      <c r="G85" s="92"/>
      <c r="H85" s="92"/>
      <c r="I85" s="93"/>
      <c r="J85" s="94"/>
      <c r="K85" s="305">
        <v>0.05</v>
      </c>
      <c r="L85" s="863">
        <f>N78*K85</f>
        <v>25.216185719532305</v>
      </c>
      <c r="M85" s="864"/>
      <c r="N85" s="51"/>
    </row>
    <row r="86" spans="1:14" ht="15.75" thickBot="1">
      <c r="B86" s="826" t="s">
        <v>953</v>
      </c>
      <c r="C86" s="827"/>
      <c r="D86" s="827"/>
      <c r="E86" s="827"/>
      <c r="F86" s="827"/>
      <c r="G86" s="827"/>
      <c r="H86" s="827"/>
      <c r="I86" s="827"/>
      <c r="J86" s="827"/>
      <c r="K86" s="827"/>
      <c r="L86" s="827"/>
      <c r="M86" s="828"/>
      <c r="N86" s="52">
        <f>L83+L84+L85</f>
        <v>151.29711431719383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655.62082870783991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3466.1165761013417</v>
      </c>
      <c r="L36" s="270"/>
      <c r="M36" s="271">
        <v>30</v>
      </c>
      <c r="N36" s="272">
        <f>K36/M36</f>
        <v>115.53721920337806</v>
      </c>
    </row>
    <row r="37" spans="1:14">
      <c r="A37" t="s">
        <v>363</v>
      </c>
      <c r="B37" s="875" t="str">
        <f>VLOOKUP(A37,EQUIPOS!A7:D154,3,FALSE)</f>
        <v>Vibrador de concreto, Motor de 3 hp a 18.000 rpm Mangueras de 4 mt</v>
      </c>
      <c r="C37" s="876"/>
      <c r="D37" s="876"/>
      <c r="E37" s="876"/>
      <c r="F37" s="876"/>
      <c r="G37" s="876"/>
      <c r="H37" s="877"/>
      <c r="I37" s="267"/>
      <c r="J37" s="268"/>
      <c r="K37" s="269">
        <f>VLOOKUP(A37,EQUIPOS!A7:D164,4,FALSE)</f>
        <v>10826.672118886894</v>
      </c>
      <c r="L37" s="270"/>
      <c r="M37" s="271">
        <v>30</v>
      </c>
      <c r="N37" s="272">
        <f>K37/M37</f>
        <v>360.88907062956315</v>
      </c>
    </row>
    <row r="38" spans="1:14">
      <c r="A38" t="s">
        <v>228</v>
      </c>
      <c r="B38" s="875" t="str">
        <f>VLOOKUP(A38,EQUIPOS!A8:D154,3,FALSE)</f>
        <v xml:space="preserve">Formaleta metálica (concreto hidráulico)
</v>
      </c>
      <c r="C38" s="876"/>
      <c r="D38" s="876"/>
      <c r="E38" s="876"/>
      <c r="F38" s="876"/>
      <c r="G38" s="876"/>
      <c r="H38" s="877"/>
      <c r="I38" s="878"/>
      <c r="J38" s="879"/>
      <c r="K38" s="269">
        <f>VLOOKUP(A38,EQUIPOS!A8:D165,4,FALSE)</f>
        <v>3897.8204592414409</v>
      </c>
      <c r="L38" s="880">
        <v>0.33329999999999999</v>
      </c>
      <c r="M38" s="881"/>
      <c r="N38" s="272">
        <f>K38/L38</f>
        <v>11694.630840808404</v>
      </c>
    </row>
    <row r="39" spans="1:14">
      <c r="B39" s="875"/>
      <c r="C39" s="876"/>
      <c r="D39" s="876"/>
      <c r="E39" s="876"/>
      <c r="F39" s="876"/>
      <c r="G39" s="876"/>
      <c r="H39" s="877"/>
      <c r="I39" s="36"/>
      <c r="J39" s="37"/>
      <c r="K39" s="269"/>
      <c r="L39" s="276"/>
      <c r="M39" s="277"/>
      <c r="N39" s="272"/>
    </row>
    <row r="40" spans="1:14">
      <c r="B40" s="320"/>
      <c r="C40" s="321"/>
      <c r="D40" s="321"/>
      <c r="E40" s="323"/>
      <c r="F40" s="323"/>
      <c r="G40" s="323"/>
      <c r="H40" s="125"/>
      <c r="I40" s="36"/>
      <c r="J40" s="37"/>
      <c r="K40" s="274"/>
      <c r="L40" s="276"/>
      <c r="M40" s="277"/>
      <c r="N40" s="278"/>
    </row>
    <row r="41" spans="1:14">
      <c r="B41" s="883" t="s">
        <v>952</v>
      </c>
      <c r="C41" s="884"/>
      <c r="D41" s="884"/>
      <c r="E41" s="38"/>
      <c r="F41" s="39"/>
      <c r="G41" s="39"/>
      <c r="H41" s="40"/>
      <c r="I41" s="36"/>
      <c r="J41" s="37"/>
      <c r="K41" s="279"/>
      <c r="L41" s="276"/>
      <c r="M41" s="401">
        <v>0.1</v>
      </c>
      <c r="N41" s="344">
        <f>N72*M41</f>
        <v>253.08758483933667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12424.144715480683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574308.82159036386</v>
      </c>
      <c r="N48" s="272">
        <f>K48*M48</f>
        <v>580051.90980626747</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8"/>
      <c r="C51" s="909"/>
      <c r="D51" s="909"/>
      <c r="E51" s="909"/>
      <c r="F51" s="909"/>
      <c r="G51" s="909"/>
      <c r="H51" s="909"/>
      <c r="I51" s="879"/>
      <c r="J51" s="42"/>
      <c r="K51" s="44"/>
      <c r="L51" s="910"/>
      <c r="M51" s="911"/>
      <c r="N51" s="45"/>
    </row>
    <row r="52" spans="1:14" ht="15.75" thickBot="1">
      <c r="B52" s="826" t="s">
        <v>953</v>
      </c>
      <c r="C52" s="827"/>
      <c r="D52" s="827"/>
      <c r="E52" s="827"/>
      <c r="F52" s="827"/>
      <c r="G52" s="827"/>
      <c r="H52" s="827"/>
      <c r="I52" s="827"/>
      <c r="J52" s="827"/>
      <c r="K52" s="827"/>
      <c r="L52" s="827"/>
      <c r="M52" s="828"/>
      <c r="N52" s="394">
        <f>SUM(N48:N51)</f>
        <v>580051.90980626747</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12" t="s">
        <v>961</v>
      </c>
      <c r="M56" s="891"/>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3">
        <f>VLOOKUP(A57,TRANSPORTE!A5:D117,4,FALSE)</f>
        <v>1246.3831674075907</v>
      </c>
      <c r="M57" s="914"/>
      <c r="N57" s="287">
        <f>K57*L57</f>
        <v>1258.8469990816666</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4"/>
      <c r="M61" s="905"/>
      <c r="N61" s="127"/>
    </row>
    <row r="62" spans="1:14" ht="15.75" thickBot="1">
      <c r="B62" s="915" t="s">
        <v>953</v>
      </c>
      <c r="C62" s="869"/>
      <c r="D62" s="869"/>
      <c r="E62" s="869"/>
      <c r="F62" s="869"/>
      <c r="G62" s="869"/>
      <c r="H62" s="869"/>
      <c r="I62" s="869"/>
      <c r="J62" s="869"/>
      <c r="K62" s="869"/>
      <c r="L62" s="869"/>
      <c r="M62" s="870"/>
      <c r="N62" s="104">
        <f>SUM(N57:N61)</f>
        <v>1258.8469990816666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5" t="s">
        <v>963</v>
      </c>
      <c r="C66" s="866"/>
      <c r="D66" s="866"/>
      <c r="E66" s="866"/>
      <c r="F66" s="866"/>
      <c r="G66" s="866"/>
      <c r="H66" s="866"/>
      <c r="I66" s="73" t="s">
        <v>964</v>
      </c>
      <c r="J66" s="75" t="s">
        <v>1410</v>
      </c>
      <c r="K66" s="74" t="s">
        <v>966</v>
      </c>
      <c r="L66" s="867" t="s">
        <v>950</v>
      </c>
      <c r="M66" s="868"/>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2"/>
      <c r="C71" s="903"/>
      <c r="D71" s="903"/>
      <c r="E71" s="903"/>
      <c r="F71" s="903"/>
      <c r="G71" s="903"/>
      <c r="H71" s="903"/>
      <c r="I71" s="126"/>
      <c r="J71" s="126"/>
      <c r="K71" s="126"/>
      <c r="L71" s="916"/>
      <c r="M71" s="916"/>
      <c r="N71" s="45"/>
    </row>
    <row r="72" spans="1:15" ht="15.75" thickBot="1">
      <c r="B72" s="915" t="s">
        <v>953</v>
      </c>
      <c r="C72" s="869"/>
      <c r="D72" s="869"/>
      <c r="E72" s="869"/>
      <c r="F72" s="869"/>
      <c r="G72" s="869"/>
      <c r="H72" s="869"/>
      <c r="I72" s="869"/>
      <c r="J72" s="869"/>
      <c r="K72" s="869"/>
      <c r="L72" s="869"/>
      <c r="M72" s="870"/>
      <c r="N72" s="301">
        <f>SUM(N67:N71)</f>
        <v>2530.8758483933666</v>
      </c>
    </row>
    <row r="73" spans="1:15" ht="15.75" thickBot="1">
      <c r="B73" s="33"/>
      <c r="C73" s="34"/>
      <c r="D73" s="34"/>
      <c r="E73" s="34"/>
      <c r="F73" s="34"/>
      <c r="G73" s="34"/>
      <c r="H73" s="34"/>
      <c r="I73" s="34"/>
      <c r="J73" s="34"/>
      <c r="K73" s="34"/>
      <c r="L73" s="34"/>
      <c r="M73" s="34"/>
      <c r="N73" s="35"/>
    </row>
    <row r="74" spans="1:15" ht="15.75" thickBot="1">
      <c r="B74" s="826" t="s">
        <v>967</v>
      </c>
      <c r="C74" s="827"/>
      <c r="D74" s="827"/>
      <c r="E74" s="827"/>
      <c r="F74" s="827"/>
      <c r="G74" s="827"/>
      <c r="H74" s="827"/>
      <c r="I74" s="827"/>
      <c r="J74" s="827"/>
      <c r="K74" s="827"/>
      <c r="L74" s="827"/>
      <c r="M74" s="828"/>
      <c r="N74" s="99">
        <f>N43+N52+N62+N72</f>
        <v>596265.7773692233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1" t="s">
        <v>969</v>
      </c>
      <c r="C78" s="872"/>
      <c r="D78" s="872"/>
      <c r="E78" s="872"/>
      <c r="F78" s="872"/>
      <c r="G78" s="872"/>
      <c r="H78" s="872"/>
      <c r="I78" s="314"/>
      <c r="J78" s="334"/>
      <c r="K78" s="302" t="s">
        <v>970</v>
      </c>
      <c r="L78" s="873" t="s">
        <v>971</v>
      </c>
      <c r="M78" s="874"/>
      <c r="N78" s="303"/>
    </row>
    <row r="79" spans="1:15">
      <c r="B79" s="859" t="s">
        <v>972</v>
      </c>
      <c r="C79" s="860"/>
      <c r="D79" s="860"/>
      <c r="E79" s="860"/>
      <c r="F79" s="860"/>
      <c r="G79" s="860"/>
      <c r="H79" s="860"/>
      <c r="I79" s="87"/>
      <c r="J79" s="88"/>
      <c r="K79" s="304">
        <v>0.2</v>
      </c>
      <c r="L79" s="861">
        <f>N74*K79</f>
        <v>119253.15547384467</v>
      </c>
      <c r="M79" s="862"/>
      <c r="N79" s="51"/>
    </row>
    <row r="80" spans="1:15">
      <c r="B80" s="89" t="s">
        <v>973</v>
      </c>
      <c r="C80" s="90"/>
      <c r="D80" s="90"/>
      <c r="E80" s="90"/>
      <c r="F80" s="90"/>
      <c r="G80" s="90"/>
      <c r="H80" s="90"/>
      <c r="I80" s="87"/>
      <c r="J80" s="88"/>
      <c r="K80" s="304">
        <v>0.05</v>
      </c>
      <c r="L80" s="861">
        <f>N74*K80</f>
        <v>29813.288868461168</v>
      </c>
      <c r="M80" s="862"/>
      <c r="N80" s="51"/>
    </row>
    <row r="81" spans="1:14" ht="15.75" thickBot="1">
      <c r="B81" s="91" t="s">
        <v>974</v>
      </c>
      <c r="C81" s="92"/>
      <c r="D81" s="92"/>
      <c r="E81" s="92"/>
      <c r="F81" s="92"/>
      <c r="G81" s="92"/>
      <c r="H81" s="92"/>
      <c r="I81" s="93"/>
      <c r="J81" s="94"/>
      <c r="K81" s="305">
        <v>0.05</v>
      </c>
      <c r="L81" s="863">
        <f>N74*K81</f>
        <v>29813.288868461168</v>
      </c>
      <c r="M81" s="864"/>
      <c r="N81" s="51"/>
    </row>
    <row r="82" spans="1:14" ht="15.75" thickBot="1">
      <c r="B82" s="826" t="s">
        <v>953</v>
      </c>
      <c r="C82" s="827"/>
      <c r="D82" s="827"/>
      <c r="E82" s="827"/>
      <c r="F82" s="827"/>
      <c r="G82" s="827"/>
      <c r="H82" s="827"/>
      <c r="I82" s="827"/>
      <c r="J82" s="827"/>
      <c r="K82" s="827"/>
      <c r="L82" s="827"/>
      <c r="M82" s="828"/>
      <c r="N82" s="52">
        <f>L79+L80+L81</f>
        <v>178879.73321076698</v>
      </c>
    </row>
    <row r="83" spans="1:14" ht="15.75" thickBot="1">
      <c r="B83" s="33"/>
      <c r="C83" s="34"/>
      <c r="D83" s="34"/>
      <c r="E83" s="34"/>
      <c r="F83" s="34"/>
      <c r="G83" s="34"/>
      <c r="H83" s="34"/>
      <c r="I83" s="34"/>
      <c r="J83" s="34"/>
      <c r="K83" s="34"/>
      <c r="L83" s="34"/>
      <c r="M83" s="34"/>
      <c r="N83" s="35"/>
    </row>
    <row r="84" spans="1:14" ht="15.75" thickBot="1">
      <c r="A84" t="s">
        <v>2016</v>
      </c>
      <c r="B84" s="826" t="s">
        <v>975</v>
      </c>
      <c r="C84" s="827"/>
      <c r="D84" s="827"/>
      <c r="E84" s="827"/>
      <c r="F84" s="827"/>
      <c r="G84" s="827"/>
      <c r="H84" s="827"/>
      <c r="I84" s="827"/>
      <c r="J84" s="827"/>
      <c r="K84" s="827"/>
      <c r="L84" s="827"/>
      <c r="M84" s="828"/>
      <c r="N84" s="188">
        <f>N74+N82</f>
        <v>775145.51057999022</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6"/>
      <c r="K114" s="976"/>
      <c r="L114" s="976"/>
      <c r="M114" s="976"/>
      <c r="N114" s="977"/>
    </row>
    <row r="115" spans="2:14" ht="15.75" thickBot="1">
      <c r="B115" s="419" t="s">
        <v>2221</v>
      </c>
      <c r="C115" s="420"/>
      <c r="D115" s="420"/>
      <c r="E115" s="259"/>
      <c r="F115" s="259"/>
      <c r="G115" s="259"/>
      <c r="H115" s="259"/>
      <c r="I115" s="259"/>
      <c r="J115" s="978"/>
      <c r="K115" s="978"/>
      <c r="L115" s="978"/>
      <c r="M115" s="978"/>
      <c r="N115" s="979"/>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14411.57445917822</v>
      </c>
      <c r="L36" s="270"/>
      <c r="M36" s="271">
        <v>37.5</v>
      </c>
      <c r="N36" s="272">
        <f>K36/M36</f>
        <v>384.30865224475252</v>
      </c>
    </row>
    <row r="37" spans="1:14">
      <c r="B37" s="875"/>
      <c r="C37" s="876"/>
      <c r="D37" s="876"/>
      <c r="E37" s="882"/>
      <c r="F37" s="876"/>
      <c r="G37" s="876"/>
      <c r="H37" s="877"/>
      <c r="I37" s="36"/>
      <c r="J37" s="37"/>
      <c r="K37" s="274"/>
      <c r="L37" s="276"/>
      <c r="M37" s="277"/>
      <c r="N37" s="278"/>
    </row>
    <row r="38" spans="1:14">
      <c r="B38" s="883" t="s">
        <v>952</v>
      </c>
      <c r="C38" s="884"/>
      <c r="D38" s="884"/>
      <c r="E38" s="38"/>
      <c r="F38" s="39"/>
      <c r="G38" s="39"/>
      <c r="H38" s="40"/>
      <c r="I38" s="36"/>
      <c r="J38" s="37"/>
      <c r="K38" s="279"/>
      <c r="L38" s="276"/>
      <c r="M38" s="469">
        <v>0.1</v>
      </c>
      <c r="N38" s="344">
        <f>N72*M38</f>
        <v>1214.8204072288161</v>
      </c>
    </row>
    <row r="39" spans="1:14" ht="15.75" thickBot="1">
      <c r="B39" s="875"/>
      <c r="C39" s="876"/>
      <c r="D39" s="876"/>
      <c r="E39" s="876"/>
      <c r="F39" s="876"/>
      <c r="G39" s="876"/>
      <c r="H39" s="877"/>
      <c r="I39" s="885"/>
      <c r="J39" s="886"/>
      <c r="K39" s="41"/>
      <c r="L39" s="887"/>
      <c r="M39" s="888"/>
      <c r="N39" s="105"/>
    </row>
    <row r="40" spans="1:14" ht="15.75" thickBot="1">
      <c r="B40" s="826" t="s">
        <v>953</v>
      </c>
      <c r="C40" s="827"/>
      <c r="D40" s="827"/>
      <c r="E40" s="827"/>
      <c r="F40" s="827"/>
      <c r="G40" s="827"/>
      <c r="H40" s="827"/>
      <c r="I40" s="827"/>
      <c r="J40" s="827"/>
      <c r="K40" s="827"/>
      <c r="L40" s="827"/>
      <c r="M40" s="828"/>
      <c r="N40" s="394">
        <f>SUM(N36:N39)</f>
        <v>1599.1290594735685</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1" t="s">
        <v>944</v>
      </c>
      <c r="C44" s="872"/>
      <c r="D44" s="872"/>
      <c r="E44" s="872"/>
      <c r="F44" s="872"/>
      <c r="G44" s="872"/>
      <c r="H44" s="872"/>
      <c r="I44" s="906"/>
      <c r="J44" s="315" t="s">
        <v>945</v>
      </c>
      <c r="K44" s="85" t="s">
        <v>946</v>
      </c>
      <c r="L44" s="907" t="s">
        <v>955</v>
      </c>
      <c r="M44" s="906"/>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43333.087588151924</v>
      </c>
      <c r="N45" s="272">
        <f>K45*M45</f>
        <v>44633.080215796486</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43641.544980768325</v>
      </c>
      <c r="N46" s="272">
        <f>K46*M46</f>
        <v>436.41544980768327</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44632.786141478013</v>
      </c>
      <c r="N47" s="272">
        <f>K47*M47</f>
        <v>2231.6393070739009</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487192.46535456588</v>
      </c>
      <c r="N48" s="272">
        <f>K48*M48</f>
        <v>4871.9246535456587</v>
      </c>
    </row>
    <row r="49" spans="1:14" ht="15.75" thickBot="1">
      <c r="B49" s="309"/>
      <c r="C49" s="310"/>
      <c r="D49" s="310"/>
      <c r="E49" s="310"/>
      <c r="F49" s="310"/>
      <c r="G49" s="310"/>
      <c r="H49" s="310"/>
      <c r="I49" s="310"/>
      <c r="J49" s="126"/>
      <c r="K49" s="126"/>
      <c r="L49" s="325"/>
      <c r="M49" s="324"/>
      <c r="N49" s="127"/>
    </row>
    <row r="50" spans="1:14" ht="15.75" thickBot="1">
      <c r="B50" s="826" t="s">
        <v>953</v>
      </c>
      <c r="C50" s="827"/>
      <c r="D50" s="827"/>
      <c r="E50" s="827"/>
      <c r="F50" s="827"/>
      <c r="G50" s="827"/>
      <c r="H50" s="827"/>
      <c r="I50" s="827"/>
      <c r="J50" s="827"/>
      <c r="K50" s="827"/>
      <c r="L50" s="827"/>
      <c r="M50" s="828"/>
      <c r="N50" s="394">
        <f>SUM(N45:N49)</f>
        <v>52173.059626223723</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12" t="s">
        <v>961</v>
      </c>
      <c r="M54" s="891"/>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3">
        <f>VLOOKUP(A55,TRANSPORTE!A5:D117,4,FALSE)</f>
        <v>1246.3831674075907</v>
      </c>
      <c r="M55" s="914"/>
      <c r="N55" s="287">
        <f>K55*L55</f>
        <v>1146.6725140149836</v>
      </c>
    </row>
    <row r="56" spans="1:14">
      <c r="A56" t="s">
        <v>1227</v>
      </c>
      <c r="B56" s="46" t="str">
        <f>VLOOKUP(A56,TRANSPORTE!A6:D117,3,FALSE)</f>
        <v>Transporte de Arena</v>
      </c>
      <c r="C56" s="47"/>
      <c r="D56" s="47"/>
      <c r="E56" s="47"/>
      <c r="F56" s="47"/>
      <c r="G56" s="47"/>
      <c r="H56" s="311" t="s">
        <v>1468</v>
      </c>
      <c r="I56" s="279">
        <v>0.01</v>
      </c>
      <c r="J56" s="286">
        <v>1</v>
      </c>
      <c r="K56" s="279">
        <f>I56*J56</f>
        <v>0.01</v>
      </c>
      <c r="L56" s="913">
        <f>VLOOKUP(A56,TRANSPORTE!A6:D117,4,FALSE)</f>
        <v>1246.3831674075907</v>
      </c>
      <c r="M56" s="914"/>
      <c r="N56" s="287">
        <f>K56*L56</f>
        <v>12.463831674075907</v>
      </c>
    </row>
    <row r="57" spans="1:14">
      <c r="A57" t="s">
        <v>1227</v>
      </c>
      <c r="B57" s="46" t="str">
        <f>VLOOKUP(A57,TRANSPORTE!A6:D117,3,FALSE)</f>
        <v>Transporte de Arena</v>
      </c>
      <c r="C57" s="47"/>
      <c r="D57" s="47"/>
      <c r="E57" s="47"/>
      <c r="F57" s="47"/>
      <c r="G57" s="47"/>
      <c r="H57" s="311" t="s">
        <v>1468</v>
      </c>
      <c r="I57" s="279">
        <v>0.05</v>
      </c>
      <c r="J57" s="286">
        <v>1</v>
      </c>
      <c r="K57" s="279">
        <f>I57*J57</f>
        <v>0.05</v>
      </c>
      <c r="L57" s="913">
        <f>VLOOKUP(A57,TRANSPORTE!A6:D118,4,FALSE)</f>
        <v>1246.3831674075907</v>
      </c>
      <c r="M57" s="914"/>
      <c r="N57" s="287">
        <f>K57*L57</f>
        <v>62.31915837037954</v>
      </c>
    </row>
    <row r="58" spans="1:14">
      <c r="B58" s="46"/>
      <c r="C58" s="47"/>
      <c r="D58" s="47"/>
      <c r="E58" s="47"/>
      <c r="F58" s="47"/>
      <c r="G58" s="47"/>
      <c r="H58" s="311"/>
      <c r="I58" s="279"/>
      <c r="J58" s="286"/>
      <c r="K58" s="279"/>
      <c r="L58" s="913"/>
      <c r="M58" s="914"/>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4"/>
      <c r="M60" s="905"/>
      <c r="N60" s="127"/>
    </row>
    <row r="61" spans="1:14" ht="15.75" thickBot="1">
      <c r="B61" s="915" t="s">
        <v>953</v>
      </c>
      <c r="C61" s="869"/>
      <c r="D61" s="869"/>
      <c r="E61" s="869"/>
      <c r="F61" s="869"/>
      <c r="G61" s="869"/>
      <c r="H61" s="869"/>
      <c r="I61" s="869"/>
      <c r="J61" s="869"/>
      <c r="K61" s="869"/>
      <c r="L61" s="869"/>
      <c r="M61" s="870"/>
      <c r="N61" s="104">
        <f>N55+N56+N57+N58+N59</f>
        <v>1221.4555040594389</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5" t="s">
        <v>963</v>
      </c>
      <c r="C65" s="866"/>
      <c r="D65" s="866"/>
      <c r="E65" s="866"/>
      <c r="F65" s="866"/>
      <c r="G65" s="866"/>
      <c r="H65" s="866"/>
      <c r="I65" s="73" t="s">
        <v>964</v>
      </c>
      <c r="J65" s="75" t="s">
        <v>1410</v>
      </c>
      <c r="K65" s="74" t="s">
        <v>966</v>
      </c>
      <c r="L65" s="867" t="s">
        <v>950</v>
      </c>
      <c r="M65" s="868"/>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2"/>
      <c r="C71" s="903"/>
      <c r="D71" s="903"/>
      <c r="E71" s="903"/>
      <c r="F71" s="903"/>
      <c r="G71" s="903"/>
      <c r="H71" s="903"/>
      <c r="I71" s="126"/>
      <c r="J71" s="126"/>
      <c r="K71" s="126"/>
      <c r="L71" s="916"/>
      <c r="M71" s="916"/>
      <c r="N71" s="45"/>
    </row>
    <row r="72" spans="1:15" ht="15.75" thickBot="1">
      <c r="B72" s="915" t="s">
        <v>953</v>
      </c>
      <c r="C72" s="869"/>
      <c r="D72" s="869"/>
      <c r="E72" s="869"/>
      <c r="F72" s="869"/>
      <c r="G72" s="869"/>
      <c r="H72" s="869"/>
      <c r="I72" s="869"/>
      <c r="J72" s="869"/>
      <c r="K72" s="869"/>
      <c r="L72" s="869"/>
      <c r="M72" s="870"/>
      <c r="N72" s="301">
        <f>SUM(N66:N71)</f>
        <v>12148.204072288159</v>
      </c>
    </row>
    <row r="73" spans="1:15" ht="15.75" thickBot="1">
      <c r="B73" s="33"/>
      <c r="C73" s="34"/>
      <c r="D73" s="34"/>
      <c r="E73" s="34"/>
      <c r="F73" s="34"/>
      <c r="G73" s="34"/>
      <c r="H73" s="34"/>
      <c r="I73" s="34"/>
      <c r="J73" s="34"/>
      <c r="K73" s="34"/>
      <c r="L73" s="34"/>
      <c r="M73" s="34"/>
      <c r="N73" s="35"/>
    </row>
    <row r="74" spans="1:15" ht="15.75" thickBot="1">
      <c r="B74" s="826" t="s">
        <v>967</v>
      </c>
      <c r="C74" s="827"/>
      <c r="D74" s="827"/>
      <c r="E74" s="827"/>
      <c r="F74" s="827"/>
      <c r="G74" s="827"/>
      <c r="H74" s="827"/>
      <c r="I74" s="827"/>
      <c r="J74" s="827"/>
      <c r="K74" s="827"/>
      <c r="L74" s="827"/>
      <c r="M74" s="828"/>
      <c r="N74" s="99">
        <f>N40+N50+N61+N72</f>
        <v>67141.848262044892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1" t="s">
        <v>969</v>
      </c>
      <c r="C78" s="872"/>
      <c r="D78" s="872"/>
      <c r="E78" s="872"/>
      <c r="F78" s="872"/>
      <c r="G78" s="872"/>
      <c r="H78" s="872"/>
      <c r="I78" s="314"/>
      <c r="J78" s="334"/>
      <c r="K78" s="302" t="s">
        <v>970</v>
      </c>
      <c r="L78" s="873" t="s">
        <v>971</v>
      </c>
      <c r="M78" s="874"/>
      <c r="N78" s="303"/>
    </row>
    <row r="79" spans="1:15">
      <c r="B79" s="859" t="s">
        <v>972</v>
      </c>
      <c r="C79" s="860"/>
      <c r="D79" s="860"/>
      <c r="E79" s="860"/>
      <c r="F79" s="860"/>
      <c r="G79" s="860"/>
      <c r="H79" s="860"/>
      <c r="I79" s="87"/>
      <c r="J79" s="88"/>
      <c r="K79" s="304">
        <v>0.2</v>
      </c>
      <c r="L79" s="861">
        <f>N74*K79</f>
        <v>13428.369652408979</v>
      </c>
      <c r="M79" s="862"/>
      <c r="N79" s="51"/>
    </row>
    <row r="80" spans="1:15">
      <c r="B80" s="89" t="s">
        <v>973</v>
      </c>
      <c r="C80" s="90"/>
      <c r="D80" s="90"/>
      <c r="E80" s="90"/>
      <c r="F80" s="90"/>
      <c r="G80" s="90"/>
      <c r="H80" s="90"/>
      <c r="I80" s="87"/>
      <c r="J80" s="88"/>
      <c r="K80" s="304">
        <v>0.05</v>
      </c>
      <c r="L80" s="861">
        <f>N74*K80</f>
        <v>3357.0924131022448</v>
      </c>
      <c r="M80" s="862"/>
      <c r="N80" s="51"/>
    </row>
    <row r="81" spans="1:14" ht="15.75" thickBot="1">
      <c r="B81" s="91" t="s">
        <v>974</v>
      </c>
      <c r="C81" s="92"/>
      <c r="D81" s="92"/>
      <c r="E81" s="92"/>
      <c r="F81" s="92"/>
      <c r="G81" s="92"/>
      <c r="H81" s="92"/>
      <c r="I81" s="93"/>
      <c r="J81" s="94"/>
      <c r="K81" s="305">
        <v>0.05</v>
      </c>
      <c r="L81" s="863">
        <f>N74*K81</f>
        <v>3357.0924131022448</v>
      </c>
      <c r="M81" s="864"/>
      <c r="N81" s="51"/>
    </row>
    <row r="82" spans="1:14" ht="15.75" thickBot="1">
      <c r="B82" s="826" t="s">
        <v>953</v>
      </c>
      <c r="C82" s="827"/>
      <c r="D82" s="827"/>
      <c r="E82" s="827"/>
      <c r="F82" s="827"/>
      <c r="G82" s="827"/>
      <c r="H82" s="827"/>
      <c r="I82" s="827"/>
      <c r="J82" s="827"/>
      <c r="K82" s="827"/>
      <c r="L82" s="827"/>
      <c r="M82" s="828"/>
      <c r="N82" s="52">
        <f>L79+L80+L81</f>
        <v>20142.554478613467</v>
      </c>
    </row>
    <row r="83" spans="1:14" ht="15.75" thickBot="1">
      <c r="B83" s="33"/>
      <c r="C83" s="34"/>
      <c r="D83" s="34"/>
      <c r="E83" s="34"/>
      <c r="F83" s="34"/>
      <c r="G83" s="34"/>
      <c r="H83" s="34"/>
      <c r="I83" s="34"/>
      <c r="J83" s="34"/>
      <c r="K83" s="34"/>
      <c r="L83" s="34"/>
      <c r="M83" s="34"/>
      <c r="N83" s="35"/>
    </row>
    <row r="84" spans="1:14" ht="15.75" thickBot="1">
      <c r="A84" t="s">
        <v>2016</v>
      </c>
      <c r="B84" s="826" t="s">
        <v>975</v>
      </c>
      <c r="C84" s="827"/>
      <c r="D84" s="827"/>
      <c r="E84" s="827"/>
      <c r="F84" s="827"/>
      <c r="G84" s="827"/>
      <c r="H84" s="827"/>
      <c r="I84" s="827"/>
      <c r="J84" s="827"/>
      <c r="K84" s="827"/>
      <c r="L84" s="827"/>
      <c r="M84" s="828"/>
      <c r="N84" s="188">
        <f>N74+N82</f>
        <v>87284.402740658363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6"/>
      <c r="K114" s="976"/>
      <c r="L114" s="976"/>
      <c r="M114" s="976"/>
      <c r="N114" s="977"/>
    </row>
    <row r="115" spans="2:14" ht="15.75" thickBot="1">
      <c r="B115" s="419" t="s">
        <v>2221</v>
      </c>
      <c r="C115" s="420"/>
      <c r="D115" s="420"/>
      <c r="E115" s="259"/>
      <c r="F115" s="259"/>
      <c r="G115" s="259"/>
      <c r="H115" s="259"/>
      <c r="I115" s="259"/>
      <c r="J115" s="978"/>
      <c r="K115" s="978"/>
      <c r="L115" s="978"/>
      <c r="M115" s="978"/>
      <c r="N115" s="979"/>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7"/>
      <c r="J36" s="268"/>
      <c r="K36" s="269">
        <f>VLOOKUP(A36,EQUIPOS!A6:D163,4,FALSE)</f>
        <v>94351.792610917139</v>
      </c>
      <c r="L36" s="270"/>
      <c r="M36" s="271">
        <v>35</v>
      </c>
      <c r="N36" s="272">
        <f>K36/M36</f>
        <v>2695.765503169061</v>
      </c>
    </row>
    <row r="37" spans="1:14">
      <c r="A37" s="113" t="s">
        <v>312</v>
      </c>
      <c r="B37" s="875" t="str">
        <f>VLOOKUP(A37,EQUIPOS!A7:D154,3,FALSE)</f>
        <v>Retroexcavadora sobre oruga, potencia 138 HP, balde de 1,5 m3.</v>
      </c>
      <c r="C37" s="876"/>
      <c r="D37" s="876"/>
      <c r="E37" s="876"/>
      <c r="F37" s="876"/>
      <c r="G37" s="876"/>
      <c r="H37" s="877"/>
      <c r="I37" s="421"/>
      <c r="J37" s="422"/>
      <c r="K37" s="269">
        <f>VLOOKUP(A37,EQUIPOS!A7:D164,4,FALSE)</f>
        <v>228448.2614605549</v>
      </c>
      <c r="L37" s="335"/>
      <c r="M37" s="336">
        <v>35</v>
      </c>
      <c r="N37" s="272">
        <f>K37/M37</f>
        <v>6527.0931845872828</v>
      </c>
    </row>
    <row r="38" spans="1:14">
      <c r="A38" s="113"/>
      <c r="B38" s="320"/>
      <c r="C38" s="321"/>
      <c r="D38" s="321"/>
      <c r="E38" s="323"/>
      <c r="F38" s="321"/>
      <c r="G38" s="321"/>
      <c r="H38" s="322"/>
      <c r="I38" s="328"/>
      <c r="J38" s="330"/>
      <c r="K38" s="269"/>
      <c r="L38" s="423"/>
      <c r="M38" s="424"/>
      <c r="N38" s="272"/>
    </row>
    <row r="39" spans="1:14">
      <c r="B39" s="875"/>
      <c r="C39" s="876"/>
      <c r="D39" s="876"/>
      <c r="E39" s="882"/>
      <c r="F39" s="876"/>
      <c r="G39" s="876"/>
      <c r="H39" s="877"/>
      <c r="I39" s="36"/>
      <c r="J39" s="37"/>
      <c r="K39" s="274"/>
      <c r="L39" s="276"/>
      <c r="M39" s="277"/>
      <c r="N39" s="278"/>
    </row>
    <row r="40" spans="1:14">
      <c r="B40" s="883" t="s">
        <v>952</v>
      </c>
      <c r="C40" s="884"/>
      <c r="D40" s="884"/>
      <c r="E40" s="38"/>
      <c r="F40" s="39"/>
      <c r="G40" s="39"/>
      <c r="H40" s="40"/>
      <c r="I40" s="36"/>
      <c r="J40" s="37"/>
      <c r="K40" s="279"/>
      <c r="L40" s="276"/>
      <c r="M40" s="401">
        <v>0.01</v>
      </c>
      <c r="N40" s="344">
        <f>N73*M40</f>
        <v>8.2809726290859995</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4">
        <f>SUM(N36:N41)</f>
        <v>9231.1396603854282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5" t="s">
        <v>945</v>
      </c>
      <c r="K46" s="85" t="s">
        <v>946</v>
      </c>
      <c r="L46" s="907" t="s">
        <v>955</v>
      </c>
      <c r="M46" s="906"/>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5952.9436804912239</v>
      </c>
      <c r="N47" s="272">
        <f>K47*M47</f>
        <v>7738.8267846385916</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6" t="s">
        <v>953</v>
      </c>
      <c r="C51" s="827"/>
      <c r="D51" s="827"/>
      <c r="E51" s="827"/>
      <c r="F51" s="827"/>
      <c r="G51" s="827"/>
      <c r="H51" s="827"/>
      <c r="I51" s="827"/>
      <c r="J51" s="827"/>
      <c r="K51" s="827"/>
      <c r="L51" s="827"/>
      <c r="M51" s="828"/>
      <c r="N51" s="394">
        <f>SUM(N47:N50)</f>
        <v>7738.8267846385916</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12" t="s">
        <v>961</v>
      </c>
      <c r="M55" s="891"/>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3">
        <f>VLOOKUP(A56,TRANSPORTE!A5:D117,4,FALSE)</f>
        <v>1246.3831674075907</v>
      </c>
      <c r="M56" s="914"/>
      <c r="N56" s="287">
        <f>K56*L56</f>
        <v>1620.2981176298679</v>
      </c>
    </row>
    <row r="57" spans="1:14">
      <c r="B57" s="46"/>
      <c r="C57" s="47"/>
      <c r="D57" s="47"/>
      <c r="E57" s="47"/>
      <c r="F57" s="47"/>
      <c r="G57" s="47"/>
      <c r="H57" s="311"/>
      <c r="I57" s="279"/>
      <c r="J57" s="286"/>
      <c r="K57" s="279"/>
      <c r="L57" s="913"/>
      <c r="M57" s="914"/>
      <c r="N57" s="287"/>
    </row>
    <row r="58" spans="1:14">
      <c r="B58" s="46"/>
      <c r="C58" s="47"/>
      <c r="D58" s="47"/>
      <c r="E58" s="47"/>
      <c r="F58" s="47"/>
      <c r="G58" s="47"/>
      <c r="H58" s="311"/>
      <c r="I58" s="279"/>
      <c r="J58" s="286"/>
      <c r="K58" s="279"/>
      <c r="L58" s="913"/>
      <c r="M58" s="914"/>
      <c r="N58" s="287"/>
    </row>
    <row r="59" spans="1:14">
      <c r="B59" s="46"/>
      <c r="C59" s="47"/>
      <c r="D59" s="47"/>
      <c r="E59" s="47"/>
      <c r="F59" s="47"/>
      <c r="G59" s="47"/>
      <c r="H59" s="311"/>
      <c r="I59" s="279"/>
      <c r="J59" s="286"/>
      <c r="K59" s="279"/>
      <c r="L59" s="913"/>
      <c r="M59" s="914"/>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4"/>
      <c r="M61" s="905"/>
      <c r="N61" s="127"/>
    </row>
    <row r="62" spans="1:14" ht="15.75" thickBot="1">
      <c r="B62" s="915" t="s">
        <v>953</v>
      </c>
      <c r="C62" s="869"/>
      <c r="D62" s="869"/>
      <c r="E62" s="869"/>
      <c r="F62" s="869"/>
      <c r="G62" s="869"/>
      <c r="H62" s="869"/>
      <c r="I62" s="869"/>
      <c r="J62" s="869"/>
      <c r="K62" s="869"/>
      <c r="L62" s="869"/>
      <c r="M62" s="870"/>
      <c r="N62" s="104">
        <f>N56+N57+N58+N59+N60</f>
        <v>1620.2981176298679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5" t="s">
        <v>963</v>
      </c>
      <c r="C66" s="866"/>
      <c r="D66" s="866"/>
      <c r="E66" s="866"/>
      <c r="F66" s="866"/>
      <c r="G66" s="866"/>
      <c r="H66" s="866"/>
      <c r="I66" s="73" t="s">
        <v>964</v>
      </c>
      <c r="J66" s="75" t="s">
        <v>1410</v>
      </c>
      <c r="K66" s="74" t="s">
        <v>966</v>
      </c>
      <c r="L66" s="867" t="s">
        <v>950</v>
      </c>
      <c r="M66" s="868"/>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902"/>
      <c r="C72" s="903"/>
      <c r="D72" s="903"/>
      <c r="E72" s="903"/>
      <c r="F72" s="903"/>
      <c r="G72" s="903"/>
      <c r="H72" s="903"/>
      <c r="I72" s="126"/>
      <c r="J72" s="126"/>
      <c r="K72" s="126"/>
      <c r="L72" s="916"/>
      <c r="M72" s="916"/>
      <c r="N72" s="45"/>
    </row>
    <row r="73" spans="1:15" ht="15.75" thickBot="1">
      <c r="B73" s="915" t="s">
        <v>953</v>
      </c>
      <c r="C73" s="869"/>
      <c r="D73" s="869"/>
      <c r="E73" s="869"/>
      <c r="F73" s="869"/>
      <c r="G73" s="869"/>
      <c r="H73" s="869"/>
      <c r="I73" s="869"/>
      <c r="J73" s="869"/>
      <c r="K73" s="869"/>
      <c r="L73" s="869"/>
      <c r="M73" s="870"/>
      <c r="N73" s="301">
        <f>SUM(N67:N72)</f>
        <v>828.09726290859999</v>
      </c>
    </row>
    <row r="74" spans="1:15" ht="15.75" thickBot="1">
      <c r="B74" s="33"/>
      <c r="C74" s="34"/>
      <c r="D74" s="34"/>
      <c r="E74" s="34"/>
      <c r="F74" s="34"/>
      <c r="G74" s="34"/>
      <c r="H74" s="34"/>
      <c r="I74" s="34"/>
      <c r="J74" s="34"/>
      <c r="K74" s="34"/>
      <c r="L74" s="34"/>
      <c r="M74" s="34"/>
      <c r="N74" s="35"/>
    </row>
    <row r="75" spans="1:15" ht="15.75" thickBot="1">
      <c r="B75" s="826" t="s">
        <v>967</v>
      </c>
      <c r="C75" s="827"/>
      <c r="D75" s="827"/>
      <c r="E75" s="827"/>
      <c r="F75" s="827"/>
      <c r="G75" s="827"/>
      <c r="H75" s="827"/>
      <c r="I75" s="827"/>
      <c r="J75" s="827"/>
      <c r="K75" s="827"/>
      <c r="L75" s="827"/>
      <c r="M75" s="828"/>
      <c r="N75" s="99">
        <f>N42+N51+N62+N73</f>
        <v>19418.361825562486</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1" t="s">
        <v>969</v>
      </c>
      <c r="C79" s="872"/>
      <c r="D79" s="872"/>
      <c r="E79" s="872"/>
      <c r="F79" s="872"/>
      <c r="G79" s="872"/>
      <c r="H79" s="872"/>
      <c r="I79" s="314"/>
      <c r="J79" s="334"/>
      <c r="K79" s="302" t="s">
        <v>970</v>
      </c>
      <c r="L79" s="873" t="s">
        <v>971</v>
      </c>
      <c r="M79" s="874"/>
      <c r="N79" s="303"/>
    </row>
    <row r="80" spans="1:15">
      <c r="B80" s="859" t="s">
        <v>972</v>
      </c>
      <c r="C80" s="860"/>
      <c r="D80" s="860"/>
      <c r="E80" s="860"/>
      <c r="F80" s="860"/>
      <c r="G80" s="860"/>
      <c r="H80" s="860"/>
      <c r="I80" s="87"/>
      <c r="J80" s="88"/>
      <c r="K80" s="304">
        <v>0.2</v>
      </c>
      <c r="L80" s="861">
        <f>N75*K80</f>
        <v>3883.6723651124976</v>
      </c>
      <c r="M80" s="862"/>
      <c r="N80" s="51"/>
    </row>
    <row r="81" spans="1:14">
      <c r="B81" s="89" t="s">
        <v>973</v>
      </c>
      <c r="C81" s="90"/>
      <c r="D81" s="90"/>
      <c r="E81" s="90"/>
      <c r="F81" s="90"/>
      <c r="G81" s="90"/>
      <c r="H81" s="90"/>
      <c r="I81" s="87"/>
      <c r="J81" s="88"/>
      <c r="K81" s="304">
        <v>0.05</v>
      </c>
      <c r="L81" s="861">
        <f>N75*K81</f>
        <v>970.91809127812439</v>
      </c>
      <c r="M81" s="862"/>
      <c r="N81" s="51"/>
    </row>
    <row r="82" spans="1:14" ht="15.75" thickBot="1">
      <c r="B82" s="91" t="s">
        <v>974</v>
      </c>
      <c r="C82" s="92"/>
      <c r="D82" s="92"/>
      <c r="E82" s="92"/>
      <c r="F82" s="92"/>
      <c r="G82" s="92"/>
      <c r="H82" s="92"/>
      <c r="I82" s="93"/>
      <c r="J82" s="94"/>
      <c r="K82" s="305">
        <v>0.05</v>
      </c>
      <c r="L82" s="863">
        <f>N75*K82</f>
        <v>970.91809127812439</v>
      </c>
      <c r="M82" s="864"/>
      <c r="N82" s="51"/>
    </row>
    <row r="83" spans="1:14" ht="15.75" thickBot="1">
      <c r="B83" s="826" t="s">
        <v>953</v>
      </c>
      <c r="C83" s="827"/>
      <c r="D83" s="827"/>
      <c r="E83" s="827"/>
      <c r="F83" s="827"/>
      <c r="G83" s="827"/>
      <c r="H83" s="827"/>
      <c r="I83" s="827"/>
      <c r="J83" s="827"/>
      <c r="K83" s="827"/>
      <c r="L83" s="827"/>
      <c r="M83" s="828"/>
      <c r="N83" s="52">
        <f>L80+L81+L82</f>
        <v>5825.5085476687473</v>
      </c>
    </row>
    <row r="84" spans="1:14" ht="15.75" thickBot="1">
      <c r="B84" s="33"/>
      <c r="C84" s="34"/>
      <c r="D84" s="34"/>
      <c r="E84" s="34"/>
      <c r="F84" s="34"/>
      <c r="G84" s="34"/>
      <c r="H84" s="34"/>
      <c r="I84" s="34"/>
      <c r="J84" s="34"/>
      <c r="K84" s="34"/>
      <c r="L84" s="34"/>
      <c r="M84" s="34"/>
      <c r="N84" s="35"/>
    </row>
    <row r="85" spans="1:14" ht="15.75" thickBot="1">
      <c r="A85" t="s">
        <v>2016</v>
      </c>
      <c r="B85" s="826" t="s">
        <v>975</v>
      </c>
      <c r="C85" s="827"/>
      <c r="D85" s="827"/>
      <c r="E85" s="827"/>
      <c r="F85" s="827"/>
      <c r="G85" s="827"/>
      <c r="H85" s="827"/>
      <c r="I85" s="827"/>
      <c r="J85" s="827"/>
      <c r="K85" s="827"/>
      <c r="L85" s="827"/>
      <c r="M85" s="828"/>
      <c r="N85" s="188">
        <f>N75+N83</f>
        <v>25243.870373231235</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70" t="s">
        <v>2218</v>
      </c>
      <c r="C102" s="971"/>
      <c r="D102" s="971"/>
      <c r="E102" s="971"/>
      <c r="F102" s="971"/>
      <c r="G102" s="971"/>
      <c r="H102" s="971"/>
      <c r="I102" s="971"/>
      <c r="J102" s="971"/>
      <c r="K102" s="971"/>
      <c r="L102" s="971"/>
      <c r="M102" s="971"/>
      <c r="N102" s="972"/>
    </row>
    <row r="103" spans="2:14" ht="15" customHeight="1">
      <c r="B103" s="970"/>
      <c r="C103" s="971"/>
      <c r="D103" s="971"/>
      <c r="E103" s="971"/>
      <c r="F103" s="971"/>
      <c r="G103" s="971"/>
      <c r="H103" s="971"/>
      <c r="I103" s="971"/>
      <c r="J103" s="971"/>
      <c r="K103" s="971"/>
      <c r="L103" s="971"/>
      <c r="M103" s="971"/>
      <c r="N103" s="972"/>
    </row>
    <row r="104" spans="2:14" ht="30" customHeight="1">
      <c r="B104" s="973" t="s">
        <v>2219</v>
      </c>
      <c r="C104" s="974"/>
      <c r="D104" s="974"/>
      <c r="E104" s="974"/>
      <c r="F104" s="974"/>
      <c r="G104" s="974"/>
      <c r="H104" s="974"/>
      <c r="I104" s="974"/>
      <c r="J104" s="974"/>
      <c r="K104" s="974"/>
      <c r="L104" s="974"/>
      <c r="M104" s="974"/>
      <c r="N104" s="975"/>
    </row>
    <row r="105" spans="2:14">
      <c r="B105" s="973"/>
      <c r="C105" s="974"/>
      <c r="D105" s="974"/>
      <c r="E105" s="974"/>
      <c r="F105" s="974"/>
      <c r="G105" s="974"/>
      <c r="H105" s="974"/>
      <c r="I105" s="974"/>
      <c r="J105" s="974"/>
      <c r="K105" s="974"/>
      <c r="L105" s="974"/>
      <c r="M105" s="974"/>
      <c r="N105" s="975"/>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6"/>
      <c r="K115" s="976"/>
      <c r="L115" s="976"/>
      <c r="M115" s="976"/>
      <c r="N115" s="977"/>
    </row>
    <row r="116" spans="2:14" ht="15.75" thickBot="1">
      <c r="B116" s="419" t="s">
        <v>2221</v>
      </c>
      <c r="C116" s="420"/>
      <c r="D116" s="420"/>
      <c r="E116" s="259"/>
      <c r="F116" s="259"/>
      <c r="G116" s="259"/>
      <c r="H116" s="259"/>
      <c r="I116" s="259"/>
      <c r="J116" s="978"/>
      <c r="K116" s="978"/>
      <c r="L116" s="978"/>
      <c r="M116" s="978"/>
      <c r="N116" s="979"/>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7"/>
      <c r="J36" s="268"/>
      <c r="K36" s="269">
        <f>VLOOKUP(A36,EQUIPOS!A6:D163,4,FALSE)</f>
        <v>94351.792610917139</v>
      </c>
      <c r="L36" s="270"/>
      <c r="M36" s="271">
        <v>2.5</v>
      </c>
      <c r="N36" s="272">
        <f>K36/M36</f>
        <v>37740.717044366858</v>
      </c>
    </row>
    <row r="37" spans="1:14">
      <c r="A37" s="113" t="s">
        <v>129</v>
      </c>
      <c r="B37" s="875" t="str">
        <f>VLOOKUP(A37,EQUIPOS!A7:D154,3,FALSE)</f>
        <v xml:space="preserve">Buldozer, Potencia al volante de 140 HP, motor de 2200 RPM, longitud de hoja 4,80m. </v>
      </c>
      <c r="C37" s="876"/>
      <c r="D37" s="876"/>
      <c r="E37" s="876"/>
      <c r="F37" s="876"/>
      <c r="G37" s="876"/>
      <c r="H37" s="877"/>
      <c r="I37" s="421"/>
      <c r="J37" s="422"/>
      <c r="K37" s="269">
        <f>VLOOKUP(A37,EQUIPOS!A7:D164,4,FALSE)</f>
        <v>166382.00603178883</v>
      </c>
      <c r="L37" s="335"/>
      <c r="M37" s="336">
        <v>100</v>
      </c>
      <c r="N37" s="272">
        <f>K37/M37</f>
        <v>1663.8200603178882</v>
      </c>
    </row>
    <row r="38" spans="1:14">
      <c r="A38" s="113" t="s">
        <v>312</v>
      </c>
      <c r="B38" s="875" t="str">
        <f>VLOOKUP(A38,EQUIPOS!A8:D154,3,FALSE)</f>
        <v>Retroexcavadora sobre oruga, potencia 138 HP, balde de 1,5 m3.</v>
      </c>
      <c r="C38" s="876"/>
      <c r="D38" s="876"/>
      <c r="E38" s="876"/>
      <c r="F38" s="876"/>
      <c r="G38" s="876"/>
      <c r="H38" s="877"/>
      <c r="I38" s="328"/>
      <c r="J38" s="330"/>
      <c r="K38" s="269">
        <f>VLOOKUP(A38,EQUIPOS!A8:D165,4,FALSE)</f>
        <v>228448.2614605549</v>
      </c>
      <c r="L38" s="423"/>
      <c r="M38" s="424">
        <v>16</v>
      </c>
      <c r="N38" s="272">
        <f>K38/M38</f>
        <v>14278.016341284681</v>
      </c>
    </row>
    <row r="39" spans="1:14">
      <c r="B39" s="875"/>
      <c r="C39" s="876"/>
      <c r="D39" s="876"/>
      <c r="E39" s="882"/>
      <c r="F39" s="876"/>
      <c r="G39" s="876"/>
      <c r="H39" s="877"/>
      <c r="I39" s="36"/>
      <c r="J39" s="37"/>
      <c r="K39" s="274"/>
      <c r="L39" s="276"/>
      <c r="M39" s="277"/>
      <c r="N39" s="278"/>
    </row>
    <row r="40" spans="1:14">
      <c r="B40" s="883" t="s">
        <v>952</v>
      </c>
      <c r="C40" s="884"/>
      <c r="D40" s="884"/>
      <c r="E40" s="38"/>
      <c r="F40" s="39"/>
      <c r="G40" s="39"/>
      <c r="H40" s="40"/>
      <c r="I40" s="36"/>
      <c r="J40" s="37"/>
      <c r="K40" s="279"/>
      <c r="L40" s="276"/>
      <c r="M40" s="401">
        <v>0.01</v>
      </c>
      <c r="N40" s="344">
        <f>N76*M40</f>
        <v>27.894392469875619</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4">
        <f>SUM(N36:N41)</f>
        <v>53710.447838439301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5" t="s">
        <v>945</v>
      </c>
      <c r="K46" s="85" t="s">
        <v>946</v>
      </c>
      <c r="L46" s="907" t="s">
        <v>955</v>
      </c>
      <c r="M46" s="906"/>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6340.2789510531957</v>
      </c>
      <c r="N47" s="272">
        <f>K47*M47</f>
        <v>1902.0836853159585</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1714.4257931165396</v>
      </c>
      <c r="N48" s="272">
        <f t="shared" ref="N48:N53" si="0">K48*M48</f>
        <v>5143.277379349619</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13166.83406486489</v>
      </c>
      <c r="N49" s="272">
        <f t="shared" si="0"/>
        <v>3291.7085162162225</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988.30957871867224</v>
      </c>
      <c r="N50" s="272">
        <f t="shared" si="0"/>
        <v>988.30957871867224</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912.63811857577059</v>
      </c>
      <c r="N51" s="272">
        <f t="shared" si="0"/>
        <v>912.63811857577059</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7470.6786443985511</v>
      </c>
      <c r="N52" s="272">
        <f t="shared" si="0"/>
        <v>3421.5708191345366</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5952.9436804912239</v>
      </c>
      <c r="N53" s="272">
        <f t="shared" si="0"/>
        <v>7738.8267846385916</v>
      </c>
    </row>
    <row r="54" spans="1:14" ht="15.75" thickBot="1">
      <c r="B54" s="826" t="s">
        <v>953</v>
      </c>
      <c r="C54" s="827"/>
      <c r="D54" s="827"/>
      <c r="E54" s="827"/>
      <c r="F54" s="827"/>
      <c r="G54" s="827"/>
      <c r="H54" s="827"/>
      <c r="I54" s="827"/>
      <c r="J54" s="827"/>
      <c r="K54" s="827"/>
      <c r="L54" s="827"/>
      <c r="M54" s="828"/>
      <c r="N54" s="394">
        <f>SUM(N47:N53)</f>
        <v>23398.414881949371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3">
        <f>VLOOKUP(A59,TRANSPORTE!A5:D117,4,FALSE)</f>
        <v>1246.3831674075907</v>
      </c>
      <c r="M59" s="914"/>
      <c r="N59" s="287">
        <f>K59*L59</f>
        <v>1620.2981176298679</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2789.439246987562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81518.600085006095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16303.72001700122</v>
      </c>
      <c r="M83" s="862"/>
      <c r="N83" s="51"/>
    </row>
    <row r="84" spans="1:14">
      <c r="B84" s="89" t="s">
        <v>973</v>
      </c>
      <c r="C84" s="90"/>
      <c r="D84" s="90"/>
      <c r="E84" s="90"/>
      <c r="F84" s="90"/>
      <c r="G84" s="90"/>
      <c r="H84" s="90"/>
      <c r="I84" s="87"/>
      <c r="J84" s="88"/>
      <c r="K84" s="304">
        <v>0.05</v>
      </c>
      <c r="L84" s="861">
        <f>N78*K84</f>
        <v>4075.930004250305</v>
      </c>
      <c r="M84" s="862"/>
      <c r="N84" s="51"/>
    </row>
    <row r="85" spans="1:14" ht="15.75" thickBot="1">
      <c r="B85" s="91" t="s">
        <v>974</v>
      </c>
      <c r="C85" s="92"/>
      <c r="D85" s="92"/>
      <c r="E85" s="92"/>
      <c r="F85" s="92"/>
      <c r="G85" s="92"/>
      <c r="H85" s="92"/>
      <c r="I85" s="93"/>
      <c r="J85" s="94"/>
      <c r="K85" s="305">
        <v>0.05</v>
      </c>
      <c r="L85" s="863">
        <f>N78*K85</f>
        <v>4075.930004250305</v>
      </c>
      <c r="M85" s="864"/>
      <c r="N85" s="51"/>
    </row>
    <row r="86" spans="1:14" ht="15.75" thickBot="1">
      <c r="B86" s="826" t="s">
        <v>953</v>
      </c>
      <c r="C86" s="827"/>
      <c r="D86" s="827"/>
      <c r="E86" s="827"/>
      <c r="F86" s="827"/>
      <c r="G86" s="827"/>
      <c r="H86" s="827"/>
      <c r="I86" s="827"/>
      <c r="J86" s="827"/>
      <c r="K86" s="827"/>
      <c r="L86" s="827"/>
      <c r="M86" s="828"/>
      <c r="N86" s="52">
        <f>L83+L84+L85</f>
        <v>24455.580025501829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105974.18011050792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7"/>
      <c r="J36" s="268"/>
      <c r="K36" s="269">
        <f>VLOOKUP(A36,EQUIPOS!A6:D163,4,FALSE)</f>
        <v>94351.792610917139</v>
      </c>
      <c r="L36" s="270"/>
      <c r="M36" s="336">
        <v>2.5</v>
      </c>
      <c r="N36" s="272">
        <f>K36/M36</f>
        <v>37740.717044366858</v>
      </c>
    </row>
    <row r="37" spans="1:14">
      <c r="A37" s="113" t="s">
        <v>129</v>
      </c>
      <c r="B37" s="875" t="str">
        <f>VLOOKUP(A37,EQUIPOS!A7:D154,3,FALSE)</f>
        <v xml:space="preserve">Buldozer, Potencia al volante de 140 HP, motor de 2200 RPM, longitud de hoja 4,80m. </v>
      </c>
      <c r="C37" s="876"/>
      <c r="D37" s="876"/>
      <c r="E37" s="876"/>
      <c r="F37" s="876"/>
      <c r="G37" s="876"/>
      <c r="H37" s="877"/>
      <c r="I37" s="421"/>
      <c r="J37" s="422"/>
      <c r="K37" s="269">
        <f>VLOOKUP(A37,EQUIPOS!A7:D164,4,FALSE)</f>
        <v>166382.00603178883</v>
      </c>
      <c r="L37" s="335"/>
      <c r="M37" s="336">
        <v>100</v>
      </c>
      <c r="N37" s="272">
        <f>K37/M37</f>
        <v>1663.8200603178882</v>
      </c>
    </row>
    <row r="38" spans="1:14">
      <c r="A38" s="113" t="s">
        <v>261</v>
      </c>
      <c r="B38" s="875" t="str">
        <f>VLOOKUP(A38,EQUIPOS!A8:D154,3,FALSE)</f>
        <v xml:space="preserve">Motobomba 3 PULGADAS (incluye operario)
</v>
      </c>
      <c r="C38" s="876"/>
      <c r="D38" s="876"/>
      <c r="E38" s="876"/>
      <c r="F38" s="876"/>
      <c r="G38" s="876"/>
      <c r="H38" s="877"/>
      <c r="I38" s="328"/>
      <c r="J38" s="330"/>
      <c r="K38" s="269">
        <f>VLOOKUP(A38,EQUIPOS!A8:D165,4,FALSE)</f>
        <v>13633.831171014599</v>
      </c>
      <c r="L38" s="423"/>
      <c r="M38" s="424">
        <v>8</v>
      </c>
      <c r="N38" s="272">
        <f>K38/M38</f>
        <v>1704.2288963768249</v>
      </c>
    </row>
    <row r="39" spans="1:14">
      <c r="A39" t="s">
        <v>312</v>
      </c>
      <c r="B39" s="875" t="str">
        <f>VLOOKUP(A39,EQUIPOS!A9:D154,3,FALSE)</f>
        <v>Retroexcavadora sobre oruga, potencia 138 HP, balde de 1,5 m3.</v>
      </c>
      <c r="C39" s="876"/>
      <c r="D39" s="876"/>
      <c r="E39" s="876"/>
      <c r="F39" s="876"/>
      <c r="G39" s="876"/>
      <c r="H39" s="877"/>
      <c r="I39" s="36"/>
      <c r="J39" s="37"/>
      <c r="K39" s="269">
        <f>VLOOKUP(A39,EQUIPOS!A9:D166,4,FALSE)</f>
        <v>228448.2614605549</v>
      </c>
      <c r="L39" s="276"/>
      <c r="M39" s="336">
        <v>8</v>
      </c>
      <c r="N39" s="272">
        <f>K39/M39</f>
        <v>28556.032682569363</v>
      </c>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N78*M41</f>
        <v>241.11460680720396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69905.913290438126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6340.2789510531957</v>
      </c>
      <c r="N48" s="272">
        <f>K48*M48</f>
        <v>1902.0836853159585</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1714.4257931165396</v>
      </c>
      <c r="N49" s="272">
        <f t="shared" ref="N49:N54" si="0">K49*M49</f>
        <v>5143.277379349619</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13166.83406486489</v>
      </c>
      <c r="N50" s="272">
        <f t="shared" si="0"/>
        <v>3291.7085162162225</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988.30957871867224</v>
      </c>
      <c r="N51" s="272">
        <f t="shared" si="0"/>
        <v>988.30957871867224</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912.63811857577059</v>
      </c>
      <c r="N52" s="272">
        <f t="shared" si="0"/>
        <v>912.63811857577059</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7470.6786443985511</v>
      </c>
      <c r="N53" s="272">
        <f>K53*M53</f>
        <v>3421.5708191345366</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5952.9436804912239</v>
      </c>
      <c r="N54" s="272">
        <f t="shared" si="0"/>
        <v>7738.8267846385916</v>
      </c>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23398.414881949371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3">
        <f>VLOOKUP(A61,TRANSPORTE!A5:D117,4,FALSE)</f>
        <v>1246.3831674075907</v>
      </c>
      <c r="M61" s="914"/>
      <c r="N61" s="287">
        <f>K61*L61</f>
        <v>1620.2981176298679</v>
      </c>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1620.2981176298679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1">
        <f>SUM(N72:N77)</f>
        <v>24111.460680720396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119036.08697073776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23807.217394147552</v>
      </c>
      <c r="M85" s="862"/>
      <c r="N85" s="51"/>
    </row>
    <row r="86" spans="1:14">
      <c r="B86" s="89" t="s">
        <v>973</v>
      </c>
      <c r="C86" s="90"/>
      <c r="D86" s="90"/>
      <c r="E86" s="90"/>
      <c r="F86" s="90"/>
      <c r="G86" s="90"/>
      <c r="H86" s="90"/>
      <c r="I86" s="87"/>
      <c r="J86" s="88"/>
      <c r="K86" s="304">
        <v>0.05</v>
      </c>
      <c r="L86" s="861">
        <f>N80*K86</f>
        <v>5951.804348536888</v>
      </c>
      <c r="M86" s="862"/>
      <c r="N86" s="51"/>
    </row>
    <row r="87" spans="1:14" ht="15.75" thickBot="1">
      <c r="B87" s="91" t="s">
        <v>974</v>
      </c>
      <c r="C87" s="92"/>
      <c r="D87" s="92"/>
      <c r="E87" s="92"/>
      <c r="F87" s="92"/>
      <c r="G87" s="92"/>
      <c r="H87" s="92"/>
      <c r="I87" s="93"/>
      <c r="J87" s="94"/>
      <c r="K87" s="305">
        <v>0.05</v>
      </c>
      <c r="L87" s="863">
        <f>N80*K87</f>
        <v>5951.804348536888</v>
      </c>
      <c r="M87" s="864"/>
      <c r="N87" s="51"/>
    </row>
    <row r="88" spans="1:14" ht="15.75" thickBot="1">
      <c r="B88" s="826" t="s">
        <v>953</v>
      </c>
      <c r="C88" s="827"/>
      <c r="D88" s="827"/>
      <c r="E88" s="827"/>
      <c r="F88" s="827"/>
      <c r="G88" s="827"/>
      <c r="H88" s="827"/>
      <c r="I88" s="827"/>
      <c r="J88" s="827"/>
      <c r="K88" s="827"/>
      <c r="L88" s="827"/>
      <c r="M88" s="828"/>
      <c r="N88" s="52">
        <f>L85+L86+L87</f>
        <v>35710.82609122133</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154746.91306195909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2.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129</v>
      </c>
      <c r="B36" s="875" t="str">
        <f>VLOOKUP(A36,EQUIPOS!A6:D154,3,FALSE)</f>
        <v xml:space="preserve">Buldozer, Potencia al volante de 140 HP, motor de 2200 RPM, longitud de hoja 4,80m. </v>
      </c>
      <c r="C36" s="876"/>
      <c r="D36" s="876"/>
      <c r="E36" s="876"/>
      <c r="F36" s="876"/>
      <c r="G36" s="876"/>
      <c r="H36" s="877"/>
      <c r="I36" s="267"/>
      <c r="J36" s="268"/>
      <c r="K36" s="269">
        <f>VLOOKUP(A36,EQUIPOS!A6:D163,4,FALSE)</f>
        <v>166382.00603178883</v>
      </c>
      <c r="L36" s="270"/>
      <c r="M36" s="336">
        <v>100</v>
      </c>
      <c r="N36" s="272">
        <f>K36/M36</f>
        <v>1663.8200603178882</v>
      </c>
    </row>
    <row r="37" spans="1:14">
      <c r="A37" s="113" t="s">
        <v>312</v>
      </c>
      <c r="B37" s="875" t="str">
        <f>VLOOKUP(A37,EQUIPOS!A7:D154,3,FALSE)</f>
        <v>Retroexcavadora sobre oruga, potencia 138 HP, balde de 1,5 m3.</v>
      </c>
      <c r="C37" s="876"/>
      <c r="D37" s="876"/>
      <c r="E37" s="876"/>
      <c r="F37" s="876"/>
      <c r="G37" s="876"/>
      <c r="H37" s="877"/>
      <c r="I37" s="421"/>
      <c r="J37" s="422"/>
      <c r="K37" s="269">
        <f>VLOOKUP(A37,EQUIPOS!A7:D164,4,FALSE)</f>
        <v>228448.2614605549</v>
      </c>
      <c r="L37" s="335"/>
      <c r="M37" s="336">
        <v>35</v>
      </c>
      <c r="N37" s="272">
        <f>K37/M37</f>
        <v>6527.0931845872828</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8.2809726290859995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8199.1942175342574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5952.9436804912239</v>
      </c>
      <c r="N48" s="272">
        <f>K48*M48</f>
        <v>7738.8267846385916</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6" t="s">
        <v>953</v>
      </c>
      <c r="C55" s="827"/>
      <c r="D55" s="827"/>
      <c r="E55" s="827"/>
      <c r="F55" s="827"/>
      <c r="G55" s="827"/>
      <c r="H55" s="827"/>
      <c r="I55" s="827"/>
      <c r="J55" s="827"/>
      <c r="K55" s="827"/>
      <c r="L55" s="827"/>
      <c r="M55" s="828"/>
      <c r="N55" s="394">
        <f>SUM(N48:N54)</f>
        <v>7738.8267846385916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3">
        <f>VLOOKUP(A60,TRANSPORTE!A5:D117,4,FALSE)</f>
        <v>1246.3831674075907</v>
      </c>
      <c r="M60" s="914"/>
      <c r="N60" s="287">
        <f>K60*L60</f>
        <v>1620.2981176298679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1620.2981176298679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828.09726290859999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18386.416382711315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3677.2832765422631</v>
      </c>
      <c r="M84" s="862"/>
      <c r="N84" s="51"/>
    </row>
    <row r="85" spans="1:14">
      <c r="B85" s="89" t="s">
        <v>973</v>
      </c>
      <c r="C85" s="90"/>
      <c r="D85" s="90"/>
      <c r="E85" s="90"/>
      <c r="F85" s="90"/>
      <c r="G85" s="90"/>
      <c r="H85" s="90"/>
      <c r="I85" s="87"/>
      <c r="J85" s="88"/>
      <c r="K85" s="304">
        <v>0.05</v>
      </c>
      <c r="L85" s="861">
        <f>N79*K85</f>
        <v>919.32081913556578</v>
      </c>
      <c r="M85" s="862"/>
      <c r="N85" s="51"/>
    </row>
    <row r="86" spans="1:14" ht="15.75" thickBot="1">
      <c r="B86" s="91" t="s">
        <v>974</v>
      </c>
      <c r="C86" s="92"/>
      <c r="D86" s="92"/>
      <c r="E86" s="92"/>
      <c r="F86" s="92"/>
      <c r="G86" s="92"/>
      <c r="H86" s="92"/>
      <c r="I86" s="93"/>
      <c r="J86" s="94"/>
      <c r="K86" s="305">
        <v>0.05</v>
      </c>
      <c r="L86" s="863">
        <f>N79*K86</f>
        <v>919.32081913556578</v>
      </c>
      <c r="M86" s="864"/>
      <c r="N86" s="51"/>
    </row>
    <row r="87" spans="1:14" ht="15.75" thickBot="1">
      <c r="B87" s="826" t="s">
        <v>953</v>
      </c>
      <c r="C87" s="827"/>
      <c r="D87" s="827"/>
      <c r="E87" s="827"/>
      <c r="F87" s="827"/>
      <c r="G87" s="827"/>
      <c r="H87" s="827"/>
      <c r="I87" s="827"/>
      <c r="J87" s="827"/>
      <c r="K87" s="827"/>
      <c r="L87" s="827"/>
      <c r="M87" s="828"/>
      <c r="N87" s="52">
        <f>L84+L85+L86</f>
        <v>5515.9249148133949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23902.341297524712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7.75" customHeight="1" thickBot="1">
      <c r="B29" s="71" t="s">
        <v>943</v>
      </c>
      <c r="C29" s="805" t="s">
        <v>944</v>
      </c>
      <c r="D29" s="806"/>
      <c r="E29" s="806"/>
      <c r="F29" s="806"/>
      <c r="G29" s="806"/>
      <c r="H29" s="806"/>
      <c r="I29" s="806"/>
      <c r="J29" s="72"/>
      <c r="K29" s="342" t="s">
        <v>2215</v>
      </c>
      <c r="L29" s="802" t="s">
        <v>945</v>
      </c>
      <c r="M29" s="803"/>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6" t="s">
        <v>944</v>
      </c>
      <c r="C34" s="897"/>
      <c r="D34" s="897"/>
      <c r="E34" s="897"/>
      <c r="F34" s="897"/>
      <c r="G34" s="897"/>
      <c r="H34" s="898"/>
      <c r="I34" s="899" t="s">
        <v>948</v>
      </c>
      <c r="J34" s="900"/>
      <c r="K34" s="69" t="s">
        <v>949</v>
      </c>
      <c r="L34" s="901" t="s">
        <v>950</v>
      </c>
      <c r="M34" s="898"/>
      <c r="N34" s="70" t="s">
        <v>951</v>
      </c>
    </row>
    <row r="35" spans="1:14">
      <c r="A35" s="113" t="s">
        <v>263</v>
      </c>
      <c r="B35" s="875" t="str">
        <f>VLOOKUP(A35,EQUIPOS!A6:D154,3,FALSE)</f>
        <v xml:space="preserve">Motobomba 4 pulgadas
</v>
      </c>
      <c r="C35" s="876"/>
      <c r="D35" s="876"/>
      <c r="E35" s="876"/>
      <c r="F35" s="876"/>
      <c r="G35" s="876"/>
      <c r="H35" s="877"/>
      <c r="I35" s="267"/>
      <c r="J35" s="268"/>
      <c r="K35" s="269">
        <f>VLOOKUP(A35,EQUIPOS!A6:D163,4,FALSE)</f>
        <v>16156.424618710527</v>
      </c>
      <c r="L35" s="270"/>
      <c r="M35" s="336">
        <v>21</v>
      </c>
      <c r="N35" s="272">
        <f>K35/M35</f>
        <v>769.35355327192985</v>
      </c>
    </row>
    <row r="36" spans="1:14">
      <c r="A36" s="113" t="s">
        <v>129</v>
      </c>
      <c r="B36" s="875" t="str">
        <f>VLOOKUP(A36,EQUIPOS!A7:D154,3,FALSE)</f>
        <v xml:space="preserve">Buldozer, Potencia al volante de 140 HP, motor de 2200 RPM, longitud de hoja 4,80m. </v>
      </c>
      <c r="C36" s="876"/>
      <c r="D36" s="876"/>
      <c r="E36" s="876"/>
      <c r="F36" s="876"/>
      <c r="G36" s="876"/>
      <c r="H36" s="877"/>
      <c r="I36" s="421"/>
      <c r="J36" s="422"/>
      <c r="K36" s="269">
        <f>VLOOKUP(A36,EQUIPOS!A7:D164,4,FALSE)</f>
        <v>166382.00603178883</v>
      </c>
      <c r="L36" s="335"/>
      <c r="M36" s="336">
        <v>100</v>
      </c>
      <c r="N36" s="272">
        <f>K36/M36</f>
        <v>1663.8200603178882</v>
      </c>
    </row>
    <row r="37" spans="1:14">
      <c r="A37" s="113" t="s">
        <v>312</v>
      </c>
      <c r="B37" s="875" t="str">
        <f>VLOOKUP(A37,EQUIPOS!A8:D154,3,FALSE)</f>
        <v>Retroexcavadora sobre oruga, potencia 138 HP, balde de 1,5 m3.</v>
      </c>
      <c r="C37" s="876"/>
      <c r="D37" s="876"/>
      <c r="E37" s="876"/>
      <c r="F37" s="876"/>
      <c r="G37" s="876"/>
      <c r="H37" s="877"/>
      <c r="I37" s="328"/>
      <c r="J37" s="330"/>
      <c r="K37" s="269">
        <f>VLOOKUP(A37,EQUIPOS!A8:D165,4,FALSE)</f>
        <v>228448.2614605549</v>
      </c>
      <c r="L37" s="423"/>
      <c r="M37" s="424">
        <v>21</v>
      </c>
      <c r="N37" s="272">
        <f>K37/M37</f>
        <v>10878.488640978805</v>
      </c>
    </row>
    <row r="38" spans="1:14">
      <c r="B38" s="875"/>
      <c r="C38" s="876"/>
      <c r="D38" s="876"/>
      <c r="E38" s="876"/>
      <c r="F38" s="876"/>
      <c r="G38" s="876"/>
      <c r="H38" s="877"/>
      <c r="I38" s="36"/>
      <c r="J38" s="37"/>
      <c r="K38" s="269"/>
      <c r="L38" s="276"/>
      <c r="M38" s="336"/>
      <c r="N38" s="272"/>
    </row>
    <row r="39" spans="1:14">
      <c r="B39" s="320"/>
      <c r="C39" s="321"/>
      <c r="D39" s="321"/>
      <c r="E39" s="321"/>
      <c r="F39" s="323"/>
      <c r="G39" s="323"/>
      <c r="H39" s="125"/>
      <c r="I39" s="36"/>
      <c r="J39" s="37"/>
      <c r="K39" s="269"/>
      <c r="L39" s="276"/>
      <c r="M39" s="277"/>
      <c r="N39" s="273"/>
    </row>
    <row r="40" spans="1:14">
      <c r="B40" s="883" t="s">
        <v>952</v>
      </c>
      <c r="C40" s="884"/>
      <c r="D40" s="884"/>
      <c r="E40" s="38"/>
      <c r="F40" s="39"/>
      <c r="G40" s="39"/>
      <c r="H40" s="40"/>
      <c r="I40" s="36"/>
      <c r="J40" s="37"/>
      <c r="K40" s="279"/>
      <c r="L40" s="276"/>
      <c r="M40" s="401">
        <v>0.01</v>
      </c>
      <c r="N40" s="344">
        <f>N76*M40</f>
        <v>13.801621048476665</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4">
        <f>SUM(N35:N41)</f>
        <v>13325.463875617099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5" t="s">
        <v>945</v>
      </c>
      <c r="K46" s="85" t="s">
        <v>946</v>
      </c>
      <c r="L46" s="907" t="s">
        <v>955</v>
      </c>
      <c r="M46" s="906"/>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5952.9436804912239</v>
      </c>
      <c r="N47" s="272">
        <f>K47*M47</f>
        <v>7738.8267846385916</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6" t="s">
        <v>953</v>
      </c>
      <c r="C54" s="827"/>
      <c r="D54" s="827"/>
      <c r="E54" s="827"/>
      <c r="F54" s="827"/>
      <c r="G54" s="827"/>
      <c r="H54" s="827"/>
      <c r="I54" s="827"/>
      <c r="J54" s="827"/>
      <c r="K54" s="827"/>
      <c r="L54" s="827"/>
      <c r="M54" s="828"/>
      <c r="N54" s="394">
        <f>SUM(N47:N53)</f>
        <v>7738.8267846385916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3">
        <f>VLOOKUP(A59,TRANSPORTE!A5:D117,4,FALSE)</f>
        <v>1246.3831674075907</v>
      </c>
      <c r="M59" s="914"/>
      <c r="N59" s="287">
        <f>K59*L59</f>
        <v>1620.2981176298679</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1620.2981176298679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1380.1621048476666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24064.750882733224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4812.9501765466448</v>
      </c>
      <c r="M83" s="862"/>
      <c r="N83" s="51"/>
    </row>
    <row r="84" spans="1:14">
      <c r="B84" s="89" t="s">
        <v>973</v>
      </c>
      <c r="C84" s="90"/>
      <c r="D84" s="90"/>
      <c r="E84" s="90"/>
      <c r="F84" s="90"/>
      <c r="G84" s="90"/>
      <c r="H84" s="90"/>
      <c r="I84" s="87"/>
      <c r="J84" s="88"/>
      <c r="K84" s="304">
        <v>0.05</v>
      </c>
      <c r="L84" s="861">
        <f>N78*K84</f>
        <v>1203.2375441366612</v>
      </c>
      <c r="M84" s="862"/>
      <c r="N84" s="51"/>
    </row>
    <row r="85" spans="1:14" ht="15.75" thickBot="1">
      <c r="B85" s="91" t="s">
        <v>974</v>
      </c>
      <c r="C85" s="92"/>
      <c r="D85" s="92"/>
      <c r="E85" s="92"/>
      <c r="F85" s="92"/>
      <c r="G85" s="92"/>
      <c r="H85" s="92"/>
      <c r="I85" s="93"/>
      <c r="J85" s="94"/>
      <c r="K85" s="305">
        <v>0.05</v>
      </c>
      <c r="L85" s="863">
        <f>N78*K85</f>
        <v>1203.2375441366612</v>
      </c>
      <c r="M85" s="864"/>
      <c r="N85" s="51"/>
    </row>
    <row r="86" spans="1:14" ht="15.75" thickBot="1">
      <c r="B86" s="826" t="s">
        <v>953</v>
      </c>
      <c r="C86" s="827"/>
      <c r="D86" s="827"/>
      <c r="E86" s="827"/>
      <c r="F86" s="827"/>
      <c r="G86" s="827"/>
      <c r="H86" s="827"/>
      <c r="I86" s="827"/>
      <c r="J86" s="827"/>
      <c r="K86" s="827"/>
      <c r="L86" s="827"/>
      <c r="M86" s="828"/>
      <c r="N86" s="52">
        <f>L83+L84+L85</f>
        <v>7219.4252648199672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31284.176147553189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25526.974019490404</v>
      </c>
      <c r="L36" s="270"/>
      <c r="M36" s="336">
        <v>2.5</v>
      </c>
      <c r="N36" s="272">
        <f>K36/M36</f>
        <v>10210.789607796161</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469.42871250000002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10680.218320296161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23783.008573678122</v>
      </c>
      <c r="N48" s="272">
        <f>K48*M48</f>
        <v>30917.91114578156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56.616177201347739</v>
      </c>
      <c r="N49" s="272">
        <f>K49*M49</f>
        <v>1698.4853160404323</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32616.396461821991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1246.3831674075907</v>
      </c>
      <c r="M60" s="914"/>
      <c r="N60" s="287">
        <f>K60*L60</f>
        <v>1620.2981176298679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1620.2981176298679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9388.5742499999997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54305.48714974802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10861.097429949605</v>
      </c>
      <c r="M84" s="862"/>
      <c r="N84" s="51"/>
    </row>
    <row r="85" spans="1:14">
      <c r="B85" s="89" t="s">
        <v>973</v>
      </c>
      <c r="C85" s="90"/>
      <c r="D85" s="90"/>
      <c r="E85" s="90"/>
      <c r="F85" s="90"/>
      <c r="G85" s="90"/>
      <c r="H85" s="90"/>
      <c r="I85" s="87"/>
      <c r="J85" s="88"/>
      <c r="K85" s="304">
        <v>0.05</v>
      </c>
      <c r="L85" s="861">
        <f>N79*K85</f>
        <v>2715.2743574874012</v>
      </c>
      <c r="M85" s="862"/>
      <c r="N85" s="51"/>
    </row>
    <row r="86" spans="1:14" ht="15.75" thickBot="1">
      <c r="B86" s="91" t="s">
        <v>974</v>
      </c>
      <c r="C86" s="92"/>
      <c r="D86" s="92"/>
      <c r="E86" s="92"/>
      <c r="F86" s="92"/>
      <c r="G86" s="92"/>
      <c r="H86" s="92"/>
      <c r="I86" s="93"/>
      <c r="J86" s="94"/>
      <c r="K86" s="305">
        <v>0.05</v>
      </c>
      <c r="L86" s="863">
        <f>N79*K86</f>
        <v>2715.2743574874012</v>
      </c>
      <c r="M86" s="864"/>
      <c r="N86" s="51"/>
    </row>
    <row r="87" spans="1:14" ht="15.75" thickBot="1">
      <c r="B87" s="826" t="s">
        <v>953</v>
      </c>
      <c r="C87" s="827"/>
      <c r="D87" s="827"/>
      <c r="E87" s="827"/>
      <c r="F87" s="827"/>
      <c r="G87" s="827"/>
      <c r="H87" s="827"/>
      <c r="I87" s="827"/>
      <c r="J87" s="827"/>
      <c r="K87" s="827"/>
      <c r="L87" s="827"/>
      <c r="M87" s="828"/>
      <c r="N87" s="52">
        <f>L84+L85+L86</f>
        <v>16291.646144924405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70597.133294672429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25526.974019490404</v>
      </c>
      <c r="L36" s="270"/>
      <c r="M36" s="336">
        <v>2.5</v>
      </c>
      <c r="N36" s="272">
        <f>K36/M36</f>
        <v>10210.789607796161</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469.42871250000002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10680.218320296161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24304.372108391508</v>
      </c>
      <c r="N48" s="272">
        <f>K48*M48</f>
        <v>31595.68374090896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56.616177201347739</v>
      </c>
      <c r="N49" s="272">
        <f>K49*M49</f>
        <v>1698.4853160404323</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33294.169056949395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1246.3831674075907</v>
      </c>
      <c r="M60" s="914"/>
      <c r="N60" s="287">
        <f>K60*L60</f>
        <v>1620.2981176298679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45"/>
    </row>
    <row r="66" spans="1:15" ht="15.75" thickBot="1">
      <c r="B66" s="915" t="s">
        <v>953</v>
      </c>
      <c r="C66" s="869"/>
      <c r="D66" s="869"/>
      <c r="E66" s="869"/>
      <c r="F66" s="869"/>
      <c r="G66" s="869"/>
      <c r="H66" s="869"/>
      <c r="I66" s="869"/>
      <c r="J66" s="869"/>
      <c r="K66" s="869"/>
      <c r="L66" s="869"/>
      <c r="M66" s="870"/>
      <c r="N66" s="104">
        <f>N60+N61+N62+N63+N64</f>
        <v>1620.2981176298679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9388.5742499999997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54983.259744875424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10996.651948975086</v>
      </c>
      <c r="M84" s="862"/>
      <c r="N84" s="51"/>
    </row>
    <row r="85" spans="1:14">
      <c r="B85" s="89" t="s">
        <v>973</v>
      </c>
      <c r="C85" s="90"/>
      <c r="D85" s="90"/>
      <c r="E85" s="90"/>
      <c r="F85" s="90"/>
      <c r="G85" s="90"/>
      <c r="H85" s="90"/>
      <c r="I85" s="87"/>
      <c r="J85" s="88"/>
      <c r="K85" s="304">
        <v>0.05</v>
      </c>
      <c r="L85" s="861">
        <f>N79*K85</f>
        <v>2749.1629872437716</v>
      </c>
      <c r="M85" s="862"/>
      <c r="N85" s="51"/>
    </row>
    <row r="86" spans="1:14" ht="15.75" thickBot="1">
      <c r="B86" s="91" t="s">
        <v>974</v>
      </c>
      <c r="C86" s="92"/>
      <c r="D86" s="92"/>
      <c r="E86" s="92"/>
      <c r="F86" s="92"/>
      <c r="G86" s="92"/>
      <c r="H86" s="92"/>
      <c r="I86" s="93"/>
      <c r="J86" s="94"/>
      <c r="K86" s="305">
        <v>0.05</v>
      </c>
      <c r="L86" s="863">
        <f>N79*K86</f>
        <v>2749.1629872437716</v>
      </c>
      <c r="M86" s="864"/>
      <c r="N86" s="51"/>
    </row>
    <row r="87" spans="1:14" ht="15.75" thickBot="1">
      <c r="B87" s="826" t="s">
        <v>953</v>
      </c>
      <c r="C87" s="827"/>
      <c r="D87" s="827"/>
      <c r="E87" s="827"/>
      <c r="F87" s="827"/>
      <c r="G87" s="827"/>
      <c r="H87" s="827"/>
      <c r="I87" s="827"/>
      <c r="J87" s="827"/>
      <c r="K87" s="827"/>
      <c r="L87" s="827"/>
      <c r="M87" s="828"/>
      <c r="N87" s="52">
        <f>L84+L85+L86</f>
        <v>16494.977923462629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71478.237668338057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25526.974019490404</v>
      </c>
      <c r="L36" s="270"/>
      <c r="M36" s="336">
        <v>2.5</v>
      </c>
      <c r="N36" s="272">
        <f>K36/M36</f>
        <v>10210.789607796161</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469.42871250000002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10680.218320296161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50623.840387852353</v>
      </c>
      <c r="N48" s="272">
        <f>K48*M48</f>
        <v>65810.992504208058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56.616177201347739</v>
      </c>
      <c r="N49" s="272">
        <f>K49*M49</f>
        <v>1698.4853160404323</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67509.477820248489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1246.3831674075907</v>
      </c>
      <c r="M60" s="914"/>
      <c r="N60" s="287">
        <f>K60*L60</f>
        <v>1620.2981176298679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1620.2981176298679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9388.5742499999997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89198.568508174518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17839.713701634904</v>
      </c>
      <c r="M84" s="862"/>
      <c r="N84" s="51"/>
    </row>
    <row r="85" spans="1:14">
      <c r="B85" s="89" t="s">
        <v>973</v>
      </c>
      <c r="C85" s="90"/>
      <c r="D85" s="90"/>
      <c r="E85" s="90"/>
      <c r="F85" s="90"/>
      <c r="G85" s="90"/>
      <c r="H85" s="90"/>
      <c r="I85" s="87"/>
      <c r="J85" s="88"/>
      <c r="K85" s="304">
        <v>0.05</v>
      </c>
      <c r="L85" s="861">
        <f>N79*K85</f>
        <v>4459.9284254087261</v>
      </c>
      <c r="M85" s="862"/>
      <c r="N85" s="51"/>
    </row>
    <row r="86" spans="1:14" ht="15.75" thickBot="1">
      <c r="B86" s="91" t="s">
        <v>974</v>
      </c>
      <c r="C86" s="92"/>
      <c r="D86" s="92"/>
      <c r="E86" s="92"/>
      <c r="F86" s="92"/>
      <c r="G86" s="92"/>
      <c r="H86" s="92"/>
      <c r="I86" s="93"/>
      <c r="J86" s="94"/>
      <c r="K86" s="305">
        <v>0.05</v>
      </c>
      <c r="L86" s="863">
        <f>N79*K86</f>
        <v>4459.9284254087261</v>
      </c>
      <c r="M86" s="864"/>
      <c r="N86" s="51"/>
    </row>
    <row r="87" spans="1:14" ht="15.75" thickBot="1">
      <c r="B87" s="826" t="s">
        <v>953</v>
      </c>
      <c r="C87" s="827"/>
      <c r="D87" s="827"/>
      <c r="E87" s="827"/>
      <c r="F87" s="827"/>
      <c r="G87" s="827"/>
      <c r="H87" s="827"/>
      <c r="I87" s="827"/>
      <c r="J87" s="827"/>
      <c r="K87" s="827"/>
      <c r="L87" s="827"/>
      <c r="M87" s="828"/>
      <c r="N87" s="52">
        <f>L84+L85+L86</f>
        <v>26759.570552452355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115958.13906062687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25526.974019490404</v>
      </c>
      <c r="L36" s="270"/>
      <c r="M36" s="336">
        <v>2.5</v>
      </c>
      <c r="N36" s="272">
        <f>K36/M36</f>
        <v>10210.789607796161</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469.42871250000002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10680.218320296161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56896.876176986778</v>
      </c>
      <c r="N48" s="272">
        <f>K48*M48</f>
        <v>73965.939030082809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56.616177201347739</v>
      </c>
      <c r="N49" s="272">
        <f>K49*M49</f>
        <v>1698.4853160404323</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75664.42434612324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1246.3831674075907</v>
      </c>
      <c r="M60" s="914"/>
      <c r="N60" s="287">
        <f>K60*L60</f>
        <v>1620.2981176298679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1620.2981176298679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9388.5742499999997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97353.515034049269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19470.703006809854</v>
      </c>
      <c r="M84" s="862"/>
      <c r="N84" s="51"/>
    </row>
    <row r="85" spans="1:14">
      <c r="B85" s="89" t="s">
        <v>973</v>
      </c>
      <c r="C85" s="90"/>
      <c r="D85" s="90"/>
      <c r="E85" s="90"/>
      <c r="F85" s="90"/>
      <c r="G85" s="90"/>
      <c r="H85" s="90"/>
      <c r="I85" s="87"/>
      <c r="J85" s="88"/>
      <c r="K85" s="304">
        <v>0.05</v>
      </c>
      <c r="L85" s="861">
        <f>N79*K85</f>
        <v>4867.6757517024635</v>
      </c>
      <c r="M85" s="862"/>
      <c r="N85" s="51"/>
    </row>
    <row r="86" spans="1:14" ht="15.75" thickBot="1">
      <c r="B86" s="91" t="s">
        <v>974</v>
      </c>
      <c r="C86" s="92"/>
      <c r="D86" s="92"/>
      <c r="E86" s="92"/>
      <c r="F86" s="92"/>
      <c r="G86" s="92"/>
      <c r="H86" s="92"/>
      <c r="I86" s="93"/>
      <c r="J86" s="94"/>
      <c r="K86" s="305">
        <v>0.05</v>
      </c>
      <c r="L86" s="863">
        <f>N79*K86</f>
        <v>4867.6757517024635</v>
      </c>
      <c r="M86" s="864"/>
      <c r="N86" s="51"/>
    </row>
    <row r="87" spans="1:14" ht="15.75" thickBot="1">
      <c r="B87" s="826" t="s">
        <v>953</v>
      </c>
      <c r="C87" s="827"/>
      <c r="D87" s="827"/>
      <c r="E87" s="827"/>
      <c r="F87" s="827"/>
      <c r="G87" s="827"/>
      <c r="H87" s="827"/>
      <c r="I87" s="827"/>
      <c r="J87" s="827"/>
      <c r="K87" s="827"/>
      <c r="L87" s="827"/>
      <c r="M87" s="828"/>
      <c r="N87" s="52">
        <f>L84+L85+L86</f>
        <v>29206.054510214781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126559.56954426406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7"/>
      <c r="J36" s="268"/>
      <c r="K36" s="269"/>
      <c r="L36" s="270"/>
      <c r="M36" s="336"/>
      <c r="N36" s="272"/>
      <c r="P36" s="106"/>
    </row>
    <row r="37" spans="1:16">
      <c r="A37" s="113"/>
      <c r="B37" s="875"/>
      <c r="C37" s="876"/>
      <c r="D37" s="876"/>
      <c r="E37" s="876"/>
      <c r="F37" s="876"/>
      <c r="G37" s="876"/>
      <c r="H37" s="877"/>
      <c r="I37" s="421"/>
      <c r="J37" s="422"/>
      <c r="K37" s="269"/>
      <c r="L37" s="335"/>
      <c r="M37" s="336"/>
      <c r="N37" s="272"/>
      <c r="P37" s="103"/>
    </row>
    <row r="38" spans="1:16">
      <c r="A38" s="113"/>
      <c r="B38" s="875"/>
      <c r="C38" s="876"/>
      <c r="D38" s="876"/>
      <c r="E38" s="876"/>
      <c r="F38" s="876"/>
      <c r="G38" s="876"/>
      <c r="H38" s="877"/>
      <c r="I38" s="328"/>
      <c r="J38" s="330"/>
      <c r="K38" s="269"/>
      <c r="L38" s="423"/>
      <c r="M38" s="424"/>
      <c r="N38" s="272"/>
      <c r="P38" s="106"/>
    </row>
    <row r="39" spans="1:16">
      <c r="B39" s="875"/>
      <c r="C39" s="876"/>
      <c r="D39" s="876"/>
      <c r="E39" s="876"/>
      <c r="F39" s="876"/>
      <c r="G39" s="876"/>
      <c r="H39" s="877"/>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3" t="s">
        <v>952</v>
      </c>
      <c r="C41" s="884"/>
      <c r="D41" s="884"/>
      <c r="E41" s="38"/>
      <c r="F41" s="39"/>
      <c r="G41" s="39"/>
      <c r="H41" s="40"/>
      <c r="I41" s="36"/>
      <c r="J41" s="37"/>
      <c r="K41" s="279"/>
      <c r="L41" s="276"/>
      <c r="M41" s="401">
        <v>0.05</v>
      </c>
      <c r="N41" s="344">
        <f>N77*M41</f>
        <v>469.42871250000002</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5" t="s">
        <v>945</v>
      </c>
      <c r="K47" s="85" t="s">
        <v>946</v>
      </c>
      <c r="L47" s="907" t="s">
        <v>955</v>
      </c>
      <c r="M47" s="906"/>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60706.466974302071</v>
      </c>
      <c r="N48" s="272">
        <f>K48*M48</f>
        <v>78918.407066592699</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78918.407066592699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1246.3831674075907</v>
      </c>
      <c r="M60" s="914"/>
      <c r="N60" s="287">
        <f>K60*L60</f>
        <v>1620.2981176298679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1620.2981176298679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9388.5742499999997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90396.708146722565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18079.341629344515</v>
      </c>
      <c r="M84" s="862"/>
      <c r="N84" s="51"/>
    </row>
    <row r="85" spans="1:14">
      <c r="B85" s="89" t="s">
        <v>973</v>
      </c>
      <c r="C85" s="90"/>
      <c r="D85" s="90"/>
      <c r="E85" s="90"/>
      <c r="F85" s="90"/>
      <c r="G85" s="90"/>
      <c r="H85" s="90"/>
      <c r="I85" s="87"/>
      <c r="J85" s="88"/>
      <c r="K85" s="304">
        <v>0.05</v>
      </c>
      <c r="L85" s="861">
        <f>N79*K85</f>
        <v>4519.8354073361288</v>
      </c>
      <c r="M85" s="862"/>
      <c r="N85" s="51"/>
    </row>
    <row r="86" spans="1:14" ht="15.75" thickBot="1">
      <c r="B86" s="91" t="s">
        <v>974</v>
      </c>
      <c r="C86" s="92"/>
      <c r="D86" s="92"/>
      <c r="E86" s="92"/>
      <c r="F86" s="92"/>
      <c r="G86" s="92"/>
      <c r="H86" s="92"/>
      <c r="I86" s="93"/>
      <c r="J86" s="94"/>
      <c r="K86" s="305">
        <v>0.05</v>
      </c>
      <c r="L86" s="863">
        <f>N79*K86</f>
        <v>4519.8354073361288</v>
      </c>
      <c r="M86" s="864"/>
      <c r="N86" s="51"/>
    </row>
    <row r="87" spans="1:14" ht="15.75" thickBot="1">
      <c r="B87" s="826" t="s">
        <v>953</v>
      </c>
      <c r="C87" s="827"/>
      <c r="D87" s="827"/>
      <c r="E87" s="827"/>
      <c r="F87" s="827"/>
      <c r="G87" s="827"/>
      <c r="H87" s="827"/>
      <c r="I87" s="827"/>
      <c r="J87" s="827"/>
      <c r="K87" s="827"/>
      <c r="L87" s="827"/>
      <c r="M87" s="828"/>
      <c r="N87" s="52">
        <f>L84+L85+L86</f>
        <v>27119.012444016775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117515.72059073934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7"/>
      <c r="J36" s="268"/>
      <c r="K36" s="269"/>
      <c r="L36" s="270"/>
      <c r="M36" s="336"/>
      <c r="N36" s="272"/>
      <c r="P36" s="106"/>
    </row>
    <row r="37" spans="1:16">
      <c r="A37" s="113"/>
      <c r="B37" s="875"/>
      <c r="C37" s="876"/>
      <c r="D37" s="876"/>
      <c r="E37" s="876"/>
      <c r="F37" s="876"/>
      <c r="G37" s="876"/>
      <c r="H37" s="877"/>
      <c r="I37" s="421"/>
      <c r="J37" s="422"/>
      <c r="K37" s="269"/>
      <c r="L37" s="335"/>
      <c r="M37" s="336"/>
      <c r="N37" s="272"/>
      <c r="P37" s="103"/>
    </row>
    <row r="38" spans="1:16">
      <c r="A38" s="113"/>
      <c r="B38" s="875"/>
      <c r="C38" s="876"/>
      <c r="D38" s="876"/>
      <c r="E38" s="876"/>
      <c r="F38" s="876"/>
      <c r="G38" s="876"/>
      <c r="H38" s="877"/>
      <c r="I38" s="328"/>
      <c r="J38" s="330"/>
      <c r="K38" s="269"/>
      <c r="L38" s="423"/>
      <c r="M38" s="424"/>
      <c r="N38" s="272"/>
      <c r="P38" s="106"/>
    </row>
    <row r="39" spans="1:16">
      <c r="B39" s="875"/>
      <c r="C39" s="876"/>
      <c r="D39" s="876"/>
      <c r="E39" s="876"/>
      <c r="F39" s="876"/>
      <c r="G39" s="876"/>
      <c r="H39" s="877"/>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3" t="s">
        <v>952</v>
      </c>
      <c r="C41" s="884"/>
      <c r="D41" s="884"/>
      <c r="E41" s="38"/>
      <c r="F41" s="39"/>
      <c r="G41" s="39"/>
      <c r="H41" s="40"/>
      <c r="I41" s="36"/>
      <c r="J41" s="37"/>
      <c r="K41" s="279"/>
      <c r="L41" s="276"/>
      <c r="M41" s="401">
        <v>0.05</v>
      </c>
      <c r="N41" s="344">
        <f>N77*M41</f>
        <v>469.42871250000002</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5" t="s">
        <v>945</v>
      </c>
      <c r="K47" s="85" t="s">
        <v>946</v>
      </c>
      <c r="L47" s="907" t="s">
        <v>955</v>
      </c>
      <c r="M47" s="906"/>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84714.108018041225</v>
      </c>
      <c r="N48" s="272">
        <f>K48*M48</f>
        <v>110128.3404234536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110128.3404234536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1246.3831674075907</v>
      </c>
      <c r="M60" s="914"/>
      <c r="N60" s="287">
        <f>K60*L60</f>
        <v>1620.2981176298679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1620.2981176298679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9388.5742499999997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121606.64150358347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24321.328300716694</v>
      </c>
      <c r="M84" s="862"/>
      <c r="N84" s="51"/>
    </row>
    <row r="85" spans="1:14">
      <c r="B85" s="89" t="s">
        <v>973</v>
      </c>
      <c r="C85" s="90"/>
      <c r="D85" s="90"/>
      <c r="E85" s="90"/>
      <c r="F85" s="90"/>
      <c r="G85" s="90"/>
      <c r="H85" s="90"/>
      <c r="I85" s="87"/>
      <c r="J85" s="88"/>
      <c r="K85" s="304">
        <v>0.05</v>
      </c>
      <c r="L85" s="861">
        <f>N79*K85</f>
        <v>6080.3320751791734</v>
      </c>
      <c r="M85" s="862"/>
      <c r="N85" s="51"/>
    </row>
    <row r="86" spans="1:14" ht="15.75" thickBot="1">
      <c r="B86" s="91" t="s">
        <v>974</v>
      </c>
      <c r="C86" s="92"/>
      <c r="D86" s="92"/>
      <c r="E86" s="92"/>
      <c r="F86" s="92"/>
      <c r="G86" s="92"/>
      <c r="H86" s="92"/>
      <c r="I86" s="93"/>
      <c r="J86" s="94"/>
      <c r="K86" s="305">
        <v>0.05</v>
      </c>
      <c r="L86" s="863">
        <f>N79*K86</f>
        <v>6080.3320751791734</v>
      </c>
      <c r="M86" s="864"/>
      <c r="N86" s="51"/>
    </row>
    <row r="87" spans="1:14" ht="15.75" thickBot="1">
      <c r="B87" s="826" t="s">
        <v>953</v>
      </c>
      <c r="C87" s="827"/>
      <c r="D87" s="827"/>
      <c r="E87" s="827"/>
      <c r="F87" s="827"/>
      <c r="G87" s="827"/>
      <c r="H87" s="827"/>
      <c r="I87" s="827"/>
      <c r="J87" s="827"/>
      <c r="K87" s="827"/>
      <c r="L87" s="827"/>
      <c r="M87" s="828"/>
      <c r="N87" s="52">
        <f>L84+L85+L86</f>
        <v>36481.992451075042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158088.63395465852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7"/>
      <c r="J36" s="268"/>
      <c r="K36" s="269"/>
      <c r="L36" s="270"/>
      <c r="M36" s="336"/>
      <c r="N36" s="272"/>
      <c r="P36" s="106"/>
    </row>
    <row r="37" spans="1:16">
      <c r="A37" s="113"/>
      <c r="B37" s="875"/>
      <c r="C37" s="876"/>
      <c r="D37" s="876"/>
      <c r="E37" s="876"/>
      <c r="F37" s="876"/>
      <c r="G37" s="876"/>
      <c r="H37" s="877"/>
      <c r="I37" s="421"/>
      <c r="J37" s="422"/>
      <c r="K37" s="269"/>
      <c r="L37" s="335"/>
      <c r="M37" s="336"/>
      <c r="N37" s="272"/>
      <c r="P37" s="103"/>
    </row>
    <row r="38" spans="1:16">
      <c r="A38" s="113"/>
      <c r="B38" s="875"/>
      <c r="C38" s="876"/>
      <c r="D38" s="876"/>
      <c r="E38" s="876"/>
      <c r="F38" s="876"/>
      <c r="G38" s="876"/>
      <c r="H38" s="877"/>
      <c r="I38" s="328"/>
      <c r="J38" s="330"/>
      <c r="K38" s="269"/>
      <c r="L38" s="423"/>
      <c r="M38" s="424"/>
      <c r="N38" s="272"/>
      <c r="P38" s="106"/>
    </row>
    <row r="39" spans="1:16">
      <c r="B39" s="875"/>
      <c r="C39" s="876"/>
      <c r="D39" s="876"/>
      <c r="E39" s="876"/>
      <c r="F39" s="876"/>
      <c r="G39" s="876"/>
      <c r="H39" s="877"/>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3" t="s">
        <v>952</v>
      </c>
      <c r="C41" s="884"/>
      <c r="D41" s="884"/>
      <c r="E41" s="38"/>
      <c r="F41" s="39"/>
      <c r="G41" s="39"/>
      <c r="H41" s="40"/>
      <c r="I41" s="36"/>
      <c r="J41" s="37"/>
      <c r="K41" s="279"/>
      <c r="L41" s="276"/>
      <c r="M41" s="401">
        <v>0.05</v>
      </c>
      <c r="N41" s="344">
        <f>N77*M41</f>
        <v>312.95247499999999</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5" t="s">
        <v>945</v>
      </c>
      <c r="K47" s="85" t="s">
        <v>946</v>
      </c>
      <c r="L47" s="907" t="s">
        <v>955</v>
      </c>
      <c r="M47" s="906"/>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58377.508306320422</v>
      </c>
      <c r="N48" s="272">
        <f>K48*M48</f>
        <v>75890.76079821655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75890.76079821655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1246.3831674075907</v>
      </c>
      <c r="M60" s="914"/>
      <c r="N60" s="287">
        <f>K60*L60</f>
        <v>1620.2981176298679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1620.2981176298679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6259.0494999999992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84083.060890846406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16816.612178169282</v>
      </c>
      <c r="M84" s="862"/>
      <c r="N84" s="51"/>
    </row>
    <row r="85" spans="1:14">
      <c r="B85" s="89" t="s">
        <v>973</v>
      </c>
      <c r="C85" s="90"/>
      <c r="D85" s="90"/>
      <c r="E85" s="90"/>
      <c r="F85" s="90"/>
      <c r="G85" s="90"/>
      <c r="H85" s="90"/>
      <c r="I85" s="87"/>
      <c r="J85" s="88"/>
      <c r="K85" s="304">
        <v>0.05</v>
      </c>
      <c r="L85" s="861">
        <f>N79*K85</f>
        <v>4204.1530445423205</v>
      </c>
      <c r="M85" s="862"/>
      <c r="N85" s="51"/>
    </row>
    <row r="86" spans="1:14" ht="15.75" thickBot="1">
      <c r="B86" s="91" t="s">
        <v>974</v>
      </c>
      <c r="C86" s="92"/>
      <c r="D86" s="92"/>
      <c r="E86" s="92"/>
      <c r="F86" s="92"/>
      <c r="G86" s="92"/>
      <c r="H86" s="92"/>
      <c r="I86" s="93"/>
      <c r="J86" s="94"/>
      <c r="K86" s="305">
        <v>0.05</v>
      </c>
      <c r="L86" s="863">
        <f>N79*K86</f>
        <v>4204.1530445423205</v>
      </c>
      <c r="M86" s="864"/>
      <c r="N86" s="51"/>
    </row>
    <row r="87" spans="1:14" ht="15.75" thickBot="1">
      <c r="B87" s="826" t="s">
        <v>953</v>
      </c>
      <c r="C87" s="827"/>
      <c r="D87" s="827"/>
      <c r="E87" s="827"/>
      <c r="F87" s="827"/>
      <c r="G87" s="827"/>
      <c r="H87" s="827"/>
      <c r="I87" s="827"/>
      <c r="J87" s="827"/>
      <c r="K87" s="827"/>
      <c r="L87" s="827"/>
      <c r="M87" s="828"/>
      <c r="N87" s="52">
        <f>L84+L85+L86</f>
        <v>25224.918267253921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109307.97915810032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228</v>
      </c>
      <c r="B36" s="875" t="str">
        <f>VLOOKUP(A36,EQUIPOS!A6:D154,3,FALSE)</f>
        <v xml:space="preserve">Formaleta metálica (concreto hidráulico)
</v>
      </c>
      <c r="C36" s="876"/>
      <c r="D36" s="876"/>
      <c r="E36" s="876"/>
      <c r="F36" s="876"/>
      <c r="G36" s="876"/>
      <c r="H36" s="877"/>
      <c r="I36" s="267"/>
      <c r="J36" s="268"/>
      <c r="K36" s="269">
        <f>VLOOKUP(A36,EQUIPOS!A6:D163,4,FALSE)</f>
        <v>3897.8204592414409</v>
      </c>
      <c r="L36" s="270"/>
      <c r="M36" s="271">
        <v>2</v>
      </c>
      <c r="N36" s="272">
        <f>K36/M36</f>
        <v>1948.9102296207204</v>
      </c>
    </row>
    <row r="37" spans="1:14">
      <c r="A37" s="113" t="s">
        <v>282</v>
      </c>
      <c r="B37" s="875" t="str">
        <f>VLOOKUP(A37,EQUIPOS!A7:D154,3,FALSE)</f>
        <v>Piloteadora potencia 250KW, RPM 1800, fuerza elevadora 200KN</v>
      </c>
      <c r="C37" s="876"/>
      <c r="D37" s="876"/>
      <c r="E37" s="876"/>
      <c r="F37" s="876"/>
      <c r="G37" s="876"/>
      <c r="H37" s="877"/>
      <c r="I37" s="421"/>
      <c r="J37" s="422"/>
      <c r="K37" s="269">
        <f>VLOOKUP(A37,EQUIPOS!A7:D164,4,FALSE)</f>
        <v>468087.26907199214</v>
      </c>
      <c r="L37" s="335"/>
      <c r="M37" s="336">
        <v>4</v>
      </c>
      <c r="N37" s="272">
        <f>K37/M37</f>
        <v>117021.81726799803</v>
      </c>
    </row>
    <row r="38" spans="1:14">
      <c r="A38" s="113" t="s">
        <v>363</v>
      </c>
      <c r="B38" s="875" t="str">
        <f>VLOOKUP(A38,EQUIPOS!A8:D154,3,FALSE)</f>
        <v>Vibrador de concreto, Motor de 3 hp a 18.000 rpm Mangueras de 4 mt</v>
      </c>
      <c r="C38" s="876"/>
      <c r="D38" s="876"/>
      <c r="E38" s="876"/>
      <c r="F38" s="876"/>
      <c r="G38" s="876"/>
      <c r="H38" s="877"/>
      <c r="I38" s="328"/>
      <c r="J38" s="330"/>
      <c r="K38" s="269">
        <f>VLOOKUP(A38,EQUIPOS!A8:D165,4,FALSE)</f>
        <v>10826.672118886894</v>
      </c>
      <c r="L38" s="423"/>
      <c r="M38" s="424">
        <v>2</v>
      </c>
      <c r="N38" s="272">
        <f>K38/M38</f>
        <v>5413.3360594434471</v>
      </c>
    </row>
    <row r="39" spans="1:14">
      <c r="B39" s="875"/>
      <c r="C39" s="876"/>
      <c r="D39" s="876"/>
      <c r="E39" s="882"/>
      <c r="F39" s="876"/>
      <c r="G39" s="876"/>
      <c r="H39" s="877"/>
      <c r="I39" s="36"/>
      <c r="J39" s="37"/>
      <c r="K39" s="274"/>
      <c r="L39" s="276"/>
      <c r="M39" s="277"/>
      <c r="N39" s="278"/>
    </row>
    <row r="40" spans="1:14">
      <c r="B40" s="883" t="s">
        <v>952</v>
      </c>
      <c r="C40" s="884"/>
      <c r="D40" s="884"/>
      <c r="E40" s="38"/>
      <c r="F40" s="39"/>
      <c r="G40" s="39"/>
      <c r="H40" s="40"/>
      <c r="I40" s="36"/>
      <c r="J40" s="37"/>
      <c r="K40" s="279"/>
      <c r="L40" s="276"/>
      <c r="M40" s="401">
        <v>0.1</v>
      </c>
      <c r="N40" s="344">
        <f>N76*M40</f>
        <v>1381.7853224957469</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4">
        <f>SUM(N36:N41)</f>
        <v>125765.84887955796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5" t="s">
        <v>945</v>
      </c>
      <c r="K46" s="85" t="s">
        <v>946</v>
      </c>
      <c r="L46" s="907" t="s">
        <v>955</v>
      </c>
      <c r="M46" s="906"/>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4253.9086928274774</v>
      </c>
      <c r="N47" s="272">
        <f>K47*M47</f>
        <v>50516.102568059971</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5953.676575988974</v>
      </c>
      <c r="N48" s="272">
        <f>K48*M48</f>
        <v>2976.838287994487</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4496.3138787089756</v>
      </c>
      <c r="N49" s="272">
        <f>K49*M49</f>
        <v>2248.1569393544878</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517913.42915771395</v>
      </c>
      <c r="N50" s="272">
        <f>K50*M50</f>
        <v>68337.067017969632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6" t="s">
        <v>953</v>
      </c>
      <c r="C54" s="827"/>
      <c r="D54" s="827"/>
      <c r="E54" s="827"/>
      <c r="F54" s="827"/>
      <c r="G54" s="827"/>
      <c r="H54" s="827"/>
      <c r="I54" s="827"/>
      <c r="J54" s="827"/>
      <c r="K54" s="827"/>
      <c r="L54" s="827"/>
      <c r="M54" s="828"/>
      <c r="N54" s="394">
        <f>SUM(N47:N53)</f>
        <v>124078.16481337856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3">
        <f>VLOOKUP(A59,TRANSPORTE!A5:D117,4,FALSE)</f>
        <v>99.802329790226608</v>
      </c>
      <c r="M59" s="914"/>
      <c r="N59" s="287">
        <f>K59*L59</f>
        <v>4.9901164895113306</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4.9901164895113306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13817.853224957467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263666.85703438346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52733.371406876693</v>
      </c>
      <c r="M83" s="862"/>
      <c r="N83" s="51"/>
    </row>
    <row r="84" spans="1:14">
      <c r="B84" s="89" t="s">
        <v>973</v>
      </c>
      <c r="C84" s="90"/>
      <c r="D84" s="90"/>
      <c r="E84" s="90"/>
      <c r="F84" s="90"/>
      <c r="G84" s="90"/>
      <c r="H84" s="90"/>
      <c r="I84" s="87"/>
      <c r="J84" s="88"/>
      <c r="K84" s="304">
        <v>0.05</v>
      </c>
      <c r="L84" s="861">
        <f>N78*K84</f>
        <v>13183.342851719173</v>
      </c>
      <c r="M84" s="862"/>
      <c r="N84" s="51"/>
    </row>
    <row r="85" spans="1:14" ht="15.75" thickBot="1">
      <c r="B85" s="91" t="s">
        <v>974</v>
      </c>
      <c r="C85" s="92"/>
      <c r="D85" s="92"/>
      <c r="E85" s="92"/>
      <c r="F85" s="92"/>
      <c r="G85" s="92"/>
      <c r="H85" s="92"/>
      <c r="I85" s="93"/>
      <c r="J85" s="94"/>
      <c r="K85" s="305">
        <v>0.05</v>
      </c>
      <c r="L85" s="863">
        <f>N78*K85</f>
        <v>13183.342851719173</v>
      </c>
      <c r="M85" s="864"/>
      <c r="N85" s="51"/>
    </row>
    <row r="86" spans="1:14" ht="15.75" thickBot="1">
      <c r="B86" s="826" t="s">
        <v>953</v>
      </c>
      <c r="C86" s="827"/>
      <c r="D86" s="827"/>
      <c r="E86" s="827"/>
      <c r="F86" s="827"/>
      <c r="G86" s="827"/>
      <c r="H86" s="827"/>
      <c r="I86" s="827"/>
      <c r="J86" s="827"/>
      <c r="K86" s="827"/>
      <c r="L86" s="827"/>
      <c r="M86" s="828"/>
      <c r="N86" s="52">
        <f>L83+L84+L85</f>
        <v>79100.057110315043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342766.91414469853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15" customHeight="1">
      <c r="B107" s="973" t="s">
        <v>2219</v>
      </c>
      <c r="C107" s="974"/>
      <c r="D107" s="974"/>
      <c r="E107" s="974"/>
      <c r="F107" s="974"/>
      <c r="G107" s="974"/>
      <c r="H107" s="974"/>
      <c r="I107" s="974"/>
      <c r="J107" s="974"/>
      <c r="K107" s="974"/>
      <c r="L107" s="974"/>
      <c r="M107" s="974"/>
      <c r="N107" s="975"/>
    </row>
    <row r="108" spans="2:14" ht="30.75" customHeight="1">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228</v>
      </c>
      <c r="B36" s="875" t="str">
        <f>VLOOKUP(A36,EQUIPOS!A6:D154,3,FALSE)</f>
        <v xml:space="preserve">Formaleta metálica (concreto hidráulico)
</v>
      </c>
      <c r="C36" s="876"/>
      <c r="D36" s="876"/>
      <c r="E36" s="876"/>
      <c r="F36" s="876"/>
      <c r="G36" s="876"/>
      <c r="H36" s="877"/>
      <c r="I36" s="267"/>
      <c r="J36" s="268"/>
      <c r="K36" s="269">
        <f>VLOOKUP(A36,EQUIPOS!A6:D163,4,FALSE)</f>
        <v>3897.8204592414409</v>
      </c>
      <c r="L36" s="270"/>
      <c r="M36" s="271">
        <v>2</v>
      </c>
      <c r="N36" s="272">
        <f>K36/M36</f>
        <v>1948.9102296207204</v>
      </c>
    </row>
    <row r="37" spans="1:14">
      <c r="A37" s="113" t="s">
        <v>282</v>
      </c>
      <c r="B37" s="875" t="str">
        <f>VLOOKUP(A37,EQUIPOS!A7:D154,3,FALSE)</f>
        <v>Piloteadora potencia 250KW, RPM 1800, fuerza elevadora 200KN</v>
      </c>
      <c r="C37" s="876"/>
      <c r="D37" s="876"/>
      <c r="E37" s="876"/>
      <c r="F37" s="876"/>
      <c r="G37" s="876"/>
      <c r="H37" s="877"/>
      <c r="I37" s="421"/>
      <c r="J37" s="422"/>
      <c r="K37" s="269">
        <f>VLOOKUP(A37,EQUIPOS!A7:D164,4,FALSE)</f>
        <v>468087.26907199214</v>
      </c>
      <c r="L37" s="335"/>
      <c r="M37" s="336">
        <v>4</v>
      </c>
      <c r="N37" s="272">
        <f>K37/M37</f>
        <v>117021.81726799803</v>
      </c>
    </row>
    <row r="38" spans="1:14">
      <c r="A38" s="113" t="s">
        <v>363</v>
      </c>
      <c r="B38" s="875" t="str">
        <f>VLOOKUP(A38,EQUIPOS!A8:D154,3,FALSE)</f>
        <v>Vibrador de concreto, Motor de 3 hp a 18.000 rpm Mangueras de 4 mt</v>
      </c>
      <c r="C38" s="876"/>
      <c r="D38" s="876"/>
      <c r="E38" s="876"/>
      <c r="F38" s="876"/>
      <c r="G38" s="876"/>
      <c r="H38" s="877"/>
      <c r="I38" s="328"/>
      <c r="J38" s="330"/>
      <c r="K38" s="269">
        <f>VLOOKUP(A38,EQUIPOS!A8:D165,4,FALSE)</f>
        <v>10826.672118886894</v>
      </c>
      <c r="L38" s="423"/>
      <c r="M38" s="424">
        <v>2</v>
      </c>
      <c r="N38" s="272">
        <f>K38/M38</f>
        <v>5413.3360594434471</v>
      </c>
    </row>
    <row r="39" spans="1:14">
      <c r="B39" s="875"/>
      <c r="C39" s="876"/>
      <c r="D39" s="876"/>
      <c r="E39" s="882"/>
      <c r="F39" s="876"/>
      <c r="G39" s="876"/>
      <c r="H39" s="877"/>
      <c r="I39" s="36"/>
      <c r="J39" s="37"/>
      <c r="K39" s="274"/>
      <c r="L39" s="276"/>
      <c r="M39" s="277"/>
      <c r="N39" s="278"/>
    </row>
    <row r="40" spans="1:14">
      <c r="B40" s="883" t="s">
        <v>952</v>
      </c>
      <c r="C40" s="884"/>
      <c r="D40" s="884"/>
      <c r="E40" s="38"/>
      <c r="F40" s="39"/>
      <c r="G40" s="39"/>
      <c r="H40" s="40"/>
      <c r="I40" s="36"/>
      <c r="J40" s="37"/>
      <c r="K40" s="279"/>
      <c r="L40" s="276"/>
      <c r="M40" s="401">
        <v>0.1</v>
      </c>
      <c r="N40" s="344">
        <f>N76*M40</f>
        <v>1381.7853224957469</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4">
        <f>SUM(N36:N41)</f>
        <v>125765.84887955796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5" t="s">
        <v>945</v>
      </c>
      <c r="K46" s="85" t="s">
        <v>946</v>
      </c>
      <c r="L46" s="907" t="s">
        <v>955</v>
      </c>
      <c r="M46" s="906"/>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4253.9086928274774</v>
      </c>
      <c r="N47" s="272">
        <f>K47*M47</f>
        <v>50516.102568059971</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5953.676575988974</v>
      </c>
      <c r="N48" s="272">
        <f>K48*M48</f>
        <v>2976.838287994487</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4496.3138787089756</v>
      </c>
      <c r="N49" s="272">
        <f>K49*M49</f>
        <v>2248.1569393544878</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517913.42915771395</v>
      </c>
      <c r="N50" s="272">
        <f>K50*M50</f>
        <v>68337.067017969632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6" t="s">
        <v>953</v>
      </c>
      <c r="C54" s="827"/>
      <c r="D54" s="827"/>
      <c r="E54" s="827"/>
      <c r="F54" s="827"/>
      <c r="G54" s="827"/>
      <c r="H54" s="827"/>
      <c r="I54" s="827"/>
      <c r="J54" s="827"/>
      <c r="K54" s="827"/>
      <c r="L54" s="827"/>
      <c r="M54" s="828"/>
      <c r="N54" s="394">
        <f>SUM(N47:N53)</f>
        <v>124078.16481337856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3">
        <f>VLOOKUP(A59,TRANSPORTE!A5:D117,4,FALSE)</f>
        <v>99.802329790226608</v>
      </c>
      <c r="M59" s="914"/>
      <c r="N59" s="287">
        <f>K59*L59</f>
        <v>4.9901164895113306</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4.9901164895113306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13817.853224957467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263666.85703438346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52733.371406876693</v>
      </c>
      <c r="M83" s="862"/>
      <c r="N83" s="51"/>
    </row>
    <row r="84" spans="1:14">
      <c r="B84" s="89" t="s">
        <v>973</v>
      </c>
      <c r="C84" s="90"/>
      <c r="D84" s="90"/>
      <c r="E84" s="90"/>
      <c r="F84" s="90"/>
      <c r="G84" s="90"/>
      <c r="H84" s="90"/>
      <c r="I84" s="87"/>
      <c r="J84" s="88"/>
      <c r="K84" s="304">
        <v>0.05</v>
      </c>
      <c r="L84" s="861">
        <f>N78*K84</f>
        <v>13183.342851719173</v>
      </c>
      <c r="M84" s="862"/>
      <c r="N84" s="51"/>
    </row>
    <row r="85" spans="1:14" ht="15.75" thickBot="1">
      <c r="B85" s="91" t="s">
        <v>974</v>
      </c>
      <c r="C85" s="92"/>
      <c r="D85" s="92"/>
      <c r="E85" s="92"/>
      <c r="F85" s="92"/>
      <c r="G85" s="92"/>
      <c r="H85" s="92"/>
      <c r="I85" s="93"/>
      <c r="J85" s="94"/>
      <c r="K85" s="305">
        <v>0.05</v>
      </c>
      <c r="L85" s="863">
        <f>N78*K85</f>
        <v>13183.342851719173</v>
      </c>
      <c r="M85" s="864"/>
      <c r="N85" s="51"/>
    </row>
    <row r="86" spans="1:14" ht="15.75" thickBot="1">
      <c r="B86" s="826" t="s">
        <v>953</v>
      </c>
      <c r="C86" s="827"/>
      <c r="D86" s="827"/>
      <c r="E86" s="827"/>
      <c r="F86" s="827"/>
      <c r="G86" s="827"/>
      <c r="H86" s="827"/>
      <c r="I86" s="827"/>
      <c r="J86" s="827"/>
      <c r="K86" s="827"/>
      <c r="L86" s="827"/>
      <c r="M86" s="828"/>
      <c r="N86" s="52">
        <f>L83+L84+L85</f>
        <v>79100.057110315043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342766.91414469853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1"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243</v>
      </c>
      <c r="B36" s="875" t="str">
        <f>VLOOKUP(A36,EQUIPOS!A6:D154,3,FALSE)</f>
        <v>Grúa 10 ton</v>
      </c>
      <c r="C36" s="876"/>
      <c r="D36" s="876"/>
      <c r="E36" s="876"/>
      <c r="F36" s="876"/>
      <c r="G36" s="876"/>
      <c r="H36" s="877"/>
      <c r="I36" s="267"/>
      <c r="J36" s="268"/>
      <c r="K36" s="269">
        <f>VLOOKUP(A36,EQUIPOS!A6:D163,4,FALSE)</f>
        <v>171955.48611054532</v>
      </c>
      <c r="L36" s="270"/>
      <c r="M36" s="271">
        <v>0.158</v>
      </c>
      <c r="N36" s="272">
        <f t="shared" ref="N36:N44" si="0">K36/M36</f>
        <v>1088325.8614591477</v>
      </c>
    </row>
    <row r="37" spans="1:14">
      <c r="A37" s="113" t="s">
        <v>121</v>
      </c>
      <c r="B37" s="875" t="str">
        <f>VLOOKUP(A37,EQUIPOS!A7:D154,3,FALSE)</f>
        <v>Bomba eléctrica para accionar la celda</v>
      </c>
      <c r="C37" s="876"/>
      <c r="D37" s="876"/>
      <c r="E37" s="876"/>
      <c r="F37" s="876"/>
      <c r="G37" s="876"/>
      <c r="H37" s="877"/>
      <c r="I37" s="421"/>
      <c r="J37" s="422"/>
      <c r="K37" s="269">
        <f>VLOOKUP(A37,EQUIPOS!A7:D164,4,FALSE)</f>
        <v>81488.248103452788</v>
      </c>
      <c r="L37" s="335"/>
      <c r="M37" s="336">
        <v>0.158</v>
      </c>
      <c r="N37" s="272">
        <f t="shared" si="0"/>
        <v>515748.40571805561</v>
      </c>
    </row>
    <row r="38" spans="1:14">
      <c r="A38" s="113" t="s">
        <v>217</v>
      </c>
      <c r="B38" s="875" t="str">
        <f>VLOOKUP(A38,EQUIPOS!A8:D154,3,FALSE)</f>
        <v>Equipo de soldadura y de acetileno (incluye soldadura)</v>
      </c>
      <c r="C38" s="876"/>
      <c r="D38" s="876"/>
      <c r="E38" s="876"/>
      <c r="F38" s="876"/>
      <c r="G38" s="876"/>
      <c r="H38" s="877"/>
      <c r="I38" s="421"/>
      <c r="J38" s="422"/>
      <c r="K38" s="438">
        <f>VLOOKUP(A38,EQUIPOS!A8:D165,4,FALSE)</f>
        <v>31963.254929965562</v>
      </c>
      <c r="L38" s="335"/>
      <c r="M38" s="336">
        <v>0.158</v>
      </c>
      <c r="N38" s="272">
        <f t="shared" si="0"/>
        <v>202299.08183522508</v>
      </c>
    </row>
    <row r="39" spans="1:14">
      <c r="A39" s="113" t="s">
        <v>255</v>
      </c>
      <c r="B39" s="875" t="str">
        <f>VLOOKUP(A39,EQUIPOS!A9:D154,3,FALSE)</f>
        <v>Manómetro cable de acero para bajar la celda</v>
      </c>
      <c r="C39" s="876"/>
      <c r="D39" s="876"/>
      <c r="E39" s="876"/>
      <c r="F39" s="876"/>
      <c r="G39" s="876"/>
      <c r="H39" s="877"/>
      <c r="I39" s="421"/>
      <c r="J39" s="422"/>
      <c r="K39" s="438">
        <f>VLOOKUP(A39,EQUIPOS!A9:D166,4,FALSE)</f>
        <v>1568399.5426490111</v>
      </c>
      <c r="L39" s="335"/>
      <c r="M39" s="336">
        <v>0.158</v>
      </c>
      <c r="N39" s="272">
        <f t="shared" si="0"/>
        <v>9926579.3838545009</v>
      </c>
    </row>
    <row r="40" spans="1:14">
      <c r="A40" s="113" t="s">
        <v>1648</v>
      </c>
      <c r="B40" s="875" t="str">
        <f>VLOOKUP(A40,EQUIPOS!A10:D154,3,FALSE)</f>
        <v xml:space="preserve">Retroexcavadora sobre llantas 
</v>
      </c>
      <c r="C40" s="876"/>
      <c r="D40" s="876"/>
      <c r="E40" s="876"/>
      <c r="F40" s="876"/>
      <c r="G40" s="876"/>
      <c r="H40" s="877"/>
      <c r="I40" s="421"/>
      <c r="J40" s="422"/>
      <c r="K40" s="438">
        <f>VLOOKUP(A40,EQUIPOS!A10:D167,4,FALSE)</f>
        <v>112185.43753801532</v>
      </c>
      <c r="L40" s="335"/>
      <c r="M40" s="336">
        <v>0.158</v>
      </c>
      <c r="N40" s="272">
        <f t="shared" si="0"/>
        <v>710034.41479756532</v>
      </c>
    </row>
    <row r="41" spans="1:14">
      <c r="A41" s="113" t="s">
        <v>115</v>
      </c>
      <c r="B41" s="875" t="str">
        <f>VLOOKUP(A41,EQUIPOS!A6:D154,3,FALSE)</f>
        <v>Andamiaje para Aplicar la Carga (Equipos Sustituto de la Tara)</v>
      </c>
      <c r="C41" s="876"/>
      <c r="D41" s="876"/>
      <c r="E41" s="876"/>
      <c r="F41" s="876"/>
      <c r="G41" s="876"/>
      <c r="H41" s="877"/>
      <c r="I41" s="421"/>
      <c r="J41" s="422"/>
      <c r="K41" s="438">
        <f>VLOOKUP(A41,EQUIPOS!A6:D154,4,FALSE)</f>
        <v>81681.253294027178</v>
      </c>
      <c r="L41" s="335"/>
      <c r="M41" s="336">
        <v>0.158</v>
      </c>
      <c r="N41" s="272">
        <f t="shared" si="0"/>
        <v>516969.95755713404</v>
      </c>
    </row>
    <row r="42" spans="1:14">
      <c r="A42" s="113" t="s">
        <v>224</v>
      </c>
      <c r="B42" s="875" t="str">
        <f>VLOOKUP(A42,EQUIPOS!A12:D156,3,FALSE)</f>
        <v>Equipo de Medición (Deformimetros Eléctricos, Mecánicos, Celdas de Carga,  Etc.)</v>
      </c>
      <c r="C42" s="876"/>
      <c r="D42" s="876"/>
      <c r="E42" s="876"/>
      <c r="F42" s="876"/>
      <c r="G42" s="876"/>
      <c r="H42" s="877"/>
      <c r="I42" s="328"/>
      <c r="J42" s="330"/>
      <c r="K42" s="438">
        <f>VLOOKUP(A42,EQUIPOS!A12:D169,4,FALSE)</f>
        <v>161510.489125939</v>
      </c>
      <c r="L42" s="423"/>
      <c r="M42" s="424">
        <v>0.158</v>
      </c>
      <c r="N42" s="272">
        <f t="shared" si="0"/>
        <v>1022218.2856072088</v>
      </c>
    </row>
    <row r="43" spans="1:14">
      <c r="A43" t="s">
        <v>335</v>
      </c>
      <c r="B43" s="875" t="str">
        <f>VLOOKUP(A43,EQUIPOS!A13:D157,3,FALSE)</f>
        <v>Tara (Recebo, Agua, Etc.)</v>
      </c>
      <c r="C43" s="876"/>
      <c r="D43" s="876"/>
      <c r="E43" s="876"/>
      <c r="F43" s="876"/>
      <c r="G43" s="876"/>
      <c r="H43" s="877"/>
      <c r="I43" s="36"/>
      <c r="J43" s="37"/>
      <c r="K43" s="438">
        <f>VLOOKUP(A43,EQUIPOS!A13:D170,4,FALSE)</f>
        <v>299803.65035391517</v>
      </c>
      <c r="L43" s="276"/>
      <c r="M43" s="277">
        <v>2.8000000000000001E-2</v>
      </c>
      <c r="N43" s="272">
        <f t="shared" si="0"/>
        <v>10707273.226925543</v>
      </c>
    </row>
    <row r="44" spans="1:14">
      <c r="A44" t="s">
        <v>216</v>
      </c>
      <c r="B44" s="875" t="str">
        <f>VLOOKUP(A44,EQUIPOS!A14:D158,3,FALSE)</f>
        <v xml:space="preserve">Equipo de topografía Teodolito electrónico con abertura de anteojo de 42 mm. Aumento del anteojo: 30x.Distancia mínima de enfoque: 1.0 m. Precisión: 5´´. Compensador con rango de trabajo ±3´. </v>
      </c>
      <c r="C44" s="876"/>
      <c r="D44" s="876"/>
      <c r="E44" s="876"/>
      <c r="F44" s="876"/>
      <c r="G44" s="876"/>
      <c r="H44" s="877"/>
      <c r="I44" s="36"/>
      <c r="J44" s="37"/>
      <c r="K44" s="438">
        <f>VLOOKUP(A44,EQUIPOS!A14:D171,4,FALSE)</f>
        <v>25413.737371291776</v>
      </c>
      <c r="L44" s="276"/>
      <c r="M44" s="277">
        <v>0.158</v>
      </c>
      <c r="N44" s="273">
        <f t="shared" si="0"/>
        <v>160846.4390588087</v>
      </c>
    </row>
    <row r="45" spans="1:14">
      <c r="B45" s="883" t="s">
        <v>952</v>
      </c>
      <c r="C45" s="884"/>
      <c r="D45" s="884"/>
      <c r="E45" s="38"/>
      <c r="F45" s="39"/>
      <c r="G45" s="39"/>
      <c r="H45" s="40"/>
      <c r="I45" s="36"/>
      <c r="J45" s="37"/>
      <c r="K45" s="279"/>
      <c r="L45" s="276"/>
      <c r="M45" s="401">
        <v>0.02</v>
      </c>
      <c r="N45" s="344">
        <f>N79*M45</f>
        <v>8647.9318827683801</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4">
        <f>SUM(N36:N46)</f>
        <v>24858942.98869596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5" t="s">
        <v>945</v>
      </c>
      <c r="K51" s="85" t="s">
        <v>946</v>
      </c>
      <c r="L51" s="907" t="s">
        <v>955</v>
      </c>
      <c r="M51" s="906"/>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22201229.903147485</v>
      </c>
      <c r="N52" s="272">
        <f t="shared" ref="N52:N58" si="1">K52*M52</f>
        <v>22201229.903147485</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107613.6110691792</v>
      </c>
      <c r="N53" s="272">
        <f t="shared" si="1"/>
        <v>3228408.3320753761</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65573.62597487359</v>
      </c>
      <c r="N54" s="272">
        <f t="shared" si="1"/>
        <v>3934417.5584924156</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42963.799869222101</v>
      </c>
      <c r="N55" s="272">
        <f t="shared" si="1"/>
        <v>515565.59843066521</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1612531.3320640691</v>
      </c>
      <c r="N56" s="272">
        <f t="shared" si="1"/>
        <v>3225062.6641281382</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989966.47221521533</v>
      </c>
      <c r="N57" s="272">
        <f t="shared" si="1"/>
        <v>4949832.3610760765</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23783.008573678122</v>
      </c>
      <c r="N58" s="272">
        <f t="shared" si="1"/>
        <v>1664810.6001574686</v>
      </c>
    </row>
    <row r="59" spans="1:14" ht="15.75" thickBot="1">
      <c r="B59" s="826" t="s">
        <v>953</v>
      </c>
      <c r="C59" s="827"/>
      <c r="D59" s="827"/>
      <c r="E59" s="827"/>
      <c r="F59" s="827"/>
      <c r="G59" s="827"/>
      <c r="H59" s="827"/>
      <c r="I59" s="827"/>
      <c r="J59" s="827"/>
      <c r="K59" s="827"/>
      <c r="L59" s="827"/>
      <c r="M59" s="828"/>
      <c r="N59" s="394">
        <f>SUM(N52:N58)</f>
        <v>39719327.017507628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3">
        <f>VLOOKUP(A64,TRANSPORTE!A5:D117,4,FALSE)</f>
        <v>146391.86396184019</v>
      </c>
      <c r="M64" s="914"/>
      <c r="N64" s="287">
        <f>K64*L64</f>
        <v>7319.5931980920104</v>
      </c>
    </row>
    <row r="65" spans="1:15">
      <c r="B65" s="46"/>
      <c r="C65" s="47"/>
      <c r="D65" s="47"/>
      <c r="E65" s="47"/>
      <c r="F65" s="47"/>
      <c r="G65" s="47"/>
      <c r="H65" s="311"/>
      <c r="I65" s="279"/>
      <c r="J65" s="286"/>
      <c r="K65" s="279"/>
      <c r="L65" s="913"/>
      <c r="M65" s="914"/>
      <c r="N65" s="287"/>
    </row>
    <row r="66" spans="1:15">
      <c r="B66" s="46"/>
      <c r="C66" s="47"/>
      <c r="D66" s="47"/>
      <c r="E66" s="47"/>
      <c r="F66" s="47"/>
      <c r="G66" s="4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7319.5931980920104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902"/>
      <c r="C78" s="903"/>
      <c r="D78" s="903"/>
      <c r="E78" s="903"/>
      <c r="F78" s="903"/>
      <c r="G78" s="903"/>
      <c r="H78" s="903"/>
      <c r="I78" s="126"/>
      <c r="J78" s="126"/>
      <c r="K78" s="126"/>
      <c r="L78" s="916"/>
      <c r="M78" s="916"/>
      <c r="N78" s="45"/>
    </row>
    <row r="79" spans="1:15" ht="15.75" thickBot="1">
      <c r="B79" s="915" t="s">
        <v>953</v>
      </c>
      <c r="C79" s="869"/>
      <c r="D79" s="869"/>
      <c r="E79" s="869"/>
      <c r="F79" s="869"/>
      <c r="G79" s="869"/>
      <c r="H79" s="869"/>
      <c r="I79" s="869"/>
      <c r="J79" s="869"/>
      <c r="K79" s="869"/>
      <c r="L79" s="869"/>
      <c r="M79" s="870"/>
      <c r="N79" s="301">
        <f>SUM(N75:N78)</f>
        <v>432396.59413841902</v>
      </c>
    </row>
    <row r="80" spans="1:15" ht="15.75" thickBot="1">
      <c r="B80" s="33"/>
      <c r="C80" s="34"/>
      <c r="D80" s="34"/>
      <c r="E80" s="34"/>
      <c r="F80" s="34"/>
      <c r="G80" s="34"/>
      <c r="H80" s="34"/>
      <c r="I80" s="34"/>
      <c r="J80" s="34"/>
      <c r="K80" s="34"/>
      <c r="L80" s="34"/>
      <c r="M80" s="34"/>
      <c r="N80" s="35"/>
    </row>
    <row r="81" spans="1:14" ht="15.75" thickBot="1">
      <c r="B81" s="826" t="s">
        <v>967</v>
      </c>
      <c r="C81" s="827"/>
      <c r="D81" s="827"/>
      <c r="E81" s="827"/>
      <c r="F81" s="827"/>
      <c r="G81" s="827"/>
      <c r="H81" s="827"/>
      <c r="I81" s="827"/>
      <c r="J81" s="827"/>
      <c r="K81" s="827"/>
      <c r="L81" s="827"/>
      <c r="M81" s="828"/>
      <c r="N81" s="99">
        <f>N47+N59+N70+N79</f>
        <v>65017986.193540104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1" t="s">
        <v>969</v>
      </c>
      <c r="C85" s="872"/>
      <c r="D85" s="872"/>
      <c r="E85" s="872"/>
      <c r="F85" s="872"/>
      <c r="G85" s="872"/>
      <c r="H85" s="872"/>
      <c r="I85" s="314"/>
      <c r="J85" s="334"/>
      <c r="K85" s="302" t="s">
        <v>970</v>
      </c>
      <c r="L85" s="873" t="s">
        <v>971</v>
      </c>
      <c r="M85" s="874"/>
      <c r="N85" s="303"/>
    </row>
    <row r="86" spans="1:14">
      <c r="B86" s="859" t="s">
        <v>972</v>
      </c>
      <c r="C86" s="860"/>
      <c r="D86" s="860"/>
      <c r="E86" s="860"/>
      <c r="F86" s="860"/>
      <c r="G86" s="860"/>
      <c r="H86" s="860"/>
      <c r="I86" s="87"/>
      <c r="J86" s="88"/>
      <c r="K86" s="304">
        <v>0.2</v>
      </c>
      <c r="L86" s="861">
        <f>N81*K86</f>
        <v>13003597.238708021</v>
      </c>
      <c r="M86" s="862"/>
      <c r="N86" s="51"/>
    </row>
    <row r="87" spans="1:14">
      <c r="B87" s="89" t="s">
        <v>973</v>
      </c>
      <c r="C87" s="90"/>
      <c r="D87" s="90"/>
      <c r="E87" s="90"/>
      <c r="F87" s="90"/>
      <c r="G87" s="90"/>
      <c r="H87" s="90"/>
      <c r="I87" s="87"/>
      <c r="J87" s="88"/>
      <c r="K87" s="304">
        <v>0.05</v>
      </c>
      <c r="L87" s="861">
        <f>N81*K87</f>
        <v>3250899.3096770053</v>
      </c>
      <c r="M87" s="862"/>
      <c r="N87" s="51"/>
    </row>
    <row r="88" spans="1:14" ht="15.75" thickBot="1">
      <c r="B88" s="91" t="s">
        <v>974</v>
      </c>
      <c r="C88" s="92"/>
      <c r="D88" s="92"/>
      <c r="E88" s="92"/>
      <c r="F88" s="92"/>
      <c r="G88" s="92"/>
      <c r="H88" s="92"/>
      <c r="I88" s="93"/>
      <c r="J88" s="94"/>
      <c r="K88" s="305">
        <v>0.05</v>
      </c>
      <c r="L88" s="863">
        <f>N81*K88</f>
        <v>3250899.3096770053</v>
      </c>
      <c r="M88" s="864"/>
      <c r="N88" s="51"/>
    </row>
    <row r="89" spans="1:14" ht="15.75" thickBot="1">
      <c r="B89" s="826" t="s">
        <v>953</v>
      </c>
      <c r="C89" s="827"/>
      <c r="D89" s="827"/>
      <c r="E89" s="827"/>
      <c r="F89" s="827"/>
      <c r="G89" s="827"/>
      <c r="H89" s="827"/>
      <c r="I89" s="827"/>
      <c r="J89" s="827"/>
      <c r="K89" s="827"/>
      <c r="L89" s="827"/>
      <c r="M89" s="828"/>
      <c r="N89" s="52">
        <f>L86+L87+L88</f>
        <v>19505395.858062033</v>
      </c>
    </row>
    <row r="90" spans="1:14" ht="15.75" thickBot="1">
      <c r="B90" s="33"/>
      <c r="C90" s="34"/>
      <c r="D90" s="34"/>
      <c r="E90" s="34"/>
      <c r="F90" s="34"/>
      <c r="G90" s="34"/>
      <c r="H90" s="34"/>
      <c r="I90" s="34"/>
      <c r="J90" s="34"/>
      <c r="K90" s="34"/>
      <c r="L90" s="34"/>
      <c r="M90" s="34"/>
      <c r="N90" s="35"/>
    </row>
    <row r="91" spans="1:14" ht="15.75" thickBot="1">
      <c r="A91" t="s">
        <v>2016</v>
      </c>
      <c r="B91" s="826" t="s">
        <v>975</v>
      </c>
      <c r="C91" s="827"/>
      <c r="D91" s="827"/>
      <c r="E91" s="827"/>
      <c r="F91" s="827"/>
      <c r="G91" s="827"/>
      <c r="H91" s="827"/>
      <c r="I91" s="827"/>
      <c r="J91" s="827"/>
      <c r="K91" s="827"/>
      <c r="L91" s="827"/>
      <c r="M91" s="828"/>
      <c r="N91" s="188">
        <f>N81+N89</f>
        <v>84523382.05160214</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70" t="s">
        <v>2218</v>
      </c>
      <c r="C108" s="971"/>
      <c r="D108" s="971"/>
      <c r="E108" s="971"/>
      <c r="F108" s="971"/>
      <c r="G108" s="971"/>
      <c r="H108" s="971"/>
      <c r="I108" s="971"/>
      <c r="J108" s="971"/>
      <c r="K108" s="971"/>
      <c r="L108" s="971"/>
      <c r="M108" s="971"/>
      <c r="N108" s="972"/>
    </row>
    <row r="109" spans="2:14" ht="15" customHeight="1">
      <c r="B109" s="970"/>
      <c r="C109" s="971"/>
      <c r="D109" s="971"/>
      <c r="E109" s="971"/>
      <c r="F109" s="971"/>
      <c r="G109" s="971"/>
      <c r="H109" s="971"/>
      <c r="I109" s="971"/>
      <c r="J109" s="971"/>
      <c r="K109" s="971"/>
      <c r="L109" s="971"/>
      <c r="M109" s="971"/>
      <c r="N109" s="972"/>
    </row>
    <row r="110" spans="2:14" ht="30" customHeight="1">
      <c r="B110" s="973" t="s">
        <v>2219</v>
      </c>
      <c r="C110" s="974"/>
      <c r="D110" s="974"/>
      <c r="E110" s="974"/>
      <c r="F110" s="974"/>
      <c r="G110" s="974"/>
      <c r="H110" s="974"/>
      <c r="I110" s="974"/>
      <c r="J110" s="974"/>
      <c r="K110" s="974"/>
      <c r="L110" s="974"/>
      <c r="M110" s="974"/>
      <c r="N110" s="975"/>
    </row>
    <row r="111" spans="2:14">
      <c r="B111" s="973"/>
      <c r="C111" s="974"/>
      <c r="D111" s="974"/>
      <c r="E111" s="974"/>
      <c r="F111" s="974"/>
      <c r="G111" s="974"/>
      <c r="H111" s="974"/>
      <c r="I111" s="974"/>
      <c r="J111" s="974"/>
      <c r="K111" s="974"/>
      <c r="L111" s="974"/>
      <c r="M111" s="974"/>
      <c r="N111" s="975"/>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6"/>
      <c r="K121" s="976"/>
      <c r="L121" s="976"/>
      <c r="M121" s="976"/>
      <c r="N121" s="977"/>
    </row>
    <row r="122" spans="2:14" ht="15.75" thickBot="1">
      <c r="B122" s="419" t="s">
        <v>2221</v>
      </c>
      <c r="C122" s="420"/>
      <c r="D122" s="420"/>
      <c r="E122" s="259"/>
      <c r="F122" s="259"/>
      <c r="G122" s="259"/>
      <c r="H122" s="259"/>
      <c r="I122" s="259"/>
      <c r="J122" s="978"/>
      <c r="K122" s="978"/>
      <c r="L122" s="978"/>
      <c r="M122" s="978"/>
      <c r="N122" s="979"/>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140</v>
      </c>
      <c r="B36" s="875" t="str">
        <f>VLOOKUP(A36,EQUIPOS!A6:D154,3,FALSE)</f>
        <v>Camisa para Pilote D=1.20m</v>
      </c>
      <c r="C36" s="876"/>
      <c r="D36" s="876"/>
      <c r="E36" s="876"/>
      <c r="F36" s="876"/>
      <c r="G36" s="876"/>
      <c r="H36" s="877"/>
      <c r="I36" s="267"/>
      <c r="J36" s="268"/>
      <c r="K36" s="269">
        <f>VLOOKUP(A36,EQUIPOS!A6:D163,4,FALSE)</f>
        <v>52814.058267489345</v>
      </c>
      <c r="L36" s="270"/>
      <c r="M36" s="271">
        <v>1</v>
      </c>
      <c r="N36" s="272">
        <f t="shared" ref="N36:N42" si="0">K36/M36</f>
        <v>52814.058267489345</v>
      </c>
    </row>
    <row r="37" spans="1:14">
      <c r="A37" s="113" t="s">
        <v>206</v>
      </c>
      <c r="B37" s="875" t="str">
        <f>VLOOKUP(A37,EQUIPOS!A7:D154,3,FALSE)</f>
        <v>Equipo de Soldadura</v>
      </c>
      <c r="C37" s="876"/>
      <c r="D37" s="876"/>
      <c r="E37" s="876"/>
      <c r="F37" s="876"/>
      <c r="G37" s="876"/>
      <c r="H37" s="877"/>
      <c r="I37" s="421"/>
      <c r="J37" s="422"/>
      <c r="K37" s="269">
        <f>VLOOKUP(A37,EQUIPOS!A7:D164,4,FALSE)</f>
        <v>10128.870782973756</v>
      </c>
      <c r="L37" s="335"/>
      <c r="M37" s="336">
        <v>1</v>
      </c>
      <c r="N37" s="272">
        <f t="shared" si="0"/>
        <v>10128.870782973756</v>
      </c>
    </row>
    <row r="38" spans="1:14">
      <c r="A38" s="113" t="s">
        <v>242</v>
      </c>
      <c r="B38" s="875" t="str">
        <f>VLOOKUP(A38,EQUIPOS!A8:D154,3,FALSE)</f>
        <v>Grúa con torre capacidad 1 ton en la punta.</v>
      </c>
      <c r="C38" s="876"/>
      <c r="D38" s="876"/>
      <c r="E38" s="876"/>
      <c r="F38" s="876"/>
      <c r="G38" s="876"/>
      <c r="H38" s="877"/>
      <c r="I38" s="421"/>
      <c r="J38" s="422"/>
      <c r="K38" s="438">
        <f>VLOOKUP(A38,EQUIPOS!A8:D165,4,FALSE)</f>
        <v>158400.81654734496</v>
      </c>
      <c r="L38" s="335"/>
      <c r="M38" s="336">
        <v>2.5</v>
      </c>
      <c r="N38" s="272">
        <f t="shared" si="0"/>
        <v>63360.326618937986</v>
      </c>
    </row>
    <row r="39" spans="1:14">
      <c r="A39" s="113" t="s">
        <v>267</v>
      </c>
      <c r="B39" s="875" t="str">
        <f>VLOOKUP(A39,EQUIPOS!A9:D154,3,FALSE)</f>
        <v>Motobomba de concreto</v>
      </c>
      <c r="C39" s="876"/>
      <c r="D39" s="876"/>
      <c r="E39" s="876"/>
      <c r="F39" s="876"/>
      <c r="G39" s="876"/>
      <c r="H39" s="877"/>
      <c r="I39" s="421"/>
      <c r="J39" s="422"/>
      <c r="K39" s="438">
        <f>VLOOKUP(A39,EQUIPOS!A9:D166,4,FALSE)</f>
        <v>107722.82111677856</v>
      </c>
      <c r="L39" s="335"/>
      <c r="M39" s="336">
        <v>2.5499800000000001</v>
      </c>
      <c r="N39" s="272">
        <f t="shared" si="0"/>
        <v>42244.574905206537</v>
      </c>
    </row>
    <row r="40" spans="1:14">
      <c r="A40" s="113" t="s">
        <v>277</v>
      </c>
      <c r="B40" s="875" t="str">
        <f>VLOOKUP(A40,EQUIPOS!A10:D154,3,FALSE)</f>
        <v>Pala auxiliar de piloteadora</v>
      </c>
      <c r="C40" s="876"/>
      <c r="D40" s="876"/>
      <c r="E40" s="876"/>
      <c r="F40" s="876"/>
      <c r="G40" s="876"/>
      <c r="H40" s="877"/>
      <c r="I40" s="421"/>
      <c r="J40" s="422"/>
      <c r="K40" s="438">
        <f>VLOOKUP(A40,EQUIPOS!A10:D167,4,FALSE)</f>
        <v>289697.92978921783</v>
      </c>
      <c r="L40" s="335"/>
      <c r="M40" s="336">
        <v>2.5</v>
      </c>
      <c r="N40" s="272">
        <f t="shared" si="0"/>
        <v>115879.17191568713</v>
      </c>
    </row>
    <row r="41" spans="1:14">
      <c r="A41" s="113" t="s">
        <v>282</v>
      </c>
      <c r="B41" s="875" t="str">
        <f>VLOOKUP(A41,EQUIPOS!A6:D154,3,FALSE)</f>
        <v>Piloteadora potencia 250KW, RPM 1800, fuerza elevadora 200KN</v>
      </c>
      <c r="C41" s="876"/>
      <c r="D41" s="876"/>
      <c r="E41" s="876"/>
      <c r="F41" s="876"/>
      <c r="G41" s="876"/>
      <c r="H41" s="877"/>
      <c r="I41" s="421"/>
      <c r="J41" s="422"/>
      <c r="K41" s="438">
        <f>VLOOKUP(A41,EQUIPOS!A6:D154,4,FALSE)</f>
        <v>468087.26907199214</v>
      </c>
      <c r="L41" s="335"/>
      <c r="M41" s="336">
        <v>1</v>
      </c>
      <c r="N41" s="272">
        <f t="shared" si="0"/>
        <v>468087.26907199214</v>
      </c>
    </row>
    <row r="42" spans="1:14">
      <c r="A42" s="113" t="s">
        <v>310</v>
      </c>
      <c r="B42" s="875" t="str">
        <f>VLOOKUP(A42,EQUIPOS!A12:D156,3,FALSE)</f>
        <v>Retroexcavadora A25C</v>
      </c>
      <c r="C42" s="876"/>
      <c r="D42" s="876"/>
      <c r="E42" s="876"/>
      <c r="F42" s="876"/>
      <c r="G42" s="876"/>
      <c r="H42" s="877"/>
      <c r="I42" s="328"/>
      <c r="J42" s="330"/>
      <c r="K42" s="438">
        <f>VLOOKUP(A42,EQUIPOS!A12:D169,4,FALSE)</f>
        <v>224058.73730151681</v>
      </c>
      <c r="L42" s="423"/>
      <c r="M42" s="424">
        <v>2.5</v>
      </c>
      <c r="N42" s="272">
        <f t="shared" si="0"/>
        <v>89623.494920606725</v>
      </c>
    </row>
    <row r="43" spans="1:14">
      <c r="B43" s="875"/>
      <c r="C43" s="876"/>
      <c r="D43" s="876"/>
      <c r="E43" s="876"/>
      <c r="F43" s="876"/>
      <c r="G43" s="876"/>
      <c r="H43" s="877"/>
      <c r="I43" s="36"/>
      <c r="J43" s="37"/>
      <c r="K43" s="438"/>
      <c r="L43" s="276"/>
      <c r="M43" s="277"/>
      <c r="N43" s="272"/>
    </row>
    <row r="44" spans="1:14">
      <c r="B44" s="320"/>
      <c r="C44" s="321"/>
      <c r="D44" s="321"/>
      <c r="E44" s="321"/>
      <c r="F44" s="323"/>
      <c r="G44" s="323"/>
      <c r="H44" s="125"/>
      <c r="I44" s="36"/>
      <c r="J44" s="37"/>
      <c r="K44" s="438"/>
      <c r="L44" s="276"/>
      <c r="M44" s="277"/>
      <c r="N44" s="273"/>
    </row>
    <row r="45" spans="1:14">
      <c r="B45" s="883" t="s">
        <v>952</v>
      </c>
      <c r="C45" s="884"/>
      <c r="D45" s="884"/>
      <c r="E45" s="38"/>
      <c r="F45" s="39"/>
      <c r="G45" s="39"/>
      <c r="H45" s="40"/>
      <c r="I45" s="36"/>
      <c r="J45" s="37"/>
      <c r="K45" s="279"/>
      <c r="L45" s="276"/>
      <c r="M45" s="401">
        <v>0.1</v>
      </c>
      <c r="N45" s="344">
        <f>N83*M45</f>
        <v>10046.441950300166</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4">
        <f>SUM(N36:N46)</f>
        <v>852184.20843319374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5" t="s">
        <v>945</v>
      </c>
      <c r="K51" s="85" t="s">
        <v>946</v>
      </c>
      <c r="L51" s="907" t="s">
        <v>955</v>
      </c>
      <c r="M51" s="906"/>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7150.3116999436752</v>
      </c>
      <c r="N52" s="272">
        <f>K52*M52</f>
        <v>16838.984053367356</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4253.9086928274774</v>
      </c>
      <c r="N53" s="272">
        <f>K53*M53</f>
        <v>526209.40175062465</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517913.42915771395</v>
      </c>
      <c r="N54" s="272">
        <f>K54*M54</f>
        <v>427106.66886231012</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SUM(N52:N58)</f>
        <v>970155.05466630217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3">
        <f>VLOOKUP(A64,TRANSPORTE!A5:D117,4,FALSE)</f>
        <v>1246.3831674075907</v>
      </c>
      <c r="M64" s="914"/>
      <c r="N64" s="287">
        <f>K64*L64</f>
        <v>1620.2981176298679</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3">
        <f>VLOOKUP(A65,TRANSPORTE!A6:D117,4,FALSE)</f>
        <v>99.802329790226608</v>
      </c>
      <c r="M65" s="914"/>
      <c r="N65" s="287">
        <f>K65*L65</f>
        <v>4.9901164895113306</v>
      </c>
    </row>
    <row r="66" spans="1:15">
      <c r="B66" s="46"/>
      <c r="C66" s="47"/>
      <c r="D66" s="47"/>
      <c r="E66" s="47"/>
      <c r="F66" s="47"/>
      <c r="G66" s="4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1625.2882341193792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980"/>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902"/>
      <c r="C82" s="903"/>
      <c r="D82" s="903"/>
      <c r="E82" s="903"/>
      <c r="F82" s="903"/>
      <c r="G82" s="903"/>
      <c r="H82" s="903"/>
      <c r="I82" s="126"/>
      <c r="J82" s="126"/>
      <c r="K82" s="126"/>
      <c r="L82" s="916"/>
      <c r="M82" s="916"/>
      <c r="N82" s="127"/>
    </row>
    <row r="83" spans="1:14" ht="15.75" thickBot="1">
      <c r="B83" s="915" t="s">
        <v>953</v>
      </c>
      <c r="C83" s="869"/>
      <c r="D83" s="869"/>
      <c r="E83" s="869"/>
      <c r="F83" s="869"/>
      <c r="G83" s="869"/>
      <c r="H83" s="869"/>
      <c r="I83" s="869"/>
      <c r="J83" s="869"/>
      <c r="K83" s="869"/>
      <c r="L83" s="869"/>
      <c r="M83" s="870"/>
      <c r="N83" s="460">
        <f>SUM(N76:N82)</f>
        <v>100464.41950300166</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N47+N59+N70+N83</f>
        <v>1924428.9708366168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4"/>
      <c r="J89" s="334"/>
      <c r="K89" s="302" t="s">
        <v>970</v>
      </c>
      <c r="L89" s="873" t="s">
        <v>971</v>
      </c>
      <c r="M89" s="874"/>
      <c r="N89" s="303"/>
    </row>
    <row r="90" spans="1:14">
      <c r="B90" s="859" t="s">
        <v>972</v>
      </c>
      <c r="C90" s="860"/>
      <c r="D90" s="860"/>
      <c r="E90" s="860"/>
      <c r="F90" s="860"/>
      <c r="G90" s="860"/>
      <c r="H90" s="860"/>
      <c r="I90" s="87"/>
      <c r="J90" s="88"/>
      <c r="K90" s="304">
        <v>0.2</v>
      </c>
      <c r="L90" s="861">
        <f>N85*K90</f>
        <v>384885.79416732339</v>
      </c>
      <c r="M90" s="862"/>
      <c r="N90" s="51"/>
    </row>
    <row r="91" spans="1:14">
      <c r="B91" s="89" t="s">
        <v>973</v>
      </c>
      <c r="C91" s="90"/>
      <c r="D91" s="90"/>
      <c r="E91" s="90"/>
      <c r="F91" s="90"/>
      <c r="G91" s="90"/>
      <c r="H91" s="90"/>
      <c r="I91" s="87"/>
      <c r="J91" s="88"/>
      <c r="K91" s="304">
        <v>0.05</v>
      </c>
      <c r="L91" s="861">
        <f>N85*K91</f>
        <v>96221.448541830847</v>
      </c>
      <c r="M91" s="862"/>
      <c r="N91" s="51"/>
    </row>
    <row r="92" spans="1:14" ht="15.75" thickBot="1">
      <c r="B92" s="91" t="s">
        <v>974</v>
      </c>
      <c r="C92" s="92"/>
      <c r="D92" s="92"/>
      <c r="E92" s="92"/>
      <c r="F92" s="92"/>
      <c r="G92" s="92"/>
      <c r="H92" s="92"/>
      <c r="I92" s="93"/>
      <c r="J92" s="94"/>
      <c r="K92" s="305">
        <v>0.05</v>
      </c>
      <c r="L92" s="863">
        <f>N85*K92</f>
        <v>96221.448541830847</v>
      </c>
      <c r="M92" s="864"/>
      <c r="N92" s="51"/>
    </row>
    <row r="93" spans="1:14" ht="15.75" thickBot="1">
      <c r="B93" s="826" t="s">
        <v>953</v>
      </c>
      <c r="C93" s="827"/>
      <c r="D93" s="827"/>
      <c r="E93" s="827"/>
      <c r="F93" s="827"/>
      <c r="G93" s="827"/>
      <c r="H93" s="827"/>
      <c r="I93" s="827"/>
      <c r="J93" s="827"/>
      <c r="K93" s="827"/>
      <c r="L93" s="827"/>
      <c r="M93" s="828"/>
      <c r="N93" s="52">
        <f>L90+L91+L92</f>
        <v>577328.69125098514</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2501757.6620876021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6"/>
      <c r="K125" s="976"/>
      <c r="L125" s="976"/>
      <c r="M125" s="976"/>
      <c r="N125" s="977"/>
    </row>
    <row r="126" spans="2:14" ht="15.75" thickBot="1">
      <c r="B126" s="419" t="s">
        <v>2221</v>
      </c>
      <c r="C126" s="420"/>
      <c r="D126" s="420"/>
      <c r="E126" s="259"/>
      <c r="F126" s="259"/>
      <c r="G126" s="259"/>
      <c r="H126" s="259"/>
      <c r="I126" s="259"/>
      <c r="J126" s="978"/>
      <c r="K126" s="978"/>
      <c r="L126" s="978"/>
      <c r="M126" s="978"/>
      <c r="N126" s="979"/>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182</v>
      </c>
      <c r="B36" s="875" t="str">
        <f>VLOOKUP(A36,EQUIPOS!A6:D154,3,FALSE)</f>
        <v xml:space="preserve">Compresor para penetrar roca
</v>
      </c>
      <c r="C36" s="876"/>
      <c r="D36" s="876"/>
      <c r="E36" s="876"/>
      <c r="F36" s="876"/>
      <c r="G36" s="876"/>
      <c r="H36" s="877"/>
      <c r="I36" s="267"/>
      <c r="J36" s="268"/>
      <c r="K36" s="269">
        <f>VLOOKUP(A36,EQUIPOS!A6:D163,4,FALSE)</f>
        <v>74619.656375275998</v>
      </c>
      <c r="L36" s="270"/>
      <c r="M36" s="271">
        <v>0.125</v>
      </c>
      <c r="N36" s="272">
        <f>K36/M36</f>
        <v>596957.25100220798</v>
      </c>
    </row>
    <row r="37" spans="1:14">
      <c r="A37" s="113" t="s">
        <v>242</v>
      </c>
      <c r="B37" s="875" t="str">
        <f>VLOOKUP(A37,EQUIPOS!A7:D154,3,FALSE)</f>
        <v>Grúa con torre capacidad 1 ton en la punta.</v>
      </c>
      <c r="C37" s="876"/>
      <c r="D37" s="876"/>
      <c r="E37" s="876"/>
      <c r="F37" s="876"/>
      <c r="G37" s="876"/>
      <c r="H37" s="877"/>
      <c r="I37" s="421"/>
      <c r="J37" s="422"/>
      <c r="K37" s="269">
        <f>VLOOKUP(A37,EQUIPOS!A7:D164,4,FALSE)</f>
        <v>158400.81654734496</v>
      </c>
      <c r="L37" s="335"/>
      <c r="M37" s="336">
        <v>2.5</v>
      </c>
      <c r="N37" s="272">
        <f>K37/M37</f>
        <v>63360.326618937986</v>
      </c>
    </row>
    <row r="38" spans="1:14">
      <c r="A38" s="113" t="s">
        <v>267</v>
      </c>
      <c r="B38" s="875" t="str">
        <f>VLOOKUP(A38,EQUIPOS!A8:D154,3,FALSE)</f>
        <v>Motobomba de concreto</v>
      </c>
      <c r="C38" s="876"/>
      <c r="D38" s="876"/>
      <c r="E38" s="876"/>
      <c r="F38" s="876"/>
      <c r="G38" s="876"/>
      <c r="H38" s="877"/>
      <c r="I38" s="421"/>
      <c r="J38" s="422"/>
      <c r="K38" s="438">
        <f>VLOOKUP(A38,EQUIPOS!A8:D165,4,FALSE)</f>
        <v>107722.82111677856</v>
      </c>
      <c r="L38" s="335"/>
      <c r="M38" s="336">
        <v>0.65</v>
      </c>
      <c r="N38" s="272">
        <f>K38/M38</f>
        <v>165727.41710273625</v>
      </c>
    </row>
    <row r="39" spans="1:14">
      <c r="A39" s="113" t="s">
        <v>310</v>
      </c>
      <c r="B39" s="875" t="str">
        <f>VLOOKUP(A39,EQUIPOS!A9:D154,3,FALSE)</f>
        <v>Retroexcavadora A25C</v>
      </c>
      <c r="C39" s="876"/>
      <c r="D39" s="876"/>
      <c r="E39" s="876"/>
      <c r="F39" s="876"/>
      <c r="G39" s="876"/>
      <c r="H39" s="877"/>
      <c r="I39" s="421"/>
      <c r="J39" s="422"/>
      <c r="K39" s="438">
        <f>VLOOKUP(A39,EQUIPOS!A9:D166,4,FALSE)</f>
        <v>224058.73730151681</v>
      </c>
      <c r="L39" s="335"/>
      <c r="M39" s="336">
        <v>0.65</v>
      </c>
      <c r="N39" s="272">
        <f>K39/M39</f>
        <v>344705.74969464121</v>
      </c>
    </row>
    <row r="40" spans="1:14">
      <c r="A40" s="113"/>
      <c r="B40" s="875"/>
      <c r="C40" s="876"/>
      <c r="D40" s="876"/>
      <c r="E40" s="876"/>
      <c r="F40" s="876"/>
      <c r="G40" s="876"/>
      <c r="H40" s="877"/>
      <c r="I40" s="421"/>
      <c r="J40" s="422"/>
      <c r="K40" s="438"/>
      <c r="L40" s="335"/>
      <c r="M40" s="336"/>
      <c r="N40" s="272"/>
    </row>
    <row r="41" spans="1:14">
      <c r="A41" s="113"/>
      <c r="B41" s="875"/>
      <c r="C41" s="876"/>
      <c r="D41" s="876"/>
      <c r="E41" s="876"/>
      <c r="F41" s="876"/>
      <c r="G41" s="876"/>
      <c r="H41" s="877"/>
      <c r="I41" s="421"/>
      <c r="J41" s="422"/>
      <c r="K41" s="438"/>
      <c r="L41" s="335"/>
      <c r="M41" s="336"/>
      <c r="N41" s="272"/>
    </row>
    <row r="42" spans="1:14">
      <c r="A42" s="113"/>
      <c r="B42" s="875"/>
      <c r="C42" s="876"/>
      <c r="D42" s="876"/>
      <c r="E42" s="876"/>
      <c r="F42" s="876"/>
      <c r="G42" s="876"/>
      <c r="H42" s="877"/>
      <c r="I42" s="328"/>
      <c r="J42" s="330"/>
      <c r="K42" s="438"/>
      <c r="L42" s="423"/>
      <c r="M42" s="424"/>
      <c r="N42" s="272"/>
    </row>
    <row r="43" spans="1:14">
      <c r="B43" s="875"/>
      <c r="C43" s="876"/>
      <c r="D43" s="876"/>
      <c r="E43" s="876"/>
      <c r="F43" s="876"/>
      <c r="G43" s="876"/>
      <c r="H43" s="877"/>
      <c r="I43" s="36"/>
      <c r="J43" s="37"/>
      <c r="K43" s="438"/>
      <c r="L43" s="276"/>
      <c r="M43" s="277"/>
      <c r="N43" s="272"/>
    </row>
    <row r="44" spans="1:14">
      <c r="B44" s="320"/>
      <c r="C44" s="321"/>
      <c r="D44" s="321"/>
      <c r="E44" s="321"/>
      <c r="F44" s="323"/>
      <c r="G44" s="323"/>
      <c r="H44" s="125"/>
      <c r="I44" s="36"/>
      <c r="J44" s="37"/>
      <c r="K44" s="438"/>
      <c r="L44" s="276"/>
      <c r="M44" s="277"/>
      <c r="N44" s="273"/>
    </row>
    <row r="45" spans="1:14">
      <c r="B45" s="883" t="s">
        <v>952</v>
      </c>
      <c r="C45" s="884"/>
      <c r="D45" s="884"/>
      <c r="E45" s="38"/>
      <c r="F45" s="39"/>
      <c r="G45" s="39"/>
      <c r="H45" s="40"/>
      <c r="I45" s="36"/>
      <c r="J45" s="37"/>
      <c r="K45" s="279"/>
      <c r="L45" s="276"/>
      <c r="M45" s="401">
        <v>0.1</v>
      </c>
      <c r="N45" s="344">
        <f>N87*M45</f>
        <v>52241.498141560864</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4">
        <f>SUM(N36:N46)</f>
        <v>1222992.2425600844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5" t="s">
        <v>945</v>
      </c>
      <c r="K51" s="85" t="s">
        <v>946</v>
      </c>
      <c r="L51" s="907" t="s">
        <v>955</v>
      </c>
      <c r="M51" s="906"/>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4253.9086928274774</v>
      </c>
      <c r="N52" s="272">
        <f>K52*M52</f>
        <v>757741.53852089948</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517913.42915771395</v>
      </c>
      <c r="N53" s="272">
        <f t="shared" ref="N53:N59" si="0">K53*M53</f>
        <v>615033.60316172661</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6340.2789510531957</v>
      </c>
      <c r="N54" s="272">
        <f t="shared" si="0"/>
        <v>1902.0836853159585</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1714.4257931165396</v>
      </c>
      <c r="N55" s="272">
        <f t="shared" si="0"/>
        <v>5143.277379349619</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13166.83406486489</v>
      </c>
      <c r="N56" s="272">
        <f t="shared" si="0"/>
        <v>3291.7085162162225</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988.30957871867224</v>
      </c>
      <c r="N57" s="272">
        <f t="shared" si="0"/>
        <v>988.30957871867224</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912.63811857577059</v>
      </c>
      <c r="N58" s="272">
        <f t="shared" si="0"/>
        <v>912.63811857577059</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7470.6786443985511</v>
      </c>
      <c r="N59" s="272">
        <f t="shared" si="0"/>
        <v>3421.5708191345366</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6" t="s">
        <v>953</v>
      </c>
      <c r="C63" s="827"/>
      <c r="D63" s="827"/>
      <c r="E63" s="827"/>
      <c r="F63" s="827"/>
      <c r="G63" s="827"/>
      <c r="H63" s="827"/>
      <c r="I63" s="827"/>
      <c r="J63" s="827"/>
      <c r="K63" s="827"/>
      <c r="L63" s="827"/>
      <c r="M63" s="828"/>
      <c r="N63" s="394">
        <f>SUM(N52:N62)</f>
        <v>1388434.7297799368</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2" t="s">
        <v>961</v>
      </c>
      <c r="M67" s="891"/>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3">
        <f>VLOOKUP(A68,TRANSPORTE!A5:D117,4,FALSE)</f>
        <v>1246.3831674075907</v>
      </c>
      <c r="M68" s="914"/>
      <c r="N68" s="287">
        <f>K68*L68</f>
        <v>1620.2981176298679</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3">
        <f>VLOOKUP(A69,TRANSPORTE!A6:D117,4,FALSE)</f>
        <v>99.802329790226608</v>
      </c>
      <c r="M69" s="914"/>
      <c r="N69" s="287">
        <f>K69*L69</f>
        <v>4.9901164895113306</v>
      </c>
    </row>
    <row r="70" spans="1:15">
      <c r="B70" s="46"/>
      <c r="C70" s="47"/>
      <c r="D70" s="47"/>
      <c r="E70" s="47"/>
      <c r="F70" s="47"/>
      <c r="G70" s="47"/>
      <c r="H70" s="311"/>
      <c r="I70" s="279"/>
      <c r="J70" s="286"/>
      <c r="K70" s="279"/>
      <c r="L70" s="913"/>
      <c r="M70" s="914"/>
      <c r="N70" s="287"/>
    </row>
    <row r="71" spans="1:15">
      <c r="B71" s="46"/>
      <c r="C71" s="47"/>
      <c r="D71" s="47"/>
      <c r="E71" s="47"/>
      <c r="F71" s="47"/>
      <c r="G71" s="47"/>
      <c r="H71" s="311"/>
      <c r="I71" s="279"/>
      <c r="J71" s="286"/>
      <c r="K71" s="279"/>
      <c r="L71" s="913"/>
      <c r="M71" s="914"/>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4"/>
      <c r="M73" s="905"/>
      <c r="N73" s="127"/>
    </row>
    <row r="74" spans="1:15" ht="15.75" thickBot="1">
      <c r="B74" s="915" t="s">
        <v>953</v>
      </c>
      <c r="C74" s="869"/>
      <c r="D74" s="869"/>
      <c r="E74" s="869"/>
      <c r="F74" s="869"/>
      <c r="G74" s="869"/>
      <c r="H74" s="869"/>
      <c r="I74" s="869"/>
      <c r="J74" s="869"/>
      <c r="K74" s="869"/>
      <c r="L74" s="869"/>
      <c r="M74" s="870"/>
      <c r="N74" s="104">
        <f>N68+N69+N70+N71+N72</f>
        <v>1625.2882341193792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5" t="s">
        <v>963</v>
      </c>
      <c r="C78" s="866"/>
      <c r="D78" s="866"/>
      <c r="E78" s="866"/>
      <c r="F78" s="866"/>
      <c r="G78" s="866"/>
      <c r="H78" s="866"/>
      <c r="I78" s="73" t="s">
        <v>964</v>
      </c>
      <c r="J78" s="75" t="s">
        <v>1410</v>
      </c>
      <c r="K78" s="74" t="s">
        <v>966</v>
      </c>
      <c r="L78" s="867" t="s">
        <v>950</v>
      </c>
      <c r="M78" s="980"/>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902"/>
      <c r="C86" s="903"/>
      <c r="D86" s="903"/>
      <c r="E86" s="903"/>
      <c r="F86" s="903"/>
      <c r="G86" s="903"/>
      <c r="H86" s="903"/>
      <c r="I86" s="126"/>
      <c r="J86" s="126"/>
      <c r="K86" s="126"/>
      <c r="L86" s="916"/>
      <c r="M86" s="916"/>
      <c r="N86" s="45"/>
    </row>
    <row r="87" spans="1:14" ht="15.75" thickBot="1">
      <c r="B87" s="915" t="s">
        <v>953</v>
      </c>
      <c r="C87" s="869"/>
      <c r="D87" s="869"/>
      <c r="E87" s="869"/>
      <c r="F87" s="869"/>
      <c r="G87" s="869"/>
      <c r="H87" s="869"/>
      <c r="I87" s="869"/>
      <c r="J87" s="869"/>
      <c r="K87" s="869"/>
      <c r="L87" s="869"/>
      <c r="M87" s="870"/>
      <c r="N87" s="301">
        <f>SUM(N80:N86)</f>
        <v>522414.98141560861</v>
      </c>
    </row>
    <row r="88" spans="1:14" ht="15.75" thickBot="1">
      <c r="B88" s="33"/>
      <c r="C88" s="34"/>
      <c r="D88" s="34"/>
      <c r="E88" s="34"/>
      <c r="F88" s="34"/>
      <c r="G88" s="34"/>
      <c r="H88" s="34"/>
      <c r="I88" s="34"/>
      <c r="J88" s="34"/>
      <c r="K88" s="34"/>
      <c r="L88" s="34"/>
      <c r="M88" s="34"/>
      <c r="N88" s="35"/>
    </row>
    <row r="89" spans="1:14" ht="15.75" thickBot="1">
      <c r="B89" s="826" t="s">
        <v>967</v>
      </c>
      <c r="C89" s="827"/>
      <c r="D89" s="827"/>
      <c r="E89" s="827"/>
      <c r="F89" s="827"/>
      <c r="G89" s="827"/>
      <c r="H89" s="827"/>
      <c r="I89" s="827"/>
      <c r="J89" s="827"/>
      <c r="K89" s="827"/>
      <c r="L89" s="827"/>
      <c r="M89" s="828"/>
      <c r="N89" s="99">
        <f>N47+N63+N74+N87</f>
        <v>3135467.241989749</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1" t="s">
        <v>969</v>
      </c>
      <c r="C93" s="872"/>
      <c r="D93" s="872"/>
      <c r="E93" s="872"/>
      <c r="F93" s="872"/>
      <c r="G93" s="872"/>
      <c r="H93" s="872"/>
      <c r="I93" s="314"/>
      <c r="J93" s="334"/>
      <c r="K93" s="302" t="s">
        <v>970</v>
      </c>
      <c r="L93" s="873" t="s">
        <v>971</v>
      </c>
      <c r="M93" s="874"/>
      <c r="N93" s="303"/>
    </row>
    <row r="94" spans="1:14">
      <c r="B94" s="859" t="s">
        <v>972</v>
      </c>
      <c r="C94" s="860"/>
      <c r="D94" s="860"/>
      <c r="E94" s="860"/>
      <c r="F94" s="860"/>
      <c r="G94" s="860"/>
      <c r="H94" s="860"/>
      <c r="I94" s="87"/>
      <c r="J94" s="88"/>
      <c r="K94" s="304">
        <v>0.2</v>
      </c>
      <c r="L94" s="861">
        <f>N89*K94</f>
        <v>627093.4483979498</v>
      </c>
      <c r="M94" s="862"/>
      <c r="N94" s="51"/>
    </row>
    <row r="95" spans="1:14">
      <c r="B95" s="89" t="s">
        <v>973</v>
      </c>
      <c r="C95" s="90"/>
      <c r="D95" s="90"/>
      <c r="E95" s="90"/>
      <c r="F95" s="90"/>
      <c r="G95" s="90"/>
      <c r="H95" s="90"/>
      <c r="I95" s="87"/>
      <c r="J95" s="88"/>
      <c r="K95" s="304">
        <v>0.05</v>
      </c>
      <c r="L95" s="861">
        <f>N89*K95</f>
        <v>156773.36209948745</v>
      </c>
      <c r="M95" s="862"/>
      <c r="N95" s="51"/>
    </row>
    <row r="96" spans="1:14" ht="15.75" thickBot="1">
      <c r="B96" s="91" t="s">
        <v>974</v>
      </c>
      <c r="C96" s="92"/>
      <c r="D96" s="92"/>
      <c r="E96" s="92"/>
      <c r="F96" s="92"/>
      <c r="G96" s="92"/>
      <c r="H96" s="92"/>
      <c r="I96" s="93"/>
      <c r="J96" s="94"/>
      <c r="K96" s="305">
        <v>0.05</v>
      </c>
      <c r="L96" s="863">
        <f>N89*K96</f>
        <v>156773.36209948745</v>
      </c>
      <c r="M96" s="864"/>
      <c r="N96" s="51"/>
    </row>
    <row r="97" spans="1:14" ht="15.75" thickBot="1">
      <c r="B97" s="826" t="s">
        <v>953</v>
      </c>
      <c r="C97" s="827"/>
      <c r="D97" s="827"/>
      <c r="E97" s="827"/>
      <c r="F97" s="827"/>
      <c r="G97" s="827"/>
      <c r="H97" s="827"/>
      <c r="I97" s="827"/>
      <c r="J97" s="827"/>
      <c r="K97" s="827"/>
      <c r="L97" s="827"/>
      <c r="M97" s="828"/>
      <c r="N97" s="52">
        <f>L94+L95+L96</f>
        <v>940640.17259692471</v>
      </c>
    </row>
    <row r="98" spans="1:14" ht="15.75" thickBot="1">
      <c r="B98" s="33"/>
      <c r="C98" s="34"/>
      <c r="D98" s="34"/>
      <c r="E98" s="34"/>
      <c r="F98" s="34"/>
      <c r="G98" s="34"/>
      <c r="H98" s="34"/>
      <c r="I98" s="34"/>
      <c r="J98" s="34"/>
      <c r="K98" s="34"/>
      <c r="L98" s="34"/>
      <c r="M98" s="34"/>
      <c r="N98" s="35"/>
    </row>
    <row r="99" spans="1:14" ht="15.75" thickBot="1">
      <c r="A99" t="s">
        <v>2016</v>
      </c>
      <c r="B99" s="826" t="s">
        <v>975</v>
      </c>
      <c r="C99" s="827"/>
      <c r="D99" s="827"/>
      <c r="E99" s="827"/>
      <c r="F99" s="827"/>
      <c r="G99" s="827"/>
      <c r="H99" s="827"/>
      <c r="I99" s="827"/>
      <c r="J99" s="827"/>
      <c r="K99" s="827"/>
      <c r="L99" s="827"/>
      <c r="M99" s="828"/>
      <c r="N99" s="188">
        <f>N89+N97</f>
        <v>4076107.4145866735</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70" t="s">
        <v>2218</v>
      </c>
      <c r="C116" s="971"/>
      <c r="D116" s="971"/>
      <c r="E116" s="971"/>
      <c r="F116" s="971"/>
      <c r="G116" s="971"/>
      <c r="H116" s="971"/>
      <c r="I116" s="971"/>
      <c r="J116" s="971"/>
      <c r="K116" s="971"/>
      <c r="L116" s="971"/>
      <c r="M116" s="971"/>
      <c r="N116" s="972"/>
    </row>
    <row r="117" spans="2:14" ht="15" customHeight="1">
      <c r="B117" s="970"/>
      <c r="C117" s="971"/>
      <c r="D117" s="971"/>
      <c r="E117" s="971"/>
      <c r="F117" s="971"/>
      <c r="G117" s="971"/>
      <c r="H117" s="971"/>
      <c r="I117" s="971"/>
      <c r="J117" s="971"/>
      <c r="K117" s="971"/>
      <c r="L117" s="971"/>
      <c r="M117" s="971"/>
      <c r="N117" s="972"/>
    </row>
    <row r="118" spans="2:14" ht="30" customHeight="1">
      <c r="B118" s="973" t="s">
        <v>2219</v>
      </c>
      <c r="C118" s="974"/>
      <c r="D118" s="974"/>
      <c r="E118" s="974"/>
      <c r="F118" s="974"/>
      <c r="G118" s="974"/>
      <c r="H118" s="974"/>
      <c r="I118" s="974"/>
      <c r="J118" s="974"/>
      <c r="K118" s="974"/>
      <c r="L118" s="974"/>
      <c r="M118" s="974"/>
      <c r="N118" s="975"/>
    </row>
    <row r="119" spans="2:14">
      <c r="B119" s="973"/>
      <c r="C119" s="974"/>
      <c r="D119" s="974"/>
      <c r="E119" s="974"/>
      <c r="F119" s="974"/>
      <c r="G119" s="974"/>
      <c r="H119" s="974"/>
      <c r="I119" s="974"/>
      <c r="J119" s="974"/>
      <c r="K119" s="974"/>
      <c r="L119" s="974"/>
      <c r="M119" s="974"/>
      <c r="N119" s="975"/>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6"/>
      <c r="K129" s="976"/>
      <c r="L129" s="976"/>
      <c r="M129" s="976"/>
      <c r="N129" s="977"/>
    </row>
    <row r="130" spans="2:14" ht="15.75" thickBot="1">
      <c r="B130" s="419" t="s">
        <v>2221</v>
      </c>
      <c r="C130" s="420"/>
      <c r="D130" s="420"/>
      <c r="E130" s="259"/>
      <c r="F130" s="259"/>
      <c r="G130" s="259"/>
      <c r="H130" s="259"/>
      <c r="I130" s="259"/>
      <c r="J130" s="978"/>
      <c r="K130" s="978"/>
      <c r="L130" s="978"/>
      <c r="M130" s="978"/>
      <c r="N130" s="979"/>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40.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2" hidden="1" customHeight="1" thickBot="1">
      <c r="B30" s="71" t="s">
        <v>943</v>
      </c>
      <c r="C30" s="805" t="s">
        <v>944</v>
      </c>
      <c r="D30" s="806"/>
      <c r="E30" s="806"/>
      <c r="F30" s="806"/>
      <c r="G30" s="806"/>
      <c r="H30" s="806"/>
      <c r="I30" s="806"/>
      <c r="J30" s="72"/>
      <c r="K30" s="307"/>
      <c r="L30" s="802" t="s">
        <v>945</v>
      </c>
      <c r="M30" s="803"/>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7"/>
      <c r="J36" s="268"/>
      <c r="K36" s="269">
        <f>VLOOKUP(A36,EQUIPOS!A6:D163,4,FALSE)</f>
        <v>94351.792610917139</v>
      </c>
      <c r="L36" s="270"/>
      <c r="M36" s="271">
        <v>0.16</v>
      </c>
      <c r="N36" s="272">
        <f>K36/M36</f>
        <v>589698.70381823205</v>
      </c>
    </row>
    <row r="37" spans="1:14">
      <c r="A37" s="113" t="s">
        <v>261</v>
      </c>
      <c r="B37" s="875" t="str">
        <f>VLOOKUP(A37,EQUIPOS!A7:D154,3,FALSE)</f>
        <v xml:space="preserve">Motobomba 3 PULGADAS (incluye operario)
</v>
      </c>
      <c r="C37" s="876"/>
      <c r="D37" s="876"/>
      <c r="E37" s="876"/>
      <c r="F37" s="876"/>
      <c r="G37" s="876"/>
      <c r="H37" s="877"/>
      <c r="I37" s="421"/>
      <c r="J37" s="422"/>
      <c r="K37" s="269">
        <f>VLOOKUP(A37,EQUIPOS!A7:D164,4,FALSE)</f>
        <v>13633.831171014599</v>
      </c>
      <c r="L37" s="335"/>
      <c r="M37" s="336">
        <v>0.16</v>
      </c>
      <c r="N37" s="272">
        <f>K37/M37</f>
        <v>85211.444818841235</v>
      </c>
    </row>
    <row r="38" spans="1:14">
      <c r="A38" s="113"/>
      <c r="B38" s="875"/>
      <c r="C38" s="876"/>
      <c r="D38" s="876"/>
      <c r="E38" s="876"/>
      <c r="F38" s="876"/>
      <c r="G38" s="876"/>
      <c r="H38" s="877"/>
      <c r="I38" s="421"/>
      <c r="J38" s="422"/>
      <c r="K38" s="438"/>
      <c r="L38" s="335"/>
      <c r="M38" s="336"/>
      <c r="N38" s="272"/>
    </row>
    <row r="39" spans="1:14">
      <c r="A39" s="113"/>
      <c r="B39" s="875"/>
      <c r="C39" s="876"/>
      <c r="D39" s="876"/>
      <c r="E39" s="876"/>
      <c r="F39" s="876"/>
      <c r="G39" s="876"/>
      <c r="H39" s="877"/>
      <c r="I39" s="421"/>
      <c r="J39" s="422"/>
      <c r="K39" s="438"/>
      <c r="L39" s="335"/>
      <c r="M39" s="336"/>
      <c r="N39" s="272"/>
    </row>
    <row r="40" spans="1:14">
      <c r="A40" s="113"/>
      <c r="B40" s="875"/>
      <c r="C40" s="876"/>
      <c r="D40" s="876"/>
      <c r="E40" s="876"/>
      <c r="F40" s="876"/>
      <c r="G40" s="876"/>
      <c r="H40" s="877"/>
      <c r="I40" s="328"/>
      <c r="J40" s="330"/>
      <c r="K40" s="438"/>
      <c r="L40" s="423"/>
      <c r="M40" s="424"/>
      <c r="N40" s="272"/>
    </row>
    <row r="41" spans="1:14">
      <c r="B41" s="875"/>
      <c r="C41" s="876"/>
      <c r="D41" s="876"/>
      <c r="E41" s="876"/>
      <c r="F41" s="876"/>
      <c r="G41" s="876"/>
      <c r="H41" s="877"/>
      <c r="I41" s="36"/>
      <c r="J41" s="37"/>
      <c r="K41" s="438"/>
      <c r="L41" s="276"/>
      <c r="M41" s="277"/>
      <c r="N41" s="272"/>
    </row>
    <row r="42" spans="1:14">
      <c r="B42" s="320"/>
      <c r="C42" s="321"/>
      <c r="D42" s="321"/>
      <c r="E42" s="321"/>
      <c r="F42" s="323"/>
      <c r="G42" s="323"/>
      <c r="H42" s="125"/>
      <c r="I42" s="36"/>
      <c r="J42" s="37"/>
      <c r="K42" s="438"/>
      <c r="L42" s="276"/>
      <c r="M42" s="277"/>
      <c r="N42" s="273"/>
    </row>
    <row r="43" spans="1:14">
      <c r="B43" s="883" t="s">
        <v>952</v>
      </c>
      <c r="C43" s="884"/>
      <c r="D43" s="884"/>
      <c r="E43" s="38"/>
      <c r="F43" s="39"/>
      <c r="G43" s="39"/>
      <c r="H43" s="40"/>
      <c r="I43" s="36"/>
      <c r="J43" s="37"/>
      <c r="K43" s="279"/>
      <c r="L43" s="276"/>
      <c r="M43" s="401">
        <v>0.05</v>
      </c>
      <c r="N43" s="344">
        <f>N77*M43</f>
        <v>13947.19623493781</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4">
        <f>SUM(N36:N44)</f>
        <v>688857.3448720111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5" t="s">
        <v>945</v>
      </c>
      <c r="K49" s="85" t="s">
        <v>946</v>
      </c>
      <c r="L49" s="907" t="s">
        <v>955</v>
      </c>
      <c r="M49" s="906"/>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13166.83406486489</v>
      </c>
      <c r="N50" s="272">
        <f>K50*M50</f>
        <v>2633.3668129729781</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988.30957871867224</v>
      </c>
      <c r="N51" s="272">
        <f>K51*M51</f>
        <v>988.30957871867224</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912.63811857577059</v>
      </c>
      <c r="N52" s="272">
        <f>K52*M52</f>
        <v>456.3190592878853</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3777.5266192886297</v>
      </c>
      <c r="N53" s="272">
        <f>K53*M53</f>
        <v>566628.99289329443</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539472.64956733794</v>
      </c>
      <c r="N54" s="272">
        <f>K54*M54</f>
        <v>539472.64956733794</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6" t="s">
        <v>953</v>
      </c>
      <c r="C58" s="827"/>
      <c r="D58" s="827"/>
      <c r="E58" s="827"/>
      <c r="F58" s="827"/>
      <c r="G58" s="827"/>
      <c r="H58" s="827"/>
      <c r="I58" s="827"/>
      <c r="J58" s="827"/>
      <c r="K58" s="827"/>
      <c r="L58" s="827"/>
      <c r="M58" s="828"/>
      <c r="N58" s="394">
        <f>SUM(N50:N57)</f>
        <v>1110179.6379116119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3">
        <f>VLOOKUP(A63,TRANSPORTE!A5:D117,4,FALSE)</f>
        <v>1246.3831674075907</v>
      </c>
      <c r="M63" s="914"/>
      <c r="N63" s="287">
        <f>K63*L63</f>
        <v>1246.3831674075907</v>
      </c>
    </row>
    <row r="64" spans="1:14">
      <c r="B64" s="46"/>
      <c r="C64" s="47"/>
      <c r="D64" s="47"/>
      <c r="E64" s="47"/>
      <c r="F64" s="47"/>
      <c r="G64" s="47"/>
      <c r="H64" s="311"/>
      <c r="I64" s="279"/>
      <c r="J64" s="286"/>
      <c r="K64" s="279"/>
      <c r="L64" s="913"/>
      <c r="M64" s="914"/>
      <c r="N64" s="287"/>
    </row>
    <row r="65" spans="1:15">
      <c r="B65" s="46"/>
      <c r="C65" s="47"/>
      <c r="D65" s="47"/>
      <c r="E65" s="47"/>
      <c r="F65" s="47"/>
      <c r="G65" s="47"/>
      <c r="H65" s="311"/>
      <c r="I65" s="279"/>
      <c r="J65" s="286"/>
      <c r="K65" s="279"/>
      <c r="L65" s="913"/>
      <c r="M65" s="914"/>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1246.3831674075907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SUM(N73:N76)</f>
        <v>278943.92469875619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N45+N58+N68+N77</f>
        <v>2079227.2906497866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415845.45812995732</v>
      </c>
      <c r="M84" s="862"/>
      <c r="N84" s="51"/>
    </row>
    <row r="85" spans="1:14">
      <c r="B85" s="89" t="s">
        <v>973</v>
      </c>
      <c r="C85" s="90"/>
      <c r="D85" s="90"/>
      <c r="E85" s="90"/>
      <c r="F85" s="90"/>
      <c r="G85" s="90"/>
      <c r="H85" s="90"/>
      <c r="I85" s="87"/>
      <c r="J85" s="88"/>
      <c r="K85" s="304">
        <v>0.05</v>
      </c>
      <c r="L85" s="861">
        <f>N79*K85</f>
        <v>103961.36453248933</v>
      </c>
      <c r="M85" s="862"/>
      <c r="N85" s="51"/>
    </row>
    <row r="86" spans="1:14" ht="15.75" thickBot="1">
      <c r="B86" s="91" t="s">
        <v>974</v>
      </c>
      <c r="C86" s="92"/>
      <c r="D86" s="92"/>
      <c r="E86" s="92"/>
      <c r="F86" s="92"/>
      <c r="G86" s="92"/>
      <c r="H86" s="92"/>
      <c r="I86" s="93"/>
      <c r="J86" s="94"/>
      <c r="K86" s="305">
        <v>0.05</v>
      </c>
      <c r="L86" s="863">
        <f>N79*K86</f>
        <v>103961.36453248933</v>
      </c>
      <c r="M86" s="864"/>
      <c r="N86" s="51"/>
    </row>
    <row r="87" spans="1:14" ht="15.75" thickBot="1">
      <c r="B87" s="826" t="s">
        <v>953</v>
      </c>
      <c r="C87" s="827"/>
      <c r="D87" s="827"/>
      <c r="E87" s="827"/>
      <c r="F87" s="827"/>
      <c r="G87" s="827"/>
      <c r="H87" s="827"/>
      <c r="I87" s="827"/>
      <c r="J87" s="827"/>
      <c r="K87" s="827"/>
      <c r="L87" s="827"/>
      <c r="M87" s="828"/>
      <c r="N87" s="52">
        <f>L84+L85+L86</f>
        <v>623768.18719493598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2702995.4778447226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2"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38.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452"/>
      <c r="L30" s="802" t="s">
        <v>945</v>
      </c>
      <c r="M30" s="803"/>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121</v>
      </c>
      <c r="B36" s="875" t="str">
        <f>VLOOKUP(A36,EQUIPOS!A6:D154,3,FALSE)</f>
        <v>Bomba eléctrica para accionar la celda</v>
      </c>
      <c r="C36" s="876"/>
      <c r="D36" s="876"/>
      <c r="E36" s="876"/>
      <c r="F36" s="876"/>
      <c r="G36" s="876"/>
      <c r="H36" s="877"/>
      <c r="I36" s="267"/>
      <c r="J36" s="268"/>
      <c r="K36" s="269">
        <f>VLOOKUP(A36,EQUIPOS!A6:D163,4,FALSE)</f>
        <v>81488.248103452788</v>
      </c>
      <c r="L36" s="270"/>
      <c r="M36" s="271">
        <v>0.01</v>
      </c>
      <c r="N36" s="272">
        <f t="shared" ref="N36:N41" si="0">K36/M36</f>
        <v>8148824.8103452791</v>
      </c>
    </row>
    <row r="37" spans="1:14">
      <c r="A37" s="113" t="s">
        <v>192</v>
      </c>
      <c r="B37" s="875" t="str">
        <f>VLOOKUP(A37,EQUIPOS!A7:D154,3,FALSE)</f>
        <v>Equipo de acarreo interno</v>
      </c>
      <c r="C37" s="876"/>
      <c r="D37" s="876"/>
      <c r="E37" s="876"/>
      <c r="F37" s="876"/>
      <c r="G37" s="876"/>
      <c r="H37" s="877"/>
      <c r="I37" s="421"/>
      <c r="J37" s="422"/>
      <c r="K37" s="269">
        <f>VLOOKUP(A37,EQUIPOS!A7:D164,4,FALSE)</f>
        <v>27378.818071731061</v>
      </c>
      <c r="L37" s="335"/>
      <c r="M37" s="336">
        <v>0.05</v>
      </c>
      <c r="N37" s="272">
        <f t="shared" si="0"/>
        <v>547576.36143462115</v>
      </c>
    </row>
    <row r="38" spans="1:14">
      <c r="A38" s="113" t="s">
        <v>217</v>
      </c>
      <c r="B38" s="875" t="str">
        <f>VLOOKUP(A38,EQUIPOS!A8:D154,3,FALSE)</f>
        <v>Equipo de soldadura y de acetileno (incluye soldadura)</v>
      </c>
      <c r="C38" s="876"/>
      <c r="D38" s="876"/>
      <c r="E38" s="876"/>
      <c r="F38" s="876"/>
      <c r="G38" s="876"/>
      <c r="H38" s="877"/>
      <c r="I38" s="421"/>
      <c r="J38" s="422"/>
      <c r="K38" s="269">
        <f>VLOOKUP(A38,EQUIPOS!A8:D165,4,FALSE)</f>
        <v>31963.254929965562</v>
      </c>
      <c r="L38" s="335"/>
      <c r="M38" s="336">
        <v>0.01</v>
      </c>
      <c r="N38" s="272">
        <f t="shared" si="0"/>
        <v>3196325.4929965562</v>
      </c>
    </row>
    <row r="39" spans="1:14">
      <c r="A39" s="113" t="s">
        <v>242</v>
      </c>
      <c r="B39" s="875" t="str">
        <f>VLOOKUP(A39,EQUIPOS!A9:D154,3,FALSE)</f>
        <v>Grúa con torre capacidad 1 ton en la punta.</v>
      </c>
      <c r="C39" s="876"/>
      <c r="D39" s="876"/>
      <c r="E39" s="876"/>
      <c r="F39" s="876"/>
      <c r="G39" s="876"/>
      <c r="H39" s="877"/>
      <c r="I39" s="421"/>
      <c r="J39" s="422"/>
      <c r="K39" s="269">
        <f>VLOOKUP(A39,EQUIPOS!A9:D166,4,FALSE)</f>
        <v>158400.81654734496</v>
      </c>
      <c r="L39" s="335"/>
      <c r="M39" s="336">
        <v>0.04</v>
      </c>
      <c r="N39" s="272">
        <f t="shared" si="0"/>
        <v>3960020.413683624</v>
      </c>
    </row>
    <row r="40" spans="1:14">
      <c r="A40" s="113" t="s">
        <v>255</v>
      </c>
      <c r="B40" s="875" t="str">
        <f>VLOOKUP(A40,EQUIPOS!A10:D154,3,FALSE)</f>
        <v>Manómetro cable de acero para bajar la celda</v>
      </c>
      <c r="C40" s="876"/>
      <c r="D40" s="876"/>
      <c r="E40" s="876"/>
      <c r="F40" s="876"/>
      <c r="G40" s="876"/>
      <c r="H40" s="877"/>
      <c r="I40" s="328"/>
      <c r="J40" s="330"/>
      <c r="K40" s="269">
        <f>VLOOKUP(A40,EQUIPOS!A10:D167,4,FALSE)</f>
        <v>1568399.5426490111</v>
      </c>
      <c r="L40" s="423"/>
      <c r="M40" s="424">
        <v>1</v>
      </c>
      <c r="N40" s="272">
        <f t="shared" si="0"/>
        <v>1568399.5426490111</v>
      </c>
    </row>
    <row r="41" spans="1:14">
      <c r="A41" t="s">
        <v>320</v>
      </c>
      <c r="B41" s="875" t="str">
        <f>VLOOKUP(A41,EQUIPOS!A11:D155,3,FALSE)</f>
        <v>Retroexcavadora sobre llantas, motor 62HP, Profundidad de excavación de 5.41 metros.</v>
      </c>
      <c r="C41" s="876"/>
      <c r="D41" s="876"/>
      <c r="E41" s="876"/>
      <c r="F41" s="876"/>
      <c r="G41" s="876"/>
      <c r="H41" s="877"/>
      <c r="I41" s="36"/>
      <c r="J41" s="37"/>
      <c r="K41" s="269">
        <f>VLOOKUP(A41,EQUIPOS!A11:D168,4,FALSE)</f>
        <v>148036.71526930007</v>
      </c>
      <c r="L41" s="276"/>
      <c r="M41" s="277">
        <v>0.2</v>
      </c>
      <c r="N41" s="272">
        <f t="shared" si="0"/>
        <v>740183.57634650031</v>
      </c>
    </row>
    <row r="42" spans="1:14">
      <c r="B42" s="320"/>
      <c r="C42" s="321"/>
      <c r="D42" s="321"/>
      <c r="E42" s="321"/>
      <c r="F42" s="323"/>
      <c r="G42" s="323"/>
      <c r="H42" s="125"/>
      <c r="I42" s="36"/>
      <c r="J42" s="37"/>
      <c r="K42" s="438"/>
      <c r="L42" s="276"/>
      <c r="M42" s="277"/>
      <c r="N42" s="273"/>
    </row>
    <row r="43" spans="1:14">
      <c r="B43" s="883" t="s">
        <v>952</v>
      </c>
      <c r="C43" s="884"/>
      <c r="D43" s="884"/>
      <c r="E43" s="38"/>
      <c r="F43" s="39"/>
      <c r="G43" s="39"/>
      <c r="H43" s="40"/>
      <c r="I43" s="36"/>
      <c r="J43" s="37"/>
      <c r="K43" s="279"/>
      <c r="L43" s="276"/>
      <c r="M43" s="401">
        <v>0.01</v>
      </c>
      <c r="N43" s="344">
        <f>N81*M43</f>
        <v>6998.5517413614798</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4">
        <f>SUM(N36:N44)</f>
        <v>18168328.749196958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5" t="s">
        <v>945</v>
      </c>
      <c r="K49" s="85" t="s">
        <v>946</v>
      </c>
      <c r="L49" s="907" t="s">
        <v>955</v>
      </c>
      <c r="M49" s="906"/>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22201229.903147485</v>
      </c>
      <c r="N50" s="272">
        <f t="shared" ref="N50:N55" si="1">K50*M50</f>
        <v>22201229.903147485</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107613.6110691792</v>
      </c>
      <c r="N51" s="272">
        <f t="shared" si="1"/>
        <v>3228408.3320753761</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1612531.3320640691</v>
      </c>
      <c r="N52" s="272">
        <f t="shared" si="1"/>
        <v>3225062.6641281382</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989966.47221521533</v>
      </c>
      <c r="N53" s="272">
        <f t="shared" si="1"/>
        <v>4949832.3610760765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65573.62597487359</v>
      </c>
      <c r="N54" s="272">
        <f t="shared" si="1"/>
        <v>3934417.5584924156</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42963.799869222101</v>
      </c>
      <c r="N55" s="272">
        <f t="shared" si="1"/>
        <v>515565.59843066521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6" t="s">
        <v>953</v>
      </c>
      <c r="C58" s="827"/>
      <c r="D58" s="827"/>
      <c r="E58" s="827"/>
      <c r="F58" s="827"/>
      <c r="G58" s="827"/>
      <c r="H58" s="827"/>
      <c r="I58" s="827"/>
      <c r="J58" s="827"/>
      <c r="K58" s="827"/>
      <c r="L58" s="827"/>
      <c r="M58" s="828"/>
      <c r="N58" s="394">
        <f>SUM(N50:N57)</f>
        <v>38054516.417350158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3">
        <f>VLOOKUP(A63,TRANSPORTE!A5:D117,4,FALSE)</f>
        <v>899428.08068049164</v>
      </c>
      <c r="M63" s="914"/>
      <c r="N63" s="287">
        <f>K63*L63</f>
        <v>899428.08068049164</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3">
        <f>VLOOKUP(A64,TRANSPORTE!A6:D117,4,FALSE)</f>
        <v>147611.77235367725</v>
      </c>
      <c r="M64" s="914"/>
      <c r="N64" s="287">
        <f>K64*L64</f>
        <v>1180894.178829418</v>
      </c>
    </row>
    <row r="65" spans="1:15">
      <c r="A65" t="s">
        <v>1399</v>
      </c>
      <c r="B65" s="46" t="str">
        <f>VLOOKUP(A65,TRANSPORTE!A6:D117,3,FALSE)</f>
        <v>Pasajes aéreos</v>
      </c>
      <c r="C65" s="47"/>
      <c r="D65" s="47"/>
      <c r="E65" s="47"/>
      <c r="F65" s="47"/>
      <c r="G65" s="47"/>
      <c r="H65" s="311" t="s">
        <v>945</v>
      </c>
      <c r="I65" s="279">
        <v>3</v>
      </c>
      <c r="J65" s="286">
        <v>1</v>
      </c>
      <c r="K65" s="279">
        <f>I65*J65</f>
        <v>3</v>
      </c>
      <c r="L65" s="913">
        <f>VLOOKUP(A65,TRANSPORTE!A6:D117,4,FALSE)</f>
        <v>411250.57676192623</v>
      </c>
      <c r="M65" s="914"/>
      <c r="N65" s="287">
        <f>K65*L65</f>
        <v>1233751.7302857786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3314073.9897956885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SUM(N73:N80)</f>
        <v>699855.17413614795</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N45+N58+N68+N81</f>
        <v>60236774.330478951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12047354.866095791</v>
      </c>
      <c r="M88" s="862"/>
      <c r="N88" s="51"/>
    </row>
    <row r="89" spans="1:14">
      <c r="B89" s="89" t="s">
        <v>973</v>
      </c>
      <c r="C89" s="90"/>
      <c r="D89" s="90"/>
      <c r="E89" s="90"/>
      <c r="F89" s="90"/>
      <c r="G89" s="90"/>
      <c r="H89" s="90"/>
      <c r="I89" s="87"/>
      <c r="J89" s="88"/>
      <c r="K89" s="304">
        <v>0.05</v>
      </c>
      <c r="L89" s="861">
        <f>N83*K89</f>
        <v>3011838.7165239477</v>
      </c>
      <c r="M89" s="862"/>
      <c r="N89" s="51"/>
    </row>
    <row r="90" spans="1:14" ht="15.75" thickBot="1">
      <c r="B90" s="91" t="s">
        <v>974</v>
      </c>
      <c r="C90" s="92"/>
      <c r="D90" s="92"/>
      <c r="E90" s="92"/>
      <c r="F90" s="92"/>
      <c r="G90" s="92"/>
      <c r="H90" s="92"/>
      <c r="I90" s="93"/>
      <c r="J90" s="94"/>
      <c r="K90" s="305">
        <v>0.05</v>
      </c>
      <c r="L90" s="863">
        <f>N83*K90</f>
        <v>3011838.7165239477</v>
      </c>
      <c r="M90" s="864"/>
      <c r="N90" s="51"/>
    </row>
    <row r="91" spans="1:14" ht="15.75" thickBot="1">
      <c r="B91" s="826" t="s">
        <v>953</v>
      </c>
      <c r="C91" s="827"/>
      <c r="D91" s="827"/>
      <c r="E91" s="827"/>
      <c r="F91" s="827"/>
      <c r="G91" s="827"/>
      <c r="H91" s="827"/>
      <c r="I91" s="827"/>
      <c r="J91" s="827"/>
      <c r="K91" s="827"/>
      <c r="L91" s="827"/>
      <c r="M91" s="828"/>
      <c r="N91" s="52">
        <f>L88+L89+L90</f>
        <v>18071032.299143687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78307806.629622638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0"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t="s">
        <v>121</v>
      </c>
      <c r="B36" s="875" t="str">
        <f>VLOOKUP(A36,EQUIPOS!A6:D154,3,FALSE)</f>
        <v>Bomba eléctrica para accionar la celda</v>
      </c>
      <c r="C36" s="876"/>
      <c r="D36" s="876"/>
      <c r="E36" s="876"/>
      <c r="F36" s="876"/>
      <c r="G36" s="876"/>
      <c r="H36" s="877"/>
      <c r="I36" s="267"/>
      <c r="J36" s="268"/>
      <c r="K36" s="269">
        <f>VLOOKUP(A36,EQUIPOS!A6:D163,4,FALSE)</f>
        <v>81488.248103452788</v>
      </c>
      <c r="L36" s="270"/>
      <c r="M36" s="271">
        <v>0.01</v>
      </c>
      <c r="N36" s="272">
        <f>K36/M36</f>
        <v>8148824.8103452791</v>
      </c>
    </row>
    <row r="37" spans="1:16">
      <c r="A37" s="113" t="s">
        <v>217</v>
      </c>
      <c r="B37" s="875" t="str">
        <f>VLOOKUP(A37,EQUIPOS!A7:D154,3,FALSE)</f>
        <v>Equipo de soldadura y de acetileno (incluye soldadura)</v>
      </c>
      <c r="C37" s="876"/>
      <c r="D37" s="876"/>
      <c r="E37" s="876"/>
      <c r="F37" s="876"/>
      <c r="G37" s="876"/>
      <c r="H37" s="877"/>
      <c r="I37" s="421"/>
      <c r="J37" s="422"/>
      <c r="K37" s="269">
        <f>VLOOKUP(A37,EQUIPOS!A7:D164,4,FALSE)</f>
        <v>31963.254929965562</v>
      </c>
      <c r="L37" s="335"/>
      <c r="M37" s="336">
        <v>0.01</v>
      </c>
      <c r="N37" s="272">
        <f>K37/M37</f>
        <v>3196325.4929965562</v>
      </c>
    </row>
    <row r="38" spans="1:16">
      <c r="A38" s="113" t="s">
        <v>255</v>
      </c>
      <c r="B38" s="875" t="str">
        <f>VLOOKUP(A38,EQUIPOS!A8:D154,3,FALSE)</f>
        <v>Manómetro cable de acero para bajar la celda</v>
      </c>
      <c r="C38" s="876"/>
      <c r="D38" s="876"/>
      <c r="E38" s="876"/>
      <c r="F38" s="876"/>
      <c r="G38" s="876"/>
      <c r="H38" s="877"/>
      <c r="I38" s="421"/>
      <c r="J38" s="422"/>
      <c r="K38" s="269">
        <f>VLOOKUP(A38,EQUIPOS!A8:D165,4,FALSE)</f>
        <v>1568399.5426490111</v>
      </c>
      <c r="L38" s="335"/>
      <c r="M38" s="336">
        <v>1</v>
      </c>
      <c r="N38" s="272">
        <f>K38/M38</f>
        <v>1568399.5426490111</v>
      </c>
    </row>
    <row r="39" spans="1:16">
      <c r="A39" s="113"/>
      <c r="B39" s="875"/>
      <c r="C39" s="876"/>
      <c r="D39" s="876"/>
      <c r="E39" s="876"/>
      <c r="F39" s="876"/>
      <c r="G39" s="876"/>
      <c r="H39" s="877"/>
      <c r="I39" s="421"/>
      <c r="J39" s="422"/>
      <c r="K39" s="269"/>
      <c r="L39" s="335"/>
      <c r="M39" s="336"/>
      <c r="N39" s="272"/>
    </row>
    <row r="40" spans="1:16">
      <c r="A40" s="113"/>
      <c r="B40" s="875"/>
      <c r="C40" s="876"/>
      <c r="D40" s="876"/>
      <c r="E40" s="876"/>
      <c r="F40" s="876"/>
      <c r="G40" s="876"/>
      <c r="H40" s="877"/>
      <c r="I40" s="328"/>
      <c r="J40" s="330"/>
      <c r="K40" s="269"/>
      <c r="L40" s="423"/>
      <c r="M40" s="424"/>
      <c r="N40" s="272"/>
    </row>
    <row r="41" spans="1:16">
      <c r="B41" s="875"/>
      <c r="C41" s="876"/>
      <c r="D41" s="876"/>
      <c r="E41" s="876"/>
      <c r="F41" s="876"/>
      <c r="G41" s="876"/>
      <c r="H41" s="877"/>
      <c r="I41" s="36"/>
      <c r="J41" s="37"/>
      <c r="K41" s="269"/>
      <c r="L41" s="276"/>
      <c r="M41" s="277"/>
      <c r="N41" s="272"/>
    </row>
    <row r="42" spans="1:16">
      <c r="B42" s="320"/>
      <c r="C42" s="321"/>
      <c r="D42" s="321"/>
      <c r="E42" s="321"/>
      <c r="F42" s="323"/>
      <c r="G42" s="323"/>
      <c r="H42" s="125"/>
      <c r="I42" s="36"/>
      <c r="J42" s="37"/>
      <c r="K42" s="438"/>
      <c r="L42" s="276"/>
      <c r="M42" s="277"/>
      <c r="N42" s="273"/>
    </row>
    <row r="43" spans="1:16">
      <c r="B43" s="883" t="s">
        <v>952</v>
      </c>
      <c r="C43" s="884"/>
      <c r="D43" s="884"/>
      <c r="E43" s="38"/>
      <c r="F43" s="39"/>
      <c r="G43" s="39"/>
      <c r="H43" s="40"/>
      <c r="I43" s="36"/>
      <c r="J43" s="37"/>
      <c r="K43" s="279"/>
      <c r="L43" s="276"/>
      <c r="M43" s="401">
        <v>0.01</v>
      </c>
      <c r="N43" s="344">
        <f>N81*M43</f>
        <v>6998.5517413614798</v>
      </c>
    </row>
    <row r="44" spans="1:16" ht="15.75" thickBot="1">
      <c r="B44" s="875"/>
      <c r="C44" s="876"/>
      <c r="D44" s="876"/>
      <c r="E44" s="876"/>
      <c r="F44" s="876"/>
      <c r="G44" s="876"/>
      <c r="H44" s="877"/>
      <c r="I44" s="885"/>
      <c r="J44" s="886"/>
      <c r="K44" s="41"/>
      <c r="L44" s="887"/>
      <c r="M44" s="888"/>
      <c r="N44" s="105"/>
    </row>
    <row r="45" spans="1:16" ht="15.75" thickBot="1">
      <c r="B45" s="826" t="s">
        <v>953</v>
      </c>
      <c r="C45" s="827"/>
      <c r="D45" s="827"/>
      <c r="E45" s="827"/>
      <c r="F45" s="827"/>
      <c r="G45" s="827"/>
      <c r="H45" s="827"/>
      <c r="I45" s="827"/>
      <c r="J45" s="827"/>
      <c r="K45" s="827"/>
      <c r="L45" s="827"/>
      <c r="M45" s="828"/>
      <c r="N45" s="394">
        <f>SUM(N36:N44)</f>
        <v>12920548.397732209</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5" t="s">
        <v>945</v>
      </c>
      <c r="K49" s="85" t="s">
        <v>946</v>
      </c>
      <c r="L49" s="907" t="s">
        <v>955</v>
      </c>
      <c r="M49" s="906"/>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22201229.903147485</v>
      </c>
      <c r="N50" s="272">
        <f t="shared" ref="N50:N55" si="0">K50*M50</f>
        <v>22201229.903147485</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107613.6110691792</v>
      </c>
      <c r="N51" s="272">
        <f t="shared" si="0"/>
        <v>3228408.3320753761</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1612531.3320640691</v>
      </c>
      <c r="N52" s="272">
        <f t="shared" si="0"/>
        <v>3225062.6641281382</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989966.47221521533</v>
      </c>
      <c r="N53" s="272">
        <f t="shared" si="0"/>
        <v>4949832.3610760765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65573.62597487359</v>
      </c>
      <c r="N54" s="272">
        <f t="shared" si="0"/>
        <v>3934417.5584924156</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42963.799869222101</v>
      </c>
      <c r="N55" s="272">
        <f t="shared" si="0"/>
        <v>515565.59843066521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6" t="s">
        <v>953</v>
      </c>
      <c r="C58" s="827"/>
      <c r="D58" s="827"/>
      <c r="E58" s="827"/>
      <c r="F58" s="827"/>
      <c r="G58" s="827"/>
      <c r="H58" s="827"/>
      <c r="I58" s="827"/>
      <c r="J58" s="827"/>
      <c r="K58" s="827"/>
      <c r="L58" s="827"/>
      <c r="M58" s="828"/>
      <c r="N58" s="394">
        <f>SUM(N50:N57)</f>
        <v>38054516.417350158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3">
        <f>VLOOKUP(A63,TRANSPORTE!A5:D117,4,FALSE)</f>
        <v>411250.57676192623</v>
      </c>
      <c r="M63" s="914"/>
      <c r="N63" s="287">
        <f>K63*L63</f>
        <v>1233751.7302857786</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3">
        <f>VLOOKUP(A64,TRANSPORTE!A6:D117,4,FALSE)</f>
        <v>899428.08068049164</v>
      </c>
      <c r="M64" s="914"/>
      <c r="N64" s="287">
        <f>K64*L64</f>
        <v>899428.08068049164</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3">
        <f>VLOOKUP(A65,TRANSPORTE!A6:D118,4,FALSE)</f>
        <v>147611.77235367725</v>
      </c>
      <c r="M65" s="914"/>
      <c r="N65" s="287">
        <f>K65*L65</f>
        <v>1180894.178829418</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3314073.9897956881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2"/>
      <c r="C80" s="903"/>
      <c r="D80" s="903"/>
      <c r="E80" s="903"/>
      <c r="F80" s="903"/>
      <c r="G80" s="903"/>
      <c r="H80" s="903"/>
      <c r="I80" s="44"/>
      <c r="J80" s="44"/>
      <c r="K80" s="44"/>
      <c r="L80" s="981"/>
      <c r="M80" s="982"/>
      <c r="N80" s="45"/>
    </row>
    <row r="81" spans="1:14" ht="15.75" thickBot="1">
      <c r="B81" s="826" t="s">
        <v>953</v>
      </c>
      <c r="C81" s="827"/>
      <c r="D81" s="827"/>
      <c r="E81" s="827"/>
      <c r="F81" s="827"/>
      <c r="G81" s="827"/>
      <c r="H81" s="827"/>
      <c r="I81" s="869"/>
      <c r="J81" s="869"/>
      <c r="K81" s="869"/>
      <c r="L81" s="869"/>
      <c r="M81" s="870"/>
      <c r="N81" s="301">
        <f>SUM(N73:N80)</f>
        <v>699855.17413614795</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N45+N58+N68+N81</f>
        <v>54988993.979014203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10997798.795802841</v>
      </c>
      <c r="M88" s="862"/>
      <c r="N88" s="51"/>
    </row>
    <row r="89" spans="1:14">
      <c r="B89" s="89" t="s">
        <v>973</v>
      </c>
      <c r="C89" s="90"/>
      <c r="D89" s="90"/>
      <c r="E89" s="90"/>
      <c r="F89" s="90"/>
      <c r="G89" s="90"/>
      <c r="H89" s="90"/>
      <c r="I89" s="87"/>
      <c r="J89" s="88"/>
      <c r="K89" s="304">
        <v>0.05</v>
      </c>
      <c r="L89" s="861">
        <f>N83*K89</f>
        <v>2749449.6989507102</v>
      </c>
      <c r="M89" s="862"/>
      <c r="N89" s="51"/>
    </row>
    <row r="90" spans="1:14" ht="15.75" thickBot="1">
      <c r="B90" s="91" t="s">
        <v>974</v>
      </c>
      <c r="C90" s="92"/>
      <c r="D90" s="92"/>
      <c r="E90" s="92"/>
      <c r="F90" s="92"/>
      <c r="G90" s="92"/>
      <c r="H90" s="92"/>
      <c r="I90" s="93"/>
      <c r="J90" s="94"/>
      <c r="K90" s="305">
        <v>0.05</v>
      </c>
      <c r="L90" s="863">
        <f>N83*K90</f>
        <v>2749449.6989507102</v>
      </c>
      <c r="M90" s="864"/>
      <c r="N90" s="51"/>
    </row>
    <row r="91" spans="1:14" ht="15.75" thickBot="1">
      <c r="B91" s="826" t="s">
        <v>953</v>
      </c>
      <c r="C91" s="827"/>
      <c r="D91" s="827"/>
      <c r="E91" s="827"/>
      <c r="F91" s="827"/>
      <c r="G91" s="827"/>
      <c r="H91" s="827"/>
      <c r="I91" s="827"/>
      <c r="J91" s="827"/>
      <c r="K91" s="827"/>
      <c r="L91" s="827"/>
      <c r="M91" s="828"/>
      <c r="N91" s="52">
        <f>L88+L89+L90</f>
        <v>16496698.193704261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71485692.172718465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259</v>
      </c>
      <c r="B36" s="875" t="str">
        <f>VLOOKUP(A36,EQUIPOS!A6:D154,3,FALSE)</f>
        <v>Montacargas</v>
      </c>
      <c r="C36" s="876"/>
      <c r="D36" s="876"/>
      <c r="E36" s="876"/>
      <c r="F36" s="876"/>
      <c r="G36" s="876"/>
      <c r="H36" s="877"/>
      <c r="I36" s="267"/>
      <c r="J36" s="268"/>
      <c r="K36" s="269">
        <f>VLOOKUP(A36,EQUIPOS!A6:D163,4,FALSE)</f>
        <v>74883.759614489638</v>
      </c>
      <c r="L36" s="270"/>
      <c r="M36" s="336">
        <v>1.5</v>
      </c>
      <c r="N36" s="272">
        <f>K36/M36</f>
        <v>49922.506409659756</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2975.4018634534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52897.908273113157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11782.028021862347</v>
      </c>
      <c r="N48" s="272">
        <f>K48*M48</f>
        <v>3690143.896320432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3690143.896320432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59508.037269067994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3802549.8418626129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760509.96837252262</v>
      </c>
      <c r="M84" s="862"/>
      <c r="N84" s="51"/>
    </row>
    <row r="85" spans="1:14">
      <c r="B85" s="89" t="s">
        <v>973</v>
      </c>
      <c r="C85" s="90"/>
      <c r="D85" s="90"/>
      <c r="E85" s="90"/>
      <c r="F85" s="90"/>
      <c r="G85" s="90"/>
      <c r="H85" s="90"/>
      <c r="I85" s="87"/>
      <c r="J85" s="88"/>
      <c r="K85" s="304">
        <v>0.05</v>
      </c>
      <c r="L85" s="861">
        <f>N79*K85</f>
        <v>190127.49209313066</v>
      </c>
      <c r="M85" s="862"/>
      <c r="N85" s="51"/>
    </row>
    <row r="86" spans="1:14" ht="15.75" thickBot="1">
      <c r="B86" s="91" t="s">
        <v>974</v>
      </c>
      <c r="C86" s="92"/>
      <c r="D86" s="92"/>
      <c r="E86" s="92"/>
      <c r="F86" s="92"/>
      <c r="G86" s="92"/>
      <c r="H86" s="92"/>
      <c r="I86" s="93"/>
      <c r="J86" s="94"/>
      <c r="K86" s="305">
        <v>0.05</v>
      </c>
      <c r="L86" s="863">
        <f>N79*K86</f>
        <v>190127.49209313066</v>
      </c>
      <c r="M86" s="864"/>
      <c r="N86" s="51"/>
    </row>
    <row r="87" spans="1:14" ht="15.75" thickBot="1">
      <c r="B87" s="826" t="s">
        <v>953</v>
      </c>
      <c r="C87" s="827"/>
      <c r="D87" s="827"/>
      <c r="E87" s="827"/>
      <c r="F87" s="827"/>
      <c r="G87" s="827"/>
      <c r="H87" s="827"/>
      <c r="I87" s="827"/>
      <c r="J87" s="827"/>
      <c r="K87" s="827"/>
      <c r="L87" s="827"/>
      <c r="M87" s="828"/>
      <c r="N87" s="52">
        <f>L84+L85+L86</f>
        <v>1140764.952558784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4943314.7944213971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267</v>
      </c>
      <c r="B36" s="875" t="str">
        <f>VLOOKUP(A36,EQUIPOS!A6:D154,3,FALSE)</f>
        <v>Motobomba de concreto</v>
      </c>
      <c r="C36" s="876"/>
      <c r="D36" s="876"/>
      <c r="E36" s="876"/>
      <c r="F36" s="876"/>
      <c r="G36" s="876"/>
      <c r="H36" s="877"/>
      <c r="I36" s="267"/>
      <c r="J36" s="268"/>
      <c r="K36" s="269">
        <f>VLOOKUP(A36,EQUIPOS!A6:D163,4,FALSE)</f>
        <v>107722.82111677856</v>
      </c>
      <c r="L36" s="270"/>
      <c r="M36" s="336">
        <v>2.5</v>
      </c>
      <c r="N36" s="272">
        <f>K36/M36</f>
        <v>43089.128446711424</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43089.128446711424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4253.9086928274774</v>
      </c>
      <c r="N48" s="272">
        <f>K48*M48</f>
        <v>198907.15386173612</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487192.46535456588</v>
      </c>
      <c r="N49" s="272">
        <f>K49*M49</f>
        <v>325435.37741772359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524342.53127945971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3">
        <f>VLOOKUP(A60,TRANSPORTE!A2:D117,4,FALSE)</f>
        <v>1246.3831674075907</v>
      </c>
      <c r="M60" s="914"/>
      <c r="N60" s="287">
        <f>K60*L60</f>
        <v>1082.3285804642862</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1082.3285804642862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568513.98830663541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113702.79766132709</v>
      </c>
      <c r="M84" s="862"/>
      <c r="N84" s="51"/>
    </row>
    <row r="85" spans="1:14">
      <c r="B85" s="89" t="s">
        <v>973</v>
      </c>
      <c r="C85" s="90"/>
      <c r="D85" s="90"/>
      <c r="E85" s="90"/>
      <c r="F85" s="90"/>
      <c r="G85" s="90"/>
      <c r="H85" s="90"/>
      <c r="I85" s="87"/>
      <c r="J85" s="88"/>
      <c r="K85" s="304">
        <v>0.05</v>
      </c>
      <c r="L85" s="861">
        <f>N79*K85</f>
        <v>28425.699415331772</v>
      </c>
      <c r="M85" s="862"/>
      <c r="N85" s="51"/>
    </row>
    <row r="86" spans="1:14" ht="15.75" thickBot="1">
      <c r="B86" s="91" t="s">
        <v>974</v>
      </c>
      <c r="C86" s="92"/>
      <c r="D86" s="92"/>
      <c r="E86" s="92"/>
      <c r="F86" s="92"/>
      <c r="G86" s="92"/>
      <c r="H86" s="92"/>
      <c r="I86" s="93"/>
      <c r="J86" s="94"/>
      <c r="K86" s="305">
        <v>0.05</v>
      </c>
      <c r="L86" s="863">
        <f>N79*K86</f>
        <v>28425.699415331772</v>
      </c>
      <c r="M86" s="864"/>
      <c r="N86" s="51"/>
    </row>
    <row r="87" spans="1:14" ht="15.75" thickBot="1">
      <c r="B87" s="826" t="s">
        <v>953</v>
      </c>
      <c r="C87" s="827"/>
      <c r="D87" s="827"/>
      <c r="E87" s="827"/>
      <c r="F87" s="827"/>
      <c r="G87" s="827"/>
      <c r="H87" s="827"/>
      <c r="I87" s="827"/>
      <c r="J87" s="827"/>
      <c r="K87" s="827"/>
      <c r="L87" s="827"/>
      <c r="M87" s="828"/>
      <c r="N87" s="52">
        <f>L84+L85+L86</f>
        <v>170554.19649199062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739068.184798626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5"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121</v>
      </c>
      <c r="B36" s="875" t="str">
        <f>VLOOKUP(A36,EQUIPOS!A6:D154,3,FALSE)</f>
        <v>Bomba eléctrica para accionar la celda</v>
      </c>
      <c r="C36" s="876"/>
      <c r="D36" s="876"/>
      <c r="E36" s="876"/>
      <c r="F36" s="876"/>
      <c r="G36" s="876"/>
      <c r="H36" s="877"/>
      <c r="I36" s="267"/>
      <c r="J36" s="268"/>
      <c r="K36" s="269">
        <f>VLOOKUP(A36,EQUIPOS!A6:D163,4,FALSE)</f>
        <v>81488.248103452788</v>
      </c>
      <c r="L36" s="270"/>
      <c r="M36" s="271">
        <v>0.01</v>
      </c>
      <c r="N36" s="272">
        <f t="shared" ref="N36:N41" si="0">K36/M36</f>
        <v>8148824.8103452791</v>
      </c>
    </row>
    <row r="37" spans="1:14">
      <c r="A37" s="113" t="s">
        <v>192</v>
      </c>
      <c r="B37" s="875" t="str">
        <f>VLOOKUP(A37,EQUIPOS!A7:D154,3,FALSE)</f>
        <v>Equipo de acarreo interno</v>
      </c>
      <c r="C37" s="876"/>
      <c r="D37" s="876"/>
      <c r="E37" s="876"/>
      <c r="F37" s="876"/>
      <c r="G37" s="876"/>
      <c r="H37" s="877"/>
      <c r="I37" s="421"/>
      <c r="J37" s="422"/>
      <c r="K37" s="269">
        <f>VLOOKUP(A37,EQUIPOS!A7:D164,4,FALSE)</f>
        <v>27378.818071731061</v>
      </c>
      <c r="L37" s="335"/>
      <c r="M37" s="336">
        <v>0.05</v>
      </c>
      <c r="N37" s="272">
        <f t="shared" si="0"/>
        <v>547576.36143462115</v>
      </c>
    </row>
    <row r="38" spans="1:14">
      <c r="A38" s="113" t="s">
        <v>214</v>
      </c>
      <c r="B38" s="875" t="str">
        <f>VLOOKUP(A38,EQUIPOS!A8:D154,3,FALSE)</f>
        <v>Equipo de oxigeno y soldadura</v>
      </c>
      <c r="C38" s="876"/>
      <c r="D38" s="876"/>
      <c r="E38" s="876"/>
      <c r="F38" s="876"/>
      <c r="G38" s="876"/>
      <c r="H38" s="877"/>
      <c r="I38" s="421"/>
      <c r="J38" s="422"/>
      <c r="K38" s="438">
        <f>VLOOKUP(A38,EQUIPOS!A8:D165,4,FALSE)</f>
        <v>17090.930433629983</v>
      </c>
      <c r="L38" s="335"/>
      <c r="M38" s="336">
        <v>0.01</v>
      </c>
      <c r="N38" s="272">
        <f t="shared" si="0"/>
        <v>1709093.0433629982</v>
      </c>
    </row>
    <row r="39" spans="1:14">
      <c r="A39" s="113" t="s">
        <v>248</v>
      </c>
      <c r="B39" s="875" t="str">
        <f>VLOOKUP(A39,EQUIPOS!A9:D154,3,FALSE)</f>
        <v>Grúa telescópica de 50 Ton.</v>
      </c>
      <c r="C39" s="876"/>
      <c r="D39" s="876"/>
      <c r="E39" s="876"/>
      <c r="F39" s="876"/>
      <c r="G39" s="876"/>
      <c r="H39" s="877"/>
      <c r="I39" s="421"/>
      <c r="J39" s="422"/>
      <c r="K39" s="438">
        <f>VLOOKUP(A39,EQUIPOS!A9:D166,4,FALSE)</f>
        <v>288405.33258298109</v>
      </c>
      <c r="L39" s="335"/>
      <c r="M39" s="336">
        <v>0.04</v>
      </c>
      <c r="N39" s="272">
        <f t="shared" si="0"/>
        <v>7210133.3145745276</v>
      </c>
    </row>
    <row r="40" spans="1:14">
      <c r="A40" s="113" t="s">
        <v>255</v>
      </c>
      <c r="B40" s="875" t="str">
        <f>VLOOKUP(A40,EQUIPOS!A10:D154,3,FALSE)</f>
        <v>Manómetro cable de acero para bajar la celda</v>
      </c>
      <c r="C40" s="876"/>
      <c r="D40" s="876"/>
      <c r="E40" s="876"/>
      <c r="F40" s="876"/>
      <c r="G40" s="876"/>
      <c r="H40" s="877"/>
      <c r="I40" s="421"/>
      <c r="J40" s="422"/>
      <c r="K40" s="438">
        <f>VLOOKUP(A40,EQUIPOS!A10:D167,4,FALSE)</f>
        <v>1568399.5426490111</v>
      </c>
      <c r="L40" s="335"/>
      <c r="M40" s="336">
        <v>1</v>
      </c>
      <c r="N40" s="272">
        <f t="shared" si="0"/>
        <v>1568399.5426490111</v>
      </c>
    </row>
    <row r="41" spans="1:14">
      <c r="A41" s="113" t="s">
        <v>322</v>
      </c>
      <c r="B41" s="875" t="str">
        <f>VLOOKUP(A41,EQUIPOS!A11:D155,3,FALSE)</f>
        <v xml:space="preserve">Retroexcavadora sobre llantas JD 410
</v>
      </c>
      <c r="C41" s="876"/>
      <c r="D41" s="876"/>
      <c r="E41" s="876"/>
      <c r="F41" s="876"/>
      <c r="G41" s="876"/>
      <c r="H41" s="877"/>
      <c r="I41" s="421"/>
      <c r="J41" s="422"/>
      <c r="K41" s="438">
        <f>VLOOKUP(A41,EQUIPOS!A11:D168,4,FALSE)</f>
        <v>129008.79653493705</v>
      </c>
      <c r="L41" s="335"/>
      <c r="M41" s="336">
        <v>0.2</v>
      </c>
      <c r="N41" s="272">
        <f t="shared" si="0"/>
        <v>645043.98267468519</v>
      </c>
    </row>
    <row r="42" spans="1:14">
      <c r="A42" s="113"/>
      <c r="B42" s="875"/>
      <c r="C42" s="876"/>
      <c r="D42" s="876"/>
      <c r="E42" s="876"/>
      <c r="F42" s="876"/>
      <c r="G42" s="876"/>
      <c r="H42" s="877"/>
      <c r="I42" s="328"/>
      <c r="J42" s="330"/>
      <c r="K42" s="438"/>
      <c r="L42" s="423"/>
      <c r="M42" s="424"/>
      <c r="N42" s="272"/>
    </row>
    <row r="43" spans="1:14">
      <c r="B43" s="875"/>
      <c r="C43" s="876"/>
      <c r="D43" s="876"/>
      <c r="E43" s="876"/>
      <c r="F43" s="876"/>
      <c r="G43" s="876"/>
      <c r="H43" s="877"/>
      <c r="I43" s="36"/>
      <c r="J43" s="37"/>
      <c r="K43" s="438"/>
      <c r="L43" s="276"/>
      <c r="M43" s="277"/>
      <c r="N43" s="272"/>
    </row>
    <row r="44" spans="1:14">
      <c r="B44" s="320"/>
      <c r="C44" s="321"/>
      <c r="D44" s="321"/>
      <c r="E44" s="321"/>
      <c r="F44" s="323"/>
      <c r="G44" s="323"/>
      <c r="H44" s="125"/>
      <c r="I44" s="36"/>
      <c r="J44" s="37"/>
      <c r="K44" s="438"/>
      <c r="L44" s="276"/>
      <c r="M44" s="277"/>
      <c r="N44" s="273"/>
    </row>
    <row r="45" spans="1:14">
      <c r="B45" s="883" t="s">
        <v>952</v>
      </c>
      <c r="C45" s="884"/>
      <c r="D45" s="884"/>
      <c r="E45" s="38"/>
      <c r="F45" s="39"/>
      <c r="G45" s="39"/>
      <c r="H45" s="40"/>
      <c r="I45" s="36"/>
      <c r="J45" s="37"/>
      <c r="K45" s="279"/>
      <c r="L45" s="276"/>
      <c r="M45" s="401">
        <v>0.1</v>
      </c>
      <c r="N45" s="344">
        <f>N86*M45</f>
        <v>69985.517413614798</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411">
        <f>SUM(N36:N45)</f>
        <v>19899056.572454739</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1" t="s">
        <v>944</v>
      </c>
      <c r="C51" s="872"/>
      <c r="D51" s="872"/>
      <c r="E51" s="872"/>
      <c r="F51" s="872"/>
      <c r="G51" s="872"/>
      <c r="H51" s="872"/>
      <c r="I51" s="906"/>
      <c r="J51" s="315" t="s">
        <v>945</v>
      </c>
      <c r="K51" s="85" t="s">
        <v>946</v>
      </c>
      <c r="L51" s="907" t="s">
        <v>955</v>
      </c>
      <c r="M51" s="906"/>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22201229.903147485</v>
      </c>
      <c r="N52" s="272">
        <f t="shared" ref="N52:N57" si="1">K52*M52</f>
        <v>22201229.903147485</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107613.6110691792</v>
      </c>
      <c r="N53" s="272">
        <f t="shared" si="1"/>
        <v>3228408.3320753761</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1612531.3320640691</v>
      </c>
      <c r="N54" s="272">
        <f t="shared" si="1"/>
        <v>3225062.6641281382</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989966.47221521533</v>
      </c>
      <c r="N55" s="272">
        <f t="shared" si="1"/>
        <v>4949832.3610760765</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63468.383657580758</v>
      </c>
      <c r="N56" s="272">
        <f t="shared" si="1"/>
        <v>3808103.0194548457</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42963.799869222101</v>
      </c>
      <c r="N57" s="272">
        <f t="shared" si="1"/>
        <v>515565.59843066521</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6" t="s">
        <v>953</v>
      </c>
      <c r="C63" s="827"/>
      <c r="D63" s="827"/>
      <c r="E63" s="827"/>
      <c r="F63" s="827"/>
      <c r="G63" s="827"/>
      <c r="H63" s="827"/>
      <c r="I63" s="827"/>
      <c r="J63" s="827"/>
      <c r="K63" s="827"/>
      <c r="L63" s="827"/>
      <c r="M63" s="828"/>
      <c r="N63" s="394">
        <f>SUM(N52:N62)</f>
        <v>37928201.878312588</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2" t="s">
        <v>961</v>
      </c>
      <c r="M67" s="891"/>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3">
        <f>VLOOKUP(A68,TRANSPORTE!A5:D117,4,FALSE)</f>
        <v>899428.08068049164</v>
      </c>
      <c r="M68" s="914"/>
      <c r="N68" s="287">
        <f>K68*L68</f>
        <v>899428.08068049164</v>
      </c>
    </row>
    <row r="69" spans="1:15">
      <c r="A69" t="s">
        <v>1399</v>
      </c>
      <c r="B69" s="46" t="str">
        <f>VLOOKUP(A69,TRANSPORTE!A5:D117,3,FALSE)</f>
        <v>Pasajes aéreos</v>
      </c>
      <c r="C69" s="47"/>
      <c r="D69" s="47"/>
      <c r="E69" s="47"/>
      <c r="F69" s="47"/>
      <c r="G69" s="47"/>
      <c r="H69" s="311" t="s">
        <v>945</v>
      </c>
      <c r="I69" s="279">
        <v>3</v>
      </c>
      <c r="J69" s="286">
        <v>1</v>
      </c>
      <c r="K69" s="279">
        <f>I69*J69</f>
        <v>3</v>
      </c>
      <c r="L69" s="913">
        <f>VLOOKUP(A69,TRANSPORTE!A5:D117,4,FALSE)</f>
        <v>411250.57676192623</v>
      </c>
      <c r="M69" s="914"/>
      <c r="N69" s="287">
        <f>K69*L69</f>
        <v>1233751.7302857786</v>
      </c>
    </row>
    <row r="70" spans="1:15">
      <c r="B70" s="46"/>
      <c r="C70" s="47"/>
      <c r="D70" s="47"/>
      <c r="E70" s="47"/>
      <c r="F70" s="47"/>
      <c r="G70" s="47"/>
      <c r="H70" s="311"/>
      <c r="I70" s="279"/>
      <c r="J70" s="286"/>
      <c r="K70" s="279"/>
      <c r="L70" s="913"/>
      <c r="M70" s="914"/>
      <c r="N70" s="287"/>
    </row>
    <row r="71" spans="1:15">
      <c r="B71" s="46"/>
      <c r="C71" s="47"/>
      <c r="D71" s="47"/>
      <c r="E71" s="47"/>
      <c r="F71" s="47"/>
      <c r="G71" s="47"/>
      <c r="H71" s="311"/>
      <c r="I71" s="279"/>
      <c r="J71" s="286"/>
      <c r="K71" s="279"/>
      <c r="L71" s="913"/>
      <c r="M71" s="914"/>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4"/>
      <c r="M73" s="905"/>
      <c r="N73" s="127"/>
    </row>
    <row r="74" spans="1:15" ht="15.75" thickBot="1">
      <c r="B74" s="915" t="s">
        <v>953</v>
      </c>
      <c r="C74" s="869"/>
      <c r="D74" s="869"/>
      <c r="E74" s="869"/>
      <c r="F74" s="869"/>
      <c r="G74" s="869"/>
      <c r="H74" s="869"/>
      <c r="I74" s="869"/>
      <c r="J74" s="869"/>
      <c r="K74" s="869"/>
      <c r="L74" s="869"/>
      <c r="M74" s="870"/>
      <c r="N74" s="104">
        <f>N68+N69+N70+N71+N72</f>
        <v>2133179.81096627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5" t="s">
        <v>963</v>
      </c>
      <c r="C78" s="866"/>
      <c r="D78" s="866"/>
      <c r="E78" s="866"/>
      <c r="F78" s="866"/>
      <c r="G78" s="866"/>
      <c r="H78" s="866"/>
      <c r="I78" s="73" t="s">
        <v>964</v>
      </c>
      <c r="J78" s="75" t="s">
        <v>1410</v>
      </c>
      <c r="K78" s="74" t="s">
        <v>966</v>
      </c>
      <c r="L78" s="867" t="s">
        <v>950</v>
      </c>
      <c r="M78" s="868"/>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983"/>
      <c r="C85" s="984" t="e">
        <f>VLOOKUP(B85,'MANO DE OBRA'!B12:E73,3,FALSE)</f>
        <v>#N/A</v>
      </c>
      <c r="D85" s="984" t="e">
        <f>VLOOKUP(C85,'MANO DE OBRA'!C12:F73,3,FALSE)</f>
        <v>#N/A</v>
      </c>
      <c r="E85" s="984" t="e">
        <f>VLOOKUP(D85,'MANO DE OBRA'!D12:G73,3,FALSE)</f>
        <v>#N/A</v>
      </c>
      <c r="F85" s="984" t="e">
        <f>VLOOKUP(E85,'MANO DE OBRA'!E12:H73,3,FALSE)</f>
        <v>#N/A</v>
      </c>
      <c r="G85" s="984" t="e">
        <f>VLOOKUP(F85,'MANO DE OBRA'!F12:I73,3,FALSE)</f>
        <v>#N/A</v>
      </c>
      <c r="H85" s="984" t="e">
        <f>VLOOKUP(G85,'MANO DE OBRA'!G12:J73,3,FALSE)</f>
        <v>#N/A</v>
      </c>
      <c r="I85" s="663"/>
      <c r="J85" s="664"/>
      <c r="K85" s="665"/>
      <c r="L85" s="985"/>
      <c r="M85" s="985"/>
      <c r="N85" s="666"/>
    </row>
    <row r="86" spans="1:14" ht="15.75" thickBot="1">
      <c r="B86" s="915" t="s">
        <v>953</v>
      </c>
      <c r="C86" s="869"/>
      <c r="D86" s="869"/>
      <c r="E86" s="869"/>
      <c r="F86" s="869"/>
      <c r="G86" s="869"/>
      <c r="H86" s="869"/>
      <c r="I86" s="869"/>
      <c r="J86" s="869"/>
      <c r="K86" s="869"/>
      <c r="L86" s="869"/>
      <c r="M86" s="870"/>
      <c r="N86" s="460">
        <f>SUM(N79:N85)</f>
        <v>699855.17413614795</v>
      </c>
    </row>
    <row r="87" spans="1:14" ht="15.75" thickBot="1">
      <c r="B87" s="33"/>
      <c r="C87" s="34"/>
      <c r="D87" s="34"/>
      <c r="E87" s="34"/>
      <c r="F87" s="34"/>
      <c r="G87" s="34"/>
      <c r="H87" s="34"/>
      <c r="I87" s="34"/>
      <c r="J87" s="34"/>
      <c r="K87" s="34"/>
      <c r="L87" s="34"/>
      <c r="M87" s="34"/>
      <c r="N87" s="35"/>
    </row>
    <row r="88" spans="1:14" ht="15.75" thickBot="1">
      <c r="B88" s="826" t="s">
        <v>967</v>
      </c>
      <c r="C88" s="827"/>
      <c r="D88" s="827"/>
      <c r="E88" s="827"/>
      <c r="F88" s="827"/>
      <c r="G88" s="827"/>
      <c r="H88" s="827"/>
      <c r="I88" s="827"/>
      <c r="J88" s="827"/>
      <c r="K88" s="827"/>
      <c r="L88" s="827"/>
      <c r="M88" s="828"/>
      <c r="N88" s="99">
        <f>N86+N74+N63+N47</f>
        <v>60660293.435869738</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1" t="s">
        <v>969</v>
      </c>
      <c r="C92" s="872"/>
      <c r="D92" s="872"/>
      <c r="E92" s="872"/>
      <c r="F92" s="872"/>
      <c r="G92" s="872"/>
      <c r="H92" s="872"/>
      <c r="I92" s="314"/>
      <c r="J92" s="334"/>
      <c r="K92" s="302" t="s">
        <v>970</v>
      </c>
      <c r="L92" s="873" t="s">
        <v>971</v>
      </c>
      <c r="M92" s="874"/>
      <c r="N92" s="303"/>
    </row>
    <row r="93" spans="1:14">
      <c r="B93" s="859" t="s">
        <v>972</v>
      </c>
      <c r="C93" s="860"/>
      <c r="D93" s="860"/>
      <c r="E93" s="860"/>
      <c r="F93" s="860"/>
      <c r="G93" s="860"/>
      <c r="H93" s="860"/>
      <c r="I93" s="87"/>
      <c r="J93" s="88"/>
      <c r="K93" s="304">
        <v>0.2</v>
      </c>
      <c r="L93" s="861">
        <f>N88*K93</f>
        <v>12132058.687173948</v>
      </c>
      <c r="M93" s="862"/>
      <c r="N93" s="51"/>
    </row>
    <row r="94" spans="1:14">
      <c r="B94" s="89" t="s">
        <v>973</v>
      </c>
      <c r="C94" s="90"/>
      <c r="D94" s="90"/>
      <c r="E94" s="90"/>
      <c r="F94" s="90"/>
      <c r="G94" s="90"/>
      <c r="H94" s="90"/>
      <c r="I94" s="87"/>
      <c r="J94" s="88"/>
      <c r="K94" s="304">
        <v>0.05</v>
      </c>
      <c r="L94" s="861">
        <f>N88*K94</f>
        <v>3033014.6717934869</v>
      </c>
      <c r="M94" s="862"/>
      <c r="N94" s="51"/>
    </row>
    <row r="95" spans="1:14" ht="15.75" thickBot="1">
      <c r="B95" s="91" t="s">
        <v>974</v>
      </c>
      <c r="C95" s="92"/>
      <c r="D95" s="92"/>
      <c r="E95" s="92"/>
      <c r="F95" s="92"/>
      <c r="G95" s="92"/>
      <c r="H95" s="92"/>
      <c r="I95" s="93"/>
      <c r="J95" s="94"/>
      <c r="K95" s="305">
        <v>0.05</v>
      </c>
      <c r="L95" s="863">
        <f>N88*K95</f>
        <v>3033014.6717934869</v>
      </c>
      <c r="M95" s="864"/>
      <c r="N95" s="51"/>
    </row>
    <row r="96" spans="1:14" ht="15.75" thickBot="1">
      <c r="B96" s="826" t="s">
        <v>953</v>
      </c>
      <c r="C96" s="827"/>
      <c r="D96" s="827"/>
      <c r="E96" s="827"/>
      <c r="F96" s="827"/>
      <c r="G96" s="827"/>
      <c r="H96" s="827"/>
      <c r="I96" s="827"/>
      <c r="J96" s="827"/>
      <c r="K96" s="827"/>
      <c r="L96" s="827"/>
      <c r="M96" s="828"/>
      <c r="N96" s="52">
        <f>L93+L94+L95</f>
        <v>18198088.030760922</v>
      </c>
    </row>
    <row r="97" spans="1:14" ht="15.75" thickBot="1">
      <c r="B97" s="33"/>
      <c r="C97" s="34"/>
      <c r="D97" s="34"/>
      <c r="E97" s="34"/>
      <c r="F97" s="34"/>
      <c r="G97" s="34"/>
      <c r="H97" s="34"/>
      <c r="I97" s="34"/>
      <c r="J97" s="34"/>
      <c r="K97" s="34"/>
      <c r="L97" s="34"/>
      <c r="M97" s="34"/>
      <c r="N97" s="35"/>
    </row>
    <row r="98" spans="1:14" ht="15.75" thickBot="1">
      <c r="A98" t="s">
        <v>2016</v>
      </c>
      <c r="B98" s="826" t="s">
        <v>975</v>
      </c>
      <c r="C98" s="827"/>
      <c r="D98" s="827"/>
      <c r="E98" s="827"/>
      <c r="F98" s="827"/>
      <c r="G98" s="827"/>
      <c r="H98" s="827"/>
      <c r="I98" s="827"/>
      <c r="J98" s="827"/>
      <c r="K98" s="827"/>
      <c r="L98" s="827"/>
      <c r="M98" s="828"/>
      <c r="N98" s="188">
        <f>N88+N96</f>
        <v>78858381.466630667</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70" t="s">
        <v>2218</v>
      </c>
      <c r="C115" s="971"/>
      <c r="D115" s="971"/>
      <c r="E115" s="971"/>
      <c r="F115" s="971"/>
      <c r="G115" s="971"/>
      <c r="H115" s="971"/>
      <c r="I115" s="971"/>
      <c r="J115" s="971"/>
      <c r="K115" s="971"/>
      <c r="L115" s="971"/>
      <c r="M115" s="971"/>
      <c r="N115" s="972"/>
    </row>
    <row r="116" spans="2:14" ht="15" customHeight="1">
      <c r="B116" s="970"/>
      <c r="C116" s="971"/>
      <c r="D116" s="971"/>
      <c r="E116" s="971"/>
      <c r="F116" s="971"/>
      <c r="G116" s="971"/>
      <c r="H116" s="971"/>
      <c r="I116" s="971"/>
      <c r="J116" s="971"/>
      <c r="K116" s="971"/>
      <c r="L116" s="971"/>
      <c r="M116" s="971"/>
      <c r="N116" s="972"/>
    </row>
    <row r="117" spans="2:14" ht="30" customHeight="1">
      <c r="B117" s="973" t="s">
        <v>2219</v>
      </c>
      <c r="C117" s="974"/>
      <c r="D117" s="974"/>
      <c r="E117" s="974"/>
      <c r="F117" s="974"/>
      <c r="G117" s="974"/>
      <c r="H117" s="974"/>
      <c r="I117" s="974"/>
      <c r="J117" s="974"/>
      <c r="K117" s="974"/>
      <c r="L117" s="974"/>
      <c r="M117" s="974"/>
      <c r="N117" s="975"/>
    </row>
    <row r="118" spans="2:14">
      <c r="B118" s="973"/>
      <c r="C118" s="974"/>
      <c r="D118" s="974"/>
      <c r="E118" s="974"/>
      <c r="F118" s="974"/>
      <c r="G118" s="974"/>
      <c r="H118" s="974"/>
      <c r="I118" s="974"/>
      <c r="J118" s="974"/>
      <c r="K118" s="974"/>
      <c r="L118" s="974"/>
      <c r="M118" s="974"/>
      <c r="N118" s="975"/>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6"/>
      <c r="K128" s="976"/>
      <c r="L128" s="976"/>
      <c r="M128" s="976"/>
      <c r="N128" s="977"/>
    </row>
    <row r="129" spans="2:14" ht="15.75" thickBot="1">
      <c r="B129" s="419" t="s">
        <v>2221</v>
      </c>
      <c r="C129" s="420"/>
      <c r="D129" s="420"/>
      <c r="E129" s="259"/>
      <c r="F129" s="259"/>
      <c r="G129" s="259"/>
      <c r="H129" s="259"/>
      <c r="I129" s="259"/>
      <c r="J129" s="978"/>
      <c r="K129" s="978"/>
      <c r="L129" s="978"/>
      <c r="M129" s="978"/>
      <c r="N129" s="979"/>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326</v>
      </c>
      <c r="B36" s="875" t="str">
        <f>VLOOKUP(A36,EQUIPOS!A6:D154,3,FALSE)</f>
        <v>Sensor de Impacto para prueba de integridad tipo</v>
      </c>
      <c r="C36" s="876"/>
      <c r="D36" s="876"/>
      <c r="E36" s="876"/>
      <c r="F36" s="876"/>
      <c r="G36" s="876"/>
      <c r="H36" s="877"/>
      <c r="I36" s="267"/>
      <c r="J36" s="268"/>
      <c r="K36" s="269">
        <f>VLOOKUP(A36,EQUIPOS!A6:D163,4,FALSE)</f>
        <v>114124.59346218249</v>
      </c>
      <c r="L36" s="270"/>
      <c r="M36" s="336">
        <v>1</v>
      </c>
      <c r="N36" s="272">
        <f>K36/M36</f>
        <v>114124.59346218249</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114124.59346218249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400073.41755476414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514198.01101694664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102839.60220338934</v>
      </c>
      <c r="M84" s="862"/>
      <c r="N84" s="51"/>
    </row>
    <row r="85" spans="1:14">
      <c r="B85" s="89" t="s">
        <v>973</v>
      </c>
      <c r="C85" s="90"/>
      <c r="D85" s="90"/>
      <c r="E85" s="90"/>
      <c r="F85" s="90"/>
      <c r="G85" s="90"/>
      <c r="H85" s="90"/>
      <c r="I85" s="87"/>
      <c r="J85" s="88"/>
      <c r="K85" s="304">
        <v>0.05</v>
      </c>
      <c r="L85" s="861">
        <f>N79*K85</f>
        <v>25709.900550847335</v>
      </c>
      <c r="M85" s="862"/>
      <c r="N85" s="51"/>
    </row>
    <row r="86" spans="1:14" ht="15.75" thickBot="1">
      <c r="B86" s="91" t="s">
        <v>974</v>
      </c>
      <c r="C86" s="92"/>
      <c r="D86" s="92"/>
      <c r="E86" s="92"/>
      <c r="F86" s="92"/>
      <c r="G86" s="92"/>
      <c r="H86" s="92"/>
      <c r="I86" s="93"/>
      <c r="J86" s="94"/>
      <c r="K86" s="305">
        <v>0.05</v>
      </c>
      <c r="L86" s="863">
        <f>N79*K86</f>
        <v>25709.900550847335</v>
      </c>
      <c r="M86" s="864"/>
      <c r="N86" s="51"/>
    </row>
    <row r="87" spans="1:14" ht="15.75" thickBot="1">
      <c r="B87" s="826" t="s">
        <v>953</v>
      </c>
      <c r="C87" s="827"/>
      <c r="D87" s="827"/>
      <c r="E87" s="827"/>
      <c r="F87" s="827"/>
      <c r="G87" s="827"/>
      <c r="H87" s="827"/>
      <c r="I87" s="827"/>
      <c r="J87" s="827"/>
      <c r="K87" s="827"/>
      <c r="L87" s="827"/>
      <c r="M87" s="828"/>
      <c r="N87" s="52">
        <f>L84+L85+L86</f>
        <v>154259.40330508401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668457.41432203061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320</v>
      </c>
      <c r="B36" s="875" t="str">
        <f>VLOOKUP(A36,EQUIPOS!A6:D154,3,FALSE)</f>
        <v>Retroexcavadora sobre llantas, motor 62HP, Profundidad de excavación de 5.41 metros.</v>
      </c>
      <c r="C36" s="876"/>
      <c r="D36" s="876"/>
      <c r="E36" s="876"/>
      <c r="F36" s="876"/>
      <c r="G36" s="876"/>
      <c r="H36" s="877"/>
      <c r="I36" s="267"/>
      <c r="J36" s="268"/>
      <c r="K36" s="269">
        <f>VLOOKUP(A36,EQUIPOS!A6:D163,4,FALSE)</f>
        <v>148036.71526930007</v>
      </c>
      <c r="L36" s="270"/>
      <c r="M36" s="336">
        <v>10</v>
      </c>
      <c r="N36" s="272">
        <f>K36/M36</f>
        <v>14803.671526930008</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368.07216076801001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15171.743687698017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34347.697173774279</v>
      </c>
      <c r="N48" s="272">
        <f>K48*M48</f>
        <v>16792.207507178537</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24537.524488613883</v>
      </c>
      <c r="N49" s="272">
        <f>K49*M49</f>
        <v>32716.699318151841</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4935.8679534857838</v>
      </c>
      <c r="N50" s="272">
        <f>K50*M50</f>
        <v>7403.8019302286757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56912.708755559055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3680.7216076800996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75765.174050937174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15153.034810187435</v>
      </c>
      <c r="M84" s="862"/>
      <c r="N84" s="51"/>
    </row>
    <row r="85" spans="1:14">
      <c r="B85" s="89" t="s">
        <v>973</v>
      </c>
      <c r="C85" s="90"/>
      <c r="D85" s="90"/>
      <c r="E85" s="90"/>
      <c r="F85" s="90"/>
      <c r="G85" s="90"/>
      <c r="H85" s="90"/>
      <c r="I85" s="87"/>
      <c r="J85" s="88"/>
      <c r="K85" s="304">
        <v>0.05</v>
      </c>
      <c r="L85" s="861">
        <f>N79*K85</f>
        <v>3788.2587025468588</v>
      </c>
      <c r="M85" s="862"/>
      <c r="N85" s="51"/>
    </row>
    <row r="86" spans="1:14" ht="15.75" thickBot="1">
      <c r="B86" s="91" t="s">
        <v>974</v>
      </c>
      <c r="C86" s="92"/>
      <c r="D86" s="92"/>
      <c r="E86" s="92"/>
      <c r="F86" s="92"/>
      <c r="G86" s="92"/>
      <c r="H86" s="92"/>
      <c r="I86" s="93"/>
      <c r="J86" s="94"/>
      <c r="K86" s="305">
        <v>0.05</v>
      </c>
      <c r="L86" s="863">
        <f>N79*K86</f>
        <v>3788.2587025468588</v>
      </c>
      <c r="M86" s="864"/>
      <c r="N86" s="51"/>
    </row>
    <row r="87" spans="1:14" ht="15.75" thickBot="1">
      <c r="B87" s="826" t="s">
        <v>953</v>
      </c>
      <c r="C87" s="827"/>
      <c r="D87" s="827"/>
      <c r="E87" s="827"/>
      <c r="F87" s="827"/>
      <c r="G87" s="827"/>
      <c r="H87" s="827"/>
      <c r="I87" s="827"/>
      <c r="J87" s="827"/>
      <c r="K87" s="827"/>
      <c r="L87" s="827"/>
      <c r="M87" s="828"/>
      <c r="N87" s="52">
        <f>L84+L85+L86</f>
        <v>22729.552215281154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98494.72626621832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204</v>
      </c>
      <c r="B36" s="875" t="str">
        <f>VLOOKUP(A36,EQUIPOS!A6:D154,3,FALSE)</f>
        <v xml:space="preserve">Equipo de soldadura 250 AMP
</v>
      </c>
      <c r="C36" s="876"/>
      <c r="D36" s="876"/>
      <c r="E36" s="876"/>
      <c r="F36" s="876"/>
      <c r="G36" s="876"/>
      <c r="H36" s="877"/>
      <c r="I36" s="267"/>
      <c r="J36" s="268"/>
      <c r="K36" s="269">
        <f>VLOOKUP(A36,EQUIPOS!A6:D163,4,FALSE)</f>
        <v>17865.725753923198</v>
      </c>
      <c r="L36" s="270"/>
      <c r="M36" s="336">
        <v>10</v>
      </c>
      <c r="N36" s="272">
        <f>K36/M36</f>
        <v>1786.5725753923198</v>
      </c>
    </row>
    <row r="37" spans="1:14">
      <c r="A37" s="113" t="s">
        <v>320</v>
      </c>
      <c r="B37" s="875" t="str">
        <f>VLOOKUP(A37,EQUIPOS!A7:D154,3,FALSE)</f>
        <v>Retroexcavadora sobre llantas, motor 62HP, Profundidad de excavación de 5.41 metros.</v>
      </c>
      <c r="C37" s="876"/>
      <c r="D37" s="876"/>
      <c r="E37" s="876"/>
      <c r="F37" s="876"/>
      <c r="G37" s="876"/>
      <c r="H37" s="877"/>
      <c r="I37" s="421"/>
      <c r="J37" s="422"/>
      <c r="K37" s="269">
        <f>VLOOKUP(A37,EQUIPOS!A7:D164,4,FALSE)</f>
        <v>148036.71526930007</v>
      </c>
      <c r="L37" s="335"/>
      <c r="M37" s="336">
        <v>10</v>
      </c>
      <c r="N37" s="272">
        <f>K37/M37</f>
        <v>14803.671526930008</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423.19184653601991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17013.43594885835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10020.330469140798</v>
      </c>
      <c r="N48" s="272">
        <f>K48*M48</f>
        <v>330.67090548164634</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72557.20394907867</v>
      </c>
      <c r="N49" s="272">
        <f>K49*M49</f>
        <v>217671.611847236</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747.18695995823975</v>
      </c>
      <c r="N50" s="272">
        <f>K50*M50</f>
        <v>7471.8695995823973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225474.15235230004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4231.9184653601988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246719.50676651858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49343.901353303721</v>
      </c>
      <c r="M84" s="862"/>
      <c r="N84" s="51"/>
    </row>
    <row r="85" spans="1:14">
      <c r="B85" s="89" t="s">
        <v>973</v>
      </c>
      <c r="C85" s="90"/>
      <c r="D85" s="90"/>
      <c r="E85" s="90"/>
      <c r="F85" s="90"/>
      <c r="G85" s="90"/>
      <c r="H85" s="90"/>
      <c r="I85" s="87"/>
      <c r="J85" s="88"/>
      <c r="K85" s="304">
        <v>0.05</v>
      </c>
      <c r="L85" s="861">
        <f>N79*K85</f>
        <v>12335.97533832593</v>
      </c>
      <c r="M85" s="862"/>
      <c r="N85" s="51"/>
    </row>
    <row r="86" spans="1:14" ht="15.75" thickBot="1">
      <c r="B86" s="91" t="s">
        <v>974</v>
      </c>
      <c r="C86" s="92"/>
      <c r="D86" s="92"/>
      <c r="E86" s="92"/>
      <c r="F86" s="92"/>
      <c r="G86" s="92"/>
      <c r="H86" s="92"/>
      <c r="I86" s="93"/>
      <c r="J86" s="94"/>
      <c r="K86" s="305">
        <v>0.05</v>
      </c>
      <c r="L86" s="863">
        <f>N79*K86</f>
        <v>12335.97533832593</v>
      </c>
      <c r="M86" s="864"/>
      <c r="N86" s="51"/>
    </row>
    <row r="87" spans="1:14" ht="15.75" thickBot="1">
      <c r="B87" s="826" t="s">
        <v>953</v>
      </c>
      <c r="C87" s="827"/>
      <c r="D87" s="827"/>
      <c r="E87" s="827"/>
      <c r="F87" s="827"/>
      <c r="G87" s="827"/>
      <c r="H87" s="827"/>
      <c r="I87" s="827"/>
      <c r="J87" s="827"/>
      <c r="K87" s="827"/>
      <c r="L87" s="827"/>
      <c r="M87" s="828"/>
      <c r="N87" s="52">
        <f>L84+L85+L86</f>
        <v>74015.852029955582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320735.35879647417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282</v>
      </c>
      <c r="B36" s="875" t="str">
        <f>VLOOKUP(A36,EQUIPOS!A6:D154,3,FALSE)</f>
        <v>Piloteadora potencia 250KW, RPM 1800, fuerza elevadora 200KN</v>
      </c>
      <c r="C36" s="876"/>
      <c r="D36" s="876"/>
      <c r="E36" s="876"/>
      <c r="F36" s="876"/>
      <c r="G36" s="876"/>
      <c r="H36" s="877"/>
      <c r="I36" s="267"/>
      <c r="J36" s="268"/>
      <c r="K36" s="269">
        <f>VLOOKUP(A36,EQUIPOS!A6:D163,4,FALSE)</f>
        <v>468087.26907199214</v>
      </c>
      <c r="L36" s="270"/>
      <c r="M36" s="336">
        <v>2</v>
      </c>
      <c r="N36" s="272">
        <f>K36/M36</f>
        <v>234043.63453599607</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5245.4839826800999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239289.11851867617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4253.9086928274774</v>
      </c>
      <c r="N48" s="272">
        <f>K48*M48</f>
        <v>119109.44339916937</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517913.42915771395</v>
      </c>
      <c r="N49" s="272">
        <f>K49*M49</f>
        <v>181269.70020519989</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25565.227200336736</v>
      </c>
      <c r="N50" s="272">
        <f>K50*M50</f>
        <v>76695.681601010205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377074.82520537946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3">
        <f>VLOOKUP(A60,TRANSPORTE!A2:D117,4,FALSE)</f>
        <v>1246.3831674075907</v>
      </c>
      <c r="M60" s="914"/>
      <c r="N60" s="287">
        <f>K60*L60</f>
        <v>436.2341085926567</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436.2341085926567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52454.839826800991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669255.01765944925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133851.00353188984</v>
      </c>
      <c r="M84" s="862"/>
      <c r="N84" s="51"/>
    </row>
    <row r="85" spans="1:14">
      <c r="B85" s="89" t="s">
        <v>973</v>
      </c>
      <c r="C85" s="90"/>
      <c r="D85" s="90"/>
      <c r="E85" s="90"/>
      <c r="F85" s="90"/>
      <c r="G85" s="90"/>
      <c r="H85" s="90"/>
      <c r="I85" s="87"/>
      <c r="J85" s="88"/>
      <c r="K85" s="304">
        <v>0.05</v>
      </c>
      <c r="L85" s="861">
        <f>N79*K85</f>
        <v>33462.750882972461</v>
      </c>
      <c r="M85" s="862"/>
      <c r="N85" s="51"/>
    </row>
    <row r="86" spans="1:14" ht="15.75" thickBot="1">
      <c r="B86" s="91" t="s">
        <v>974</v>
      </c>
      <c r="C86" s="92"/>
      <c r="D86" s="92"/>
      <c r="E86" s="92"/>
      <c r="F86" s="92"/>
      <c r="G86" s="92"/>
      <c r="H86" s="92"/>
      <c r="I86" s="93"/>
      <c r="J86" s="94"/>
      <c r="K86" s="305">
        <v>0.05</v>
      </c>
      <c r="L86" s="863">
        <f>N79*K86</f>
        <v>33462.750882972461</v>
      </c>
      <c r="M86" s="864"/>
      <c r="N86" s="51"/>
    </row>
    <row r="87" spans="1:14" ht="15.75" thickBot="1">
      <c r="B87" s="826" t="s">
        <v>953</v>
      </c>
      <c r="C87" s="827"/>
      <c r="D87" s="827"/>
      <c r="E87" s="827"/>
      <c r="F87" s="827"/>
      <c r="G87" s="827"/>
      <c r="H87" s="827"/>
      <c r="I87" s="827"/>
      <c r="J87" s="827"/>
      <c r="K87" s="827"/>
      <c r="L87" s="827"/>
      <c r="M87" s="828"/>
      <c r="N87" s="52">
        <f>L84+L85+L86</f>
        <v>200776.50529783478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870031.522957284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282</v>
      </c>
      <c r="B36" s="875" t="str">
        <f>VLOOKUP(A36,EQUIPOS!A6:D154,3,FALSE)</f>
        <v>Piloteadora potencia 250KW, RPM 1800, fuerza elevadora 200KN</v>
      </c>
      <c r="C36" s="876"/>
      <c r="D36" s="876"/>
      <c r="E36" s="876"/>
      <c r="F36" s="876"/>
      <c r="G36" s="876"/>
      <c r="H36" s="877"/>
      <c r="I36" s="267"/>
      <c r="J36" s="268"/>
      <c r="K36" s="269">
        <f>VLOOKUP(A36,EQUIPOS!A6:D163,4,FALSE)</f>
        <v>468087.26907199214</v>
      </c>
      <c r="L36" s="270"/>
      <c r="M36" s="336">
        <v>2</v>
      </c>
      <c r="N36" s="272">
        <f>K36/M36</f>
        <v>234043.63453599607</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5245.4839826800999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239289.11851867617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4253.9086928274774</v>
      </c>
      <c r="N48" s="272">
        <f>K48*M48</f>
        <v>119109.44339916937</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603651.02573836595</v>
      </c>
      <c r="N49" s="272">
        <f>K49*M49</f>
        <v>211277.85900842806</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25565.227200336736</v>
      </c>
      <c r="N50" s="272">
        <f>K50*M50</f>
        <v>51130.454400673472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381517.75680827087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3">
        <f>VLOOKUP(A60,TRANSPORTE!A2:D117,4,FALSE)</f>
        <v>1246.3831674075907</v>
      </c>
      <c r="M60" s="914"/>
      <c r="N60" s="287">
        <f>K60*L60</f>
        <v>436.2341085926567</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436.2341085926567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52454.839826800991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673697.94926234067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134739.58985246814</v>
      </c>
      <c r="M84" s="862"/>
      <c r="N84" s="51"/>
    </row>
    <row r="85" spans="1:14">
      <c r="B85" s="89" t="s">
        <v>973</v>
      </c>
      <c r="C85" s="90"/>
      <c r="D85" s="90"/>
      <c r="E85" s="90"/>
      <c r="F85" s="90"/>
      <c r="G85" s="90"/>
      <c r="H85" s="90"/>
      <c r="I85" s="87"/>
      <c r="J85" s="88"/>
      <c r="K85" s="304">
        <v>0.05</v>
      </c>
      <c r="L85" s="861">
        <f>N79*K85</f>
        <v>33684.897463117035</v>
      </c>
      <c r="M85" s="862"/>
      <c r="N85" s="51"/>
    </row>
    <row r="86" spans="1:14" ht="15.75" thickBot="1">
      <c r="B86" s="91" t="s">
        <v>974</v>
      </c>
      <c r="C86" s="92"/>
      <c r="D86" s="92"/>
      <c r="E86" s="92"/>
      <c r="F86" s="92"/>
      <c r="G86" s="92"/>
      <c r="H86" s="92"/>
      <c r="I86" s="93"/>
      <c r="J86" s="94"/>
      <c r="K86" s="305">
        <v>0.05</v>
      </c>
      <c r="L86" s="863">
        <f>N79*K86</f>
        <v>33684.897463117035</v>
      </c>
      <c r="M86" s="864"/>
      <c r="N86" s="51"/>
    </row>
    <row r="87" spans="1:14" ht="15.75" thickBot="1">
      <c r="B87" s="826" t="s">
        <v>953</v>
      </c>
      <c r="C87" s="827"/>
      <c r="D87" s="827"/>
      <c r="E87" s="827"/>
      <c r="F87" s="827"/>
      <c r="G87" s="827"/>
      <c r="H87" s="827"/>
      <c r="I87" s="827"/>
      <c r="J87" s="827"/>
      <c r="K87" s="827"/>
      <c r="L87" s="827"/>
      <c r="M87" s="828"/>
      <c r="N87" s="52">
        <f>L84+L85+L86</f>
        <v>202109.3847787022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875807.33404104284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195</v>
      </c>
      <c r="B36" s="875" t="str">
        <f>VLOOKUP(A36,EQUIPOS!A6:D154,3,FALSE)</f>
        <v xml:space="preserve">Equipo de oxicorte, Capacidad de corte: hasta 6´´ (152mm) </v>
      </c>
      <c r="C36" s="876"/>
      <c r="D36" s="876"/>
      <c r="E36" s="876"/>
      <c r="F36" s="876"/>
      <c r="G36" s="876"/>
      <c r="H36" s="877"/>
      <c r="I36" s="267"/>
      <c r="J36" s="268"/>
      <c r="K36" s="269">
        <f>VLOOKUP(A36,EQUIPOS!A6:D163,4,FALSE)</f>
        <v>18883.988538337198</v>
      </c>
      <c r="L36" s="270"/>
      <c r="M36" s="336">
        <v>1.1299999999999999</v>
      </c>
      <c r="N36" s="272">
        <f>K36/M36</f>
        <v>16711.494281714335</v>
      </c>
    </row>
    <row r="37" spans="1:14">
      <c r="A37" s="113" t="s">
        <v>332</v>
      </c>
      <c r="B37" s="875" t="str">
        <f>VLOOKUP(A37,EQUIPOS!A7:D154,3,FALSE)</f>
        <v xml:space="preserve">Taladro de 1/2´´, pulidora, lijadora y circular
</v>
      </c>
      <c r="C37" s="876"/>
      <c r="D37" s="876"/>
      <c r="E37" s="876"/>
      <c r="F37" s="876"/>
      <c r="G37" s="876"/>
      <c r="H37" s="877"/>
      <c r="I37" s="421"/>
      <c r="J37" s="422"/>
      <c r="K37" s="269">
        <f>VLOOKUP(A37,EQUIPOS!A7:D164,4,FALSE)</f>
        <v>5139.5218672449255</v>
      </c>
      <c r="L37" s="335"/>
      <c r="M37" s="336">
        <v>0.53</v>
      </c>
      <c r="N37" s="272">
        <f>K37/M37</f>
        <v>9697.2110702734444</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2821.2789769067999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29229.984328894581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76106.98329244084</v>
      </c>
      <c r="N48" s="272">
        <f>K48*M48</f>
        <v>1522.1396658488168</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6094.3925115573738</v>
      </c>
      <c r="N49" s="272">
        <f>K49*M49</f>
        <v>3047.1962557786869</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92392.47092411526</v>
      </c>
      <c r="N50" s="272">
        <f>K50*M50</f>
        <v>7391.3976739292211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11960.733595556725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28212.789769067997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69403.507693519306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13880.701538703863</v>
      </c>
      <c r="M84" s="862"/>
      <c r="N84" s="51"/>
    </row>
    <row r="85" spans="1:14">
      <c r="B85" s="89" t="s">
        <v>973</v>
      </c>
      <c r="C85" s="90"/>
      <c r="D85" s="90"/>
      <c r="E85" s="90"/>
      <c r="F85" s="90"/>
      <c r="G85" s="90"/>
      <c r="H85" s="90"/>
      <c r="I85" s="87"/>
      <c r="J85" s="88"/>
      <c r="K85" s="304">
        <v>0.05</v>
      </c>
      <c r="L85" s="861">
        <f>N79*K85</f>
        <v>3470.1753846759657</v>
      </c>
      <c r="M85" s="862"/>
      <c r="N85" s="51"/>
    </row>
    <row r="86" spans="1:14" ht="15.75" thickBot="1">
      <c r="B86" s="91" t="s">
        <v>974</v>
      </c>
      <c r="C86" s="92"/>
      <c r="D86" s="92"/>
      <c r="E86" s="92"/>
      <c r="F86" s="92"/>
      <c r="G86" s="92"/>
      <c r="H86" s="92"/>
      <c r="I86" s="93"/>
      <c r="J86" s="94"/>
      <c r="K86" s="305">
        <v>0.05</v>
      </c>
      <c r="L86" s="863">
        <f>N79*K86</f>
        <v>3470.1753846759657</v>
      </c>
      <c r="M86" s="864"/>
      <c r="N86" s="51"/>
    </row>
    <row r="87" spans="1:14" ht="15.75" thickBot="1">
      <c r="B87" s="826" t="s">
        <v>953</v>
      </c>
      <c r="C87" s="827"/>
      <c r="D87" s="827"/>
      <c r="E87" s="827"/>
      <c r="F87" s="827"/>
      <c r="G87" s="827"/>
      <c r="H87" s="827"/>
      <c r="I87" s="827"/>
      <c r="J87" s="827"/>
      <c r="K87" s="827"/>
      <c r="L87" s="827"/>
      <c r="M87" s="828"/>
      <c r="N87" s="52">
        <f>L84+L85+L86</f>
        <v>20821.052308055798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90224.560001575097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7"/>
      <c r="J36" s="268"/>
      <c r="K36" s="269">
        <f>VLOOKUP(A36,EQUIPOS!A6:D163,4,FALSE)</f>
        <v>21044.502167597089</v>
      </c>
      <c r="L36" s="270"/>
      <c r="M36" s="336">
        <v>12</v>
      </c>
      <c r="N36" s="272">
        <f t="shared" ref="N36:N42" si="0">K36/M36</f>
        <v>1753.7085139664241</v>
      </c>
    </row>
    <row r="37" spans="1:14">
      <c r="A37" s="113" t="s">
        <v>288</v>
      </c>
      <c r="B37" s="875" t="str">
        <f>VLOOKUP(A37,EQUIPOS!A7:D154,3,FALSE)</f>
        <v xml:space="preserve">Planta eléctrica </v>
      </c>
      <c r="C37" s="876"/>
      <c r="D37" s="876"/>
      <c r="E37" s="876"/>
      <c r="F37" s="876"/>
      <c r="G37" s="876"/>
      <c r="H37" s="877"/>
      <c r="I37" s="267"/>
      <c r="J37" s="268"/>
      <c r="K37" s="269">
        <f>VLOOKUP(A37,EQUIPOS!A7:D164,4,FALSE)</f>
        <v>18593.873817914067</v>
      </c>
      <c r="L37" s="270"/>
      <c r="M37" s="336">
        <v>1.3</v>
      </c>
      <c r="N37" s="272">
        <f t="shared" si="0"/>
        <v>14302.979859933897</v>
      </c>
    </row>
    <row r="38" spans="1:14">
      <c r="A38" s="113" t="s">
        <v>125</v>
      </c>
      <c r="B38" s="875" t="str">
        <f>VLOOKUP(A38,EQUIPOS!A8:D154,3,FALSE)</f>
        <v>Bomba para gato de tensionamiento</v>
      </c>
      <c r="C38" s="876"/>
      <c r="D38" s="876"/>
      <c r="E38" s="876"/>
      <c r="F38" s="876"/>
      <c r="G38" s="876"/>
      <c r="H38" s="877"/>
      <c r="I38" s="267"/>
      <c r="J38" s="268"/>
      <c r="K38" s="269">
        <f>VLOOKUP(A38,EQUIPOS!A8:D165,4,FALSE)</f>
        <v>65968.411134875743</v>
      </c>
      <c r="L38" s="270"/>
      <c r="M38" s="336">
        <v>12</v>
      </c>
      <c r="N38" s="272">
        <f t="shared" si="0"/>
        <v>5497.3675945729783</v>
      </c>
    </row>
    <row r="39" spans="1:14">
      <c r="A39" s="113" t="s">
        <v>180</v>
      </c>
      <c r="B39" s="875" t="str">
        <f>VLOOKUP(A39,EQUIPOS!A9:D154,3,FALSE)</f>
        <v>Compresor 120 HP, con martillo.</v>
      </c>
      <c r="C39" s="876"/>
      <c r="D39" s="876"/>
      <c r="E39" s="876"/>
      <c r="F39" s="876"/>
      <c r="G39" s="876"/>
      <c r="H39" s="877"/>
      <c r="I39" s="267"/>
      <c r="J39" s="268"/>
      <c r="K39" s="269">
        <f>VLOOKUP(A39,EQUIPOS!A9:D166,4,FALSE)</f>
        <v>94351.792610917139</v>
      </c>
      <c r="L39" s="270"/>
      <c r="M39" s="336">
        <v>1.3</v>
      </c>
      <c r="N39" s="272">
        <f t="shared" si="0"/>
        <v>72578.30200839779</v>
      </c>
    </row>
    <row r="40" spans="1:14">
      <c r="A40" s="113" t="s">
        <v>197</v>
      </c>
      <c r="B40" s="875" t="str">
        <f>VLOOKUP(A40,EQUIPOS!A10:D154,3,FALSE)</f>
        <v>Equipo de perforación (TRACKDRILL), potencia 40 HP, 2100 golpes / minuto</v>
      </c>
      <c r="C40" s="876"/>
      <c r="D40" s="876"/>
      <c r="E40" s="876"/>
      <c r="F40" s="876"/>
      <c r="G40" s="876"/>
      <c r="H40" s="877"/>
      <c r="I40" s="267"/>
      <c r="J40" s="268"/>
      <c r="K40" s="269">
        <f>VLOOKUP(A40,EQUIPOS!A10:D167,4,FALSE)</f>
        <v>141040.14705357261</v>
      </c>
      <c r="L40" s="270"/>
      <c r="M40" s="336">
        <v>1.3</v>
      </c>
      <c r="N40" s="272">
        <f t="shared" si="0"/>
        <v>108492.42081044047</v>
      </c>
    </row>
    <row r="41" spans="1:14">
      <c r="A41" s="113" t="s">
        <v>195</v>
      </c>
      <c r="B41" s="875" t="str">
        <f>VLOOKUP(A41,EQUIPOS!A11:D155,3,FALSE)</f>
        <v xml:space="preserve">Equipo de oxicorte, Capacidad de corte: hasta 6´´ (152mm) </v>
      </c>
      <c r="C41" s="876"/>
      <c r="D41" s="876"/>
      <c r="E41" s="876"/>
      <c r="F41" s="876"/>
      <c r="G41" s="876"/>
      <c r="H41" s="877"/>
      <c r="I41" s="267"/>
      <c r="J41" s="268"/>
      <c r="K41" s="269">
        <f>VLOOKUP(A41,EQUIPOS!A11:D168,4,FALSE)</f>
        <v>18883.988538337198</v>
      </c>
      <c r="L41" s="270"/>
      <c r="M41" s="336">
        <v>15</v>
      </c>
      <c r="N41" s="272">
        <f t="shared" si="0"/>
        <v>1258.93256922248</v>
      </c>
    </row>
    <row r="42" spans="1:14">
      <c r="A42" s="113" t="s">
        <v>240</v>
      </c>
      <c r="B42" s="875" t="str">
        <f>VLOOKUP(A42,EQUIPOS!A12:D156,3,FALSE)</f>
        <v>Gato para tensionamiento, fuerza Max 200 ton, área de tensión 314 cm2.</v>
      </c>
      <c r="C42" s="876"/>
      <c r="D42" s="876"/>
      <c r="E42" s="876"/>
      <c r="F42" s="876"/>
      <c r="G42" s="876"/>
      <c r="H42" s="877"/>
      <c r="I42" s="267"/>
      <c r="J42" s="268"/>
      <c r="K42" s="269">
        <f>VLOOKUP(A42,EQUIPOS!A12:D169,4,FALSE)</f>
        <v>172029.18530730557</v>
      </c>
      <c r="L42" s="270"/>
      <c r="M42" s="336">
        <v>12</v>
      </c>
      <c r="N42" s="272">
        <f t="shared" si="0"/>
        <v>14335.765442275464</v>
      </c>
    </row>
    <row r="43" spans="1:14">
      <c r="A43" s="113"/>
      <c r="B43" s="875"/>
      <c r="C43" s="876"/>
      <c r="D43" s="876"/>
      <c r="E43" s="876"/>
      <c r="F43" s="876"/>
      <c r="G43" s="876"/>
      <c r="H43" s="877"/>
      <c r="I43" s="421"/>
      <c r="J43" s="422"/>
      <c r="K43" s="269"/>
      <c r="L43" s="335"/>
      <c r="M43" s="336"/>
      <c r="N43" s="272"/>
    </row>
    <row r="44" spans="1:14">
      <c r="A44" s="113"/>
      <c r="B44" s="875"/>
      <c r="C44" s="876"/>
      <c r="D44" s="876"/>
      <c r="E44" s="876"/>
      <c r="F44" s="876"/>
      <c r="G44" s="876"/>
      <c r="H44" s="877"/>
      <c r="I44" s="328"/>
      <c r="J44" s="330"/>
      <c r="K44" s="269"/>
      <c r="L44" s="423"/>
      <c r="M44" s="424"/>
      <c r="N44" s="272"/>
    </row>
    <row r="45" spans="1:14">
      <c r="B45" s="875"/>
      <c r="C45" s="876"/>
      <c r="D45" s="876"/>
      <c r="E45" s="876"/>
      <c r="F45" s="876"/>
      <c r="G45" s="876"/>
      <c r="H45" s="877"/>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222678.46206062505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4496.3138787089756</v>
      </c>
      <c r="N54" s="272">
        <f>K54*M54</f>
        <v>899.26277574179517</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6470.7343496530639</v>
      </c>
      <c r="N55" s="272">
        <f t="shared" ref="N55:N67" si="1">K55*M55</f>
        <v>35783.160953581442</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31755.629022099631</v>
      </c>
      <c r="N56" s="272">
        <f t="shared" si="1"/>
        <v>254.04503217679704</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47603.761265490481</v>
      </c>
      <c r="N57" s="272">
        <f t="shared" si="1"/>
        <v>1047.2827478407905</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1468.997413306814</v>
      </c>
      <c r="N58" s="272">
        <f t="shared" si="1"/>
        <v>440.69922399204421</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2164.0571809874377</v>
      </c>
      <c r="N59" s="272">
        <f t="shared" si="1"/>
        <v>216.40571809874379</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17418.177623450236</v>
      </c>
      <c r="N60" s="272">
        <f t="shared" si="1"/>
        <v>8709.0888117251179</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78515.461121928602</v>
      </c>
      <c r="N61" s="272">
        <f t="shared" si="1"/>
        <v>7851.5461121928602</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1416.5037732803214</v>
      </c>
      <c r="N62" s="272">
        <f t="shared" si="1"/>
        <v>14165.037732803214</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14190.872299098979</v>
      </c>
      <c r="N63" s="272">
        <f t="shared" si="1"/>
        <v>14190.872299098979</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15316.050112022849</v>
      </c>
      <c r="N64" s="272">
        <f t="shared" si="1"/>
        <v>7658.0250560114246</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5541.0564107545579</v>
      </c>
      <c r="N65" s="272">
        <f t="shared" si="1"/>
        <v>3047.5810259150071</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4935.8679534857838</v>
      </c>
      <c r="N66" s="272">
        <f t="shared" si="1"/>
        <v>246.7933976742892</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6976.9819147253093</v>
      </c>
      <c r="N67" s="272">
        <f t="shared" si="1"/>
        <v>6976.9819147253093</v>
      </c>
    </row>
    <row r="68" spans="1:14" ht="15.75" thickBot="1">
      <c r="B68" s="43"/>
      <c r="C68" s="310"/>
      <c r="D68" s="310"/>
      <c r="E68" s="310"/>
      <c r="F68" s="310"/>
      <c r="G68" s="310"/>
      <c r="H68" s="310"/>
      <c r="I68" s="310"/>
      <c r="J68" s="435"/>
      <c r="K68" s="126"/>
      <c r="L68" s="325"/>
      <c r="M68" s="402"/>
      <c r="N68" s="272"/>
    </row>
    <row r="69" spans="1:14" ht="15.75" thickBot="1">
      <c r="B69" s="826" t="s">
        <v>953</v>
      </c>
      <c r="C69" s="827"/>
      <c r="D69" s="827"/>
      <c r="E69" s="827"/>
      <c r="F69" s="827"/>
      <c r="G69" s="827"/>
      <c r="H69" s="827"/>
      <c r="I69" s="827"/>
      <c r="J69" s="827"/>
      <c r="K69" s="827"/>
      <c r="L69" s="827"/>
      <c r="M69" s="828"/>
      <c r="N69" s="394">
        <f>SUM(N54:N68)</f>
        <v>101486.78280157782</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12" t="s">
        <v>961</v>
      </c>
      <c r="M73" s="891"/>
      <c r="N73" s="76" t="s">
        <v>951</v>
      </c>
    </row>
    <row r="74" spans="1:14">
      <c r="B74" s="46"/>
      <c r="C74" s="317"/>
      <c r="D74" s="317"/>
      <c r="E74" s="317"/>
      <c r="F74" s="317"/>
      <c r="G74" s="317"/>
      <c r="H74" s="311"/>
      <c r="I74" s="279"/>
      <c r="J74" s="286"/>
      <c r="K74" s="279"/>
      <c r="L74" s="913"/>
      <c r="M74" s="914"/>
      <c r="N74" s="287"/>
    </row>
    <row r="75" spans="1:14">
      <c r="B75" s="46"/>
      <c r="C75" s="47"/>
      <c r="D75" s="47"/>
      <c r="E75" s="47"/>
      <c r="F75" s="47"/>
      <c r="G75" s="47"/>
      <c r="H75" s="311"/>
      <c r="I75" s="279"/>
      <c r="J75" s="286"/>
      <c r="K75" s="279"/>
      <c r="L75" s="913"/>
      <c r="M75" s="914"/>
      <c r="N75" s="287"/>
    </row>
    <row r="76" spans="1:14">
      <c r="B76" s="46"/>
      <c r="C76" s="47"/>
      <c r="D76" s="47"/>
      <c r="E76" s="47"/>
      <c r="F76" s="47"/>
      <c r="G76" s="47"/>
      <c r="H76" s="311"/>
      <c r="I76" s="279"/>
      <c r="J76" s="286"/>
      <c r="K76" s="279"/>
      <c r="L76" s="913"/>
      <c r="M76" s="914"/>
      <c r="N76" s="287"/>
    </row>
    <row r="77" spans="1:14">
      <c r="B77" s="46"/>
      <c r="C77" s="47"/>
      <c r="D77" s="47"/>
      <c r="E77" s="47"/>
      <c r="F77" s="47"/>
      <c r="G77" s="47"/>
      <c r="H77" s="311"/>
      <c r="I77" s="279"/>
      <c r="J77" s="286"/>
      <c r="K77" s="279"/>
      <c r="L77" s="913"/>
      <c r="M77" s="914"/>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4"/>
      <c r="M79" s="905"/>
      <c r="N79" s="127"/>
    </row>
    <row r="80" spans="1:14" ht="15.75" thickBot="1">
      <c r="B80" s="915" t="s">
        <v>953</v>
      </c>
      <c r="C80" s="869"/>
      <c r="D80" s="869"/>
      <c r="E80" s="869"/>
      <c r="F80" s="869"/>
      <c r="G80" s="869"/>
      <c r="H80" s="869"/>
      <c r="I80" s="869"/>
      <c r="J80" s="869"/>
      <c r="K80" s="869"/>
      <c r="L80" s="869"/>
      <c r="M80" s="870"/>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5" t="s">
        <v>963</v>
      </c>
      <c r="C84" s="866"/>
      <c r="D84" s="866"/>
      <c r="E84" s="866"/>
      <c r="F84" s="866"/>
      <c r="G84" s="866"/>
      <c r="H84" s="866"/>
      <c r="I84" s="73" t="s">
        <v>964</v>
      </c>
      <c r="J84" s="75" t="s">
        <v>1410</v>
      </c>
      <c r="K84" s="74" t="s">
        <v>966</v>
      </c>
      <c r="L84" s="867" t="s">
        <v>950</v>
      </c>
      <c r="M84" s="868"/>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902"/>
      <c r="C90" s="903"/>
      <c r="D90" s="903"/>
      <c r="E90" s="903"/>
      <c r="F90" s="903"/>
      <c r="G90" s="903"/>
      <c r="H90" s="903"/>
      <c r="I90" s="126"/>
      <c r="J90" s="126"/>
      <c r="K90" s="126"/>
      <c r="L90" s="916"/>
      <c r="M90" s="916"/>
      <c r="N90" s="45"/>
    </row>
    <row r="91" spans="1:15" ht="15.75" thickBot="1">
      <c r="B91" s="915" t="s">
        <v>953</v>
      </c>
      <c r="C91" s="869"/>
      <c r="D91" s="869"/>
      <c r="E91" s="869"/>
      <c r="F91" s="869"/>
      <c r="G91" s="869"/>
      <c r="H91" s="869"/>
      <c r="I91" s="869"/>
      <c r="J91" s="869"/>
      <c r="K91" s="869"/>
      <c r="L91" s="869"/>
      <c r="M91" s="870"/>
      <c r="N91" s="301">
        <f>SUM(N85:N90)</f>
        <v>44589.852618155375</v>
      </c>
    </row>
    <row r="92" spans="1:15" ht="15.75" thickBot="1">
      <c r="B92" s="33"/>
      <c r="C92" s="34"/>
      <c r="D92" s="34"/>
      <c r="E92" s="34"/>
      <c r="F92" s="34"/>
      <c r="G92" s="34"/>
      <c r="H92" s="34"/>
      <c r="I92" s="34"/>
      <c r="J92" s="34"/>
      <c r="K92" s="34"/>
      <c r="L92" s="34"/>
      <c r="M92" s="34"/>
      <c r="N92" s="35"/>
    </row>
    <row r="93" spans="1:15" ht="15.75" thickBot="1">
      <c r="B93" s="826" t="s">
        <v>967</v>
      </c>
      <c r="C93" s="827"/>
      <c r="D93" s="827"/>
      <c r="E93" s="827"/>
      <c r="F93" s="827"/>
      <c r="G93" s="827"/>
      <c r="H93" s="827"/>
      <c r="I93" s="827"/>
      <c r="J93" s="827"/>
      <c r="K93" s="827"/>
      <c r="L93" s="827"/>
      <c r="M93" s="828"/>
      <c r="N93" s="99">
        <f>N49+N69+N80+N91</f>
        <v>368755.09748035826</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1" t="s">
        <v>969</v>
      </c>
      <c r="C97" s="872"/>
      <c r="D97" s="872"/>
      <c r="E97" s="872"/>
      <c r="F97" s="872"/>
      <c r="G97" s="872"/>
      <c r="H97" s="872"/>
      <c r="I97" s="314"/>
      <c r="J97" s="334"/>
      <c r="K97" s="302" t="s">
        <v>970</v>
      </c>
      <c r="L97" s="873" t="s">
        <v>971</v>
      </c>
      <c r="M97" s="874"/>
      <c r="N97" s="303"/>
    </row>
    <row r="98" spans="1:14">
      <c r="B98" s="859" t="s">
        <v>972</v>
      </c>
      <c r="C98" s="860"/>
      <c r="D98" s="860"/>
      <c r="E98" s="860"/>
      <c r="F98" s="860"/>
      <c r="G98" s="860"/>
      <c r="H98" s="860"/>
      <c r="I98" s="87"/>
      <c r="J98" s="88"/>
      <c r="K98" s="304">
        <v>0.2</v>
      </c>
      <c r="L98" s="861">
        <f>N93*K98</f>
        <v>73751.019496071662</v>
      </c>
      <c r="M98" s="862"/>
      <c r="N98" s="51"/>
    </row>
    <row r="99" spans="1:14">
      <c r="B99" s="89" t="s">
        <v>973</v>
      </c>
      <c r="C99" s="90"/>
      <c r="D99" s="90"/>
      <c r="E99" s="90"/>
      <c r="F99" s="90"/>
      <c r="G99" s="90"/>
      <c r="H99" s="90"/>
      <c r="I99" s="87"/>
      <c r="J99" s="88"/>
      <c r="K99" s="304">
        <v>0.05</v>
      </c>
      <c r="L99" s="861">
        <f>N93*K99</f>
        <v>18437.754874017915</v>
      </c>
      <c r="M99" s="862"/>
      <c r="N99" s="51"/>
    </row>
    <row r="100" spans="1:14" ht="15.75" thickBot="1">
      <c r="B100" s="91" t="s">
        <v>974</v>
      </c>
      <c r="C100" s="92"/>
      <c r="D100" s="92"/>
      <c r="E100" s="92"/>
      <c r="F100" s="92"/>
      <c r="G100" s="92"/>
      <c r="H100" s="92"/>
      <c r="I100" s="93"/>
      <c r="J100" s="94"/>
      <c r="K100" s="305">
        <v>0.05</v>
      </c>
      <c r="L100" s="863">
        <f>N93*K100</f>
        <v>18437.754874017915</v>
      </c>
      <c r="M100" s="864"/>
      <c r="N100" s="51"/>
    </row>
    <row r="101" spans="1:14" ht="15.75" thickBot="1">
      <c r="B101" s="826" t="s">
        <v>953</v>
      </c>
      <c r="C101" s="827"/>
      <c r="D101" s="827"/>
      <c r="E101" s="827"/>
      <c r="F101" s="827"/>
      <c r="G101" s="827"/>
      <c r="H101" s="827"/>
      <c r="I101" s="827"/>
      <c r="J101" s="827"/>
      <c r="K101" s="827"/>
      <c r="L101" s="827"/>
      <c r="M101" s="828"/>
      <c r="N101" s="52">
        <f>L98+L99+L100</f>
        <v>110626.5292441075</v>
      </c>
    </row>
    <row r="102" spans="1:14" ht="15.75" thickBot="1">
      <c r="B102" s="33"/>
      <c r="C102" s="34"/>
      <c r="D102" s="34"/>
      <c r="E102" s="34"/>
      <c r="F102" s="34"/>
      <c r="G102" s="34"/>
      <c r="H102" s="34"/>
      <c r="I102" s="34"/>
      <c r="J102" s="34"/>
      <c r="K102" s="34"/>
      <c r="L102" s="34"/>
      <c r="M102" s="34"/>
      <c r="N102" s="35"/>
    </row>
    <row r="103" spans="1:14" ht="15.75" thickBot="1">
      <c r="A103" t="s">
        <v>2016</v>
      </c>
      <c r="B103" s="826" t="s">
        <v>975</v>
      </c>
      <c r="C103" s="827"/>
      <c r="D103" s="827"/>
      <c r="E103" s="827"/>
      <c r="F103" s="827"/>
      <c r="G103" s="827"/>
      <c r="H103" s="827"/>
      <c r="I103" s="827"/>
      <c r="J103" s="827"/>
      <c r="K103" s="827"/>
      <c r="L103" s="827"/>
      <c r="M103" s="828"/>
      <c r="N103" s="188">
        <f>N93+N101</f>
        <v>479381.62672446575</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70" t="s">
        <v>2218</v>
      </c>
      <c r="C120" s="971"/>
      <c r="D120" s="971"/>
      <c r="E120" s="971"/>
      <c r="F120" s="971"/>
      <c r="G120" s="971"/>
      <c r="H120" s="971"/>
      <c r="I120" s="971"/>
      <c r="J120" s="971"/>
      <c r="K120" s="971"/>
      <c r="L120" s="971"/>
      <c r="M120" s="971"/>
      <c r="N120" s="972"/>
    </row>
    <row r="121" spans="2:14" ht="15" customHeight="1">
      <c r="B121" s="970"/>
      <c r="C121" s="971"/>
      <c r="D121" s="971"/>
      <c r="E121" s="971"/>
      <c r="F121" s="971"/>
      <c r="G121" s="971"/>
      <c r="H121" s="971"/>
      <c r="I121" s="971"/>
      <c r="J121" s="971"/>
      <c r="K121" s="971"/>
      <c r="L121" s="971"/>
      <c r="M121" s="971"/>
      <c r="N121" s="972"/>
    </row>
    <row r="122" spans="2:14" ht="30" customHeight="1">
      <c r="B122" s="973" t="s">
        <v>2219</v>
      </c>
      <c r="C122" s="974"/>
      <c r="D122" s="974"/>
      <c r="E122" s="974"/>
      <c r="F122" s="974"/>
      <c r="G122" s="974"/>
      <c r="H122" s="974"/>
      <c r="I122" s="974"/>
      <c r="J122" s="974"/>
      <c r="K122" s="974"/>
      <c r="L122" s="974"/>
      <c r="M122" s="974"/>
      <c r="N122" s="975"/>
    </row>
    <row r="123" spans="2:14">
      <c r="B123" s="973"/>
      <c r="C123" s="974"/>
      <c r="D123" s="974"/>
      <c r="E123" s="974"/>
      <c r="F123" s="974"/>
      <c r="G123" s="974"/>
      <c r="H123" s="974"/>
      <c r="I123" s="974"/>
      <c r="J123" s="974"/>
      <c r="K123" s="974"/>
      <c r="L123" s="974"/>
      <c r="M123" s="974"/>
      <c r="N123" s="975"/>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6"/>
      <c r="K133" s="976"/>
      <c r="L133" s="976"/>
      <c r="M133" s="976"/>
      <c r="N133" s="977"/>
    </row>
    <row r="134" spans="2:14" ht="15.75" thickBot="1">
      <c r="B134" s="419" t="s">
        <v>2221</v>
      </c>
      <c r="C134" s="420"/>
      <c r="D134" s="420"/>
      <c r="E134" s="259"/>
      <c r="F134" s="259"/>
      <c r="G134" s="259"/>
      <c r="H134" s="259"/>
      <c r="I134" s="259"/>
      <c r="J134" s="978"/>
      <c r="K134" s="978"/>
      <c r="L134" s="978"/>
      <c r="M134" s="978"/>
      <c r="N134" s="979"/>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224</v>
      </c>
      <c r="B36" s="875" t="str">
        <f>VLOOKUP(A36,EQUIPOS!A6:D154,3,FALSE)</f>
        <v>Equipo de Medición (Deformimetros Eléctricos, Mecánicos, Celdas de Carga,  Etc.)</v>
      </c>
      <c r="C36" s="876"/>
      <c r="D36" s="876"/>
      <c r="E36" s="876"/>
      <c r="F36" s="876"/>
      <c r="G36" s="876"/>
      <c r="H36" s="877"/>
      <c r="I36" s="267"/>
      <c r="J36" s="268"/>
      <c r="K36" s="269">
        <f>VLOOKUP(A36,EQUIPOS!A6:D163,4,FALSE)</f>
        <v>161510.489125939</v>
      </c>
      <c r="L36" s="270"/>
      <c r="M36" s="336">
        <v>3.3333333330000001</v>
      </c>
      <c r="N36" s="272">
        <f>K36/M36</f>
        <v>48453.14674262701</v>
      </c>
    </row>
    <row r="37" spans="1:14">
      <c r="A37" s="113" t="s">
        <v>125</v>
      </c>
      <c r="B37" s="875" t="str">
        <f>VLOOKUP(A37,EQUIPOS!A7:D154,3,FALSE)</f>
        <v>Bomba para gato de tensionamiento</v>
      </c>
      <c r="C37" s="876"/>
      <c r="D37" s="876"/>
      <c r="E37" s="876"/>
      <c r="F37" s="876"/>
      <c r="G37" s="876"/>
      <c r="H37" s="877"/>
      <c r="I37" s="421"/>
      <c r="J37" s="422"/>
      <c r="K37" s="269">
        <f>VLOOKUP(A37,EQUIPOS!A7:D164,4,FALSE)</f>
        <v>65968.411134875743</v>
      </c>
      <c r="L37" s="335"/>
      <c r="M37" s="336">
        <v>0.1</v>
      </c>
      <c r="N37" s="272">
        <f>K37/M37</f>
        <v>659684.1113487574</v>
      </c>
    </row>
    <row r="38" spans="1:14">
      <c r="A38" s="113" t="s">
        <v>240</v>
      </c>
      <c r="B38" s="875" t="str">
        <f>VLOOKUP(A38,EQUIPOS!A8:D154,3,FALSE)</f>
        <v>Gato para tensionamiento, fuerza Max 200 ton, área de tensión 314 cm2.</v>
      </c>
      <c r="C38" s="876"/>
      <c r="D38" s="876"/>
      <c r="E38" s="876"/>
      <c r="F38" s="876"/>
      <c r="G38" s="876"/>
      <c r="H38" s="877"/>
      <c r="I38" s="328"/>
      <c r="J38" s="330"/>
      <c r="K38" s="269">
        <f>VLOOKUP(A38,EQUIPOS!A8:D165,4,FALSE)</f>
        <v>172029.18530730557</v>
      </c>
      <c r="L38" s="423"/>
      <c r="M38" s="424">
        <v>0.1</v>
      </c>
      <c r="N38" s="272">
        <f>K38/M38</f>
        <v>1720291.8530730556</v>
      </c>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2428429.1111644399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3">
        <f>VLOOKUP(A60,TRANSPORTE!A2:D117,4,FALSE)</f>
        <v>4784.286998620988</v>
      </c>
      <c r="M60" s="914"/>
      <c r="N60" s="287">
        <f>K60*L60</f>
        <v>71764.304979314824</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71764.304979314824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6101.0196361652497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2506294.4357799203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501258.88715598406</v>
      </c>
      <c r="M84" s="862"/>
      <c r="N84" s="51"/>
    </row>
    <row r="85" spans="1:14">
      <c r="B85" s="89" t="s">
        <v>973</v>
      </c>
      <c r="C85" s="90"/>
      <c r="D85" s="90"/>
      <c r="E85" s="90"/>
      <c r="F85" s="90"/>
      <c r="G85" s="90"/>
      <c r="H85" s="90"/>
      <c r="I85" s="87"/>
      <c r="J85" s="88"/>
      <c r="K85" s="304">
        <v>0.05</v>
      </c>
      <c r="L85" s="861">
        <f>N79*K85</f>
        <v>125314.72178899602</v>
      </c>
      <c r="M85" s="862"/>
      <c r="N85" s="51"/>
    </row>
    <row r="86" spans="1:14" ht="15.75" thickBot="1">
      <c r="B86" s="91" t="s">
        <v>974</v>
      </c>
      <c r="C86" s="92"/>
      <c r="D86" s="92"/>
      <c r="E86" s="92"/>
      <c r="F86" s="92"/>
      <c r="G86" s="92"/>
      <c r="H86" s="92"/>
      <c r="I86" s="93"/>
      <c r="J86" s="94"/>
      <c r="K86" s="305">
        <v>0.05</v>
      </c>
      <c r="L86" s="863">
        <f>N79*K86</f>
        <v>125314.72178899602</v>
      </c>
      <c r="M86" s="864"/>
      <c r="N86" s="51"/>
    </row>
    <row r="87" spans="1:14" ht="15.75" thickBot="1">
      <c r="B87" s="826" t="s">
        <v>953</v>
      </c>
      <c r="C87" s="827"/>
      <c r="D87" s="827"/>
      <c r="E87" s="827"/>
      <c r="F87" s="827"/>
      <c r="G87" s="827"/>
      <c r="H87" s="827"/>
      <c r="I87" s="827"/>
      <c r="J87" s="827"/>
      <c r="K87" s="827"/>
      <c r="L87" s="827"/>
      <c r="M87" s="828"/>
      <c r="N87" s="52">
        <f>L84+L85+L86</f>
        <v>751888.33073397609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3258182.7665138962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3466.1165761013417</v>
      </c>
      <c r="L36" s="270"/>
      <c r="M36" s="336">
        <v>2</v>
      </c>
      <c r="N36" s="272">
        <f>K36/M36</f>
        <v>1733.0582880506709</v>
      </c>
    </row>
    <row r="37" spans="1:14">
      <c r="A37" s="113" t="s">
        <v>363</v>
      </c>
      <c r="B37" s="875" t="str">
        <f>VLOOKUP(A37,EQUIPOS!A7:D154,3,FALSE)</f>
        <v>Vibrador de concreto, Motor de 3 hp a 18.000 rpm Mangueras de 4 mt</v>
      </c>
      <c r="C37" s="876"/>
      <c r="D37" s="876"/>
      <c r="E37" s="876"/>
      <c r="F37" s="876"/>
      <c r="G37" s="876"/>
      <c r="H37" s="877"/>
      <c r="I37" s="421"/>
      <c r="J37" s="422"/>
      <c r="K37" s="269">
        <f>VLOOKUP(A37,EQUIPOS!A7:D164,4,FALSE)</f>
        <v>10826.672118886894</v>
      </c>
      <c r="L37" s="335"/>
      <c r="M37" s="336">
        <v>2</v>
      </c>
      <c r="N37" s="272">
        <f>K37/M37</f>
        <v>5413.3360594434471</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1840.3608038400498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8986.7551513341677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65593.780601061764</v>
      </c>
      <c r="N48" s="272">
        <f>K48*M48</f>
        <v>301731.39076488407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7525.004523169423</v>
      </c>
      <c r="N49" s="272">
        <f>K49*M49</f>
        <v>7525.004523169423</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603651.02573836595</v>
      </c>
      <c r="N50" s="272">
        <f>K50*M50</f>
        <v>603651.02573836595</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21324.052566782699</v>
      </c>
      <c r="N51" s="272">
        <f>K51*M51</f>
        <v>98090.641807200402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1010998.0628336198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3">
        <f>VLOOKUP(A60,TRANSPORTE!A2:D117,4,FALSE)</f>
        <v>1246.3831674075907</v>
      </c>
      <c r="M60" s="914"/>
      <c r="N60" s="287">
        <f>K60*L60</f>
        <v>1246.3831674075907</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1246.3831674075907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36807.216076800993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1058038.4172291625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211607.68344583252</v>
      </c>
      <c r="M84" s="862"/>
      <c r="N84" s="51"/>
    </row>
    <row r="85" spans="1:14">
      <c r="B85" s="89" t="s">
        <v>973</v>
      </c>
      <c r="C85" s="90"/>
      <c r="D85" s="90"/>
      <c r="E85" s="90"/>
      <c r="F85" s="90"/>
      <c r="G85" s="90"/>
      <c r="H85" s="90"/>
      <c r="I85" s="87"/>
      <c r="J85" s="88"/>
      <c r="K85" s="304">
        <v>0.05</v>
      </c>
      <c r="L85" s="861">
        <f>N79*K85</f>
        <v>52901.920861458129</v>
      </c>
      <c r="M85" s="862"/>
      <c r="N85" s="51"/>
    </row>
    <row r="86" spans="1:14" ht="15.75" thickBot="1">
      <c r="B86" s="91" t="s">
        <v>974</v>
      </c>
      <c r="C86" s="92"/>
      <c r="D86" s="92"/>
      <c r="E86" s="92"/>
      <c r="F86" s="92"/>
      <c r="G86" s="92"/>
      <c r="H86" s="92"/>
      <c r="I86" s="93"/>
      <c r="J86" s="94"/>
      <c r="K86" s="305">
        <v>0.05</v>
      </c>
      <c r="L86" s="863">
        <f>N79*K86</f>
        <v>52901.920861458129</v>
      </c>
      <c r="M86" s="864"/>
      <c r="N86" s="51"/>
    </row>
    <row r="87" spans="1:14" ht="15.75" thickBot="1">
      <c r="B87" s="826" t="s">
        <v>953</v>
      </c>
      <c r="C87" s="827"/>
      <c r="D87" s="827"/>
      <c r="E87" s="827"/>
      <c r="F87" s="827"/>
      <c r="G87" s="827"/>
      <c r="H87" s="827"/>
      <c r="I87" s="827"/>
      <c r="J87" s="827"/>
      <c r="K87" s="827"/>
      <c r="L87" s="827"/>
      <c r="M87" s="828"/>
      <c r="N87" s="52">
        <f>L84+L85+L86</f>
        <v>317411.52516874875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1375449.9423979113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3466.1165761013417</v>
      </c>
      <c r="L36" s="270"/>
      <c r="M36" s="336">
        <v>2</v>
      </c>
      <c r="N36" s="272">
        <f>K36/M36</f>
        <v>1733.0582880506709</v>
      </c>
    </row>
    <row r="37" spans="1:14">
      <c r="A37" s="113" t="s">
        <v>363</v>
      </c>
      <c r="B37" s="875" t="str">
        <f>VLOOKUP(A37,EQUIPOS!A7:D154,3,FALSE)</f>
        <v>Vibrador de concreto, Motor de 3 hp a 18.000 rpm Mangueras de 4 mt</v>
      </c>
      <c r="C37" s="876"/>
      <c r="D37" s="876"/>
      <c r="E37" s="876"/>
      <c r="F37" s="876"/>
      <c r="G37" s="876"/>
      <c r="H37" s="877"/>
      <c r="I37" s="421"/>
      <c r="J37" s="422"/>
      <c r="K37" s="269">
        <f>VLOOKUP(A37,EQUIPOS!A7:D164,4,FALSE)</f>
        <v>10826.672118886894</v>
      </c>
      <c r="L37" s="335"/>
      <c r="M37" s="336">
        <v>2</v>
      </c>
      <c r="N37" s="272">
        <f>K37/M37</f>
        <v>5413.3360594434471</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1506.9662925450248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8653.3606400391436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65593.780601061764</v>
      </c>
      <c r="N48" s="272">
        <f>K48*M48</f>
        <v>301731.39076488407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7525.004523169423</v>
      </c>
      <c r="N49" s="272">
        <f>K49*M49</f>
        <v>7525.004523169423</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539472.64956733794</v>
      </c>
      <c r="N50" s="272">
        <f>K50*M50</f>
        <v>539472.64956733794</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21324.052566782699</v>
      </c>
      <c r="N51" s="272">
        <f>K51*M51</f>
        <v>98090.641807200402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946819.68666259176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3">
        <f>VLOOKUP(A60,TRANSPORTE!A2:D117,4,FALSE)</f>
        <v>1246.3831674075907</v>
      </c>
      <c r="M60" s="914"/>
      <c r="N60" s="287">
        <f>K60*L60</f>
        <v>1246.3831674075907</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1246.3831674075907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30139.325850900495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986858.75632093905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197371.75126418783</v>
      </c>
      <c r="M84" s="862"/>
      <c r="N84" s="51"/>
    </row>
    <row r="85" spans="1:14">
      <c r="B85" s="89" t="s">
        <v>973</v>
      </c>
      <c r="C85" s="90"/>
      <c r="D85" s="90"/>
      <c r="E85" s="90"/>
      <c r="F85" s="90"/>
      <c r="G85" s="90"/>
      <c r="H85" s="90"/>
      <c r="I85" s="87"/>
      <c r="J85" s="88"/>
      <c r="K85" s="304">
        <v>0.05</v>
      </c>
      <c r="L85" s="861">
        <f>N79*K85</f>
        <v>49342.937816046957</v>
      </c>
      <c r="M85" s="862"/>
      <c r="N85" s="51"/>
    </row>
    <row r="86" spans="1:14" ht="15.75" thickBot="1">
      <c r="B86" s="91" t="s">
        <v>974</v>
      </c>
      <c r="C86" s="92"/>
      <c r="D86" s="92"/>
      <c r="E86" s="92"/>
      <c r="F86" s="92"/>
      <c r="G86" s="92"/>
      <c r="H86" s="92"/>
      <c r="I86" s="93"/>
      <c r="J86" s="94"/>
      <c r="K86" s="305">
        <v>0.05</v>
      </c>
      <c r="L86" s="863">
        <f>N79*K86</f>
        <v>49342.937816046957</v>
      </c>
      <c r="M86" s="864"/>
      <c r="N86" s="51"/>
    </row>
    <row r="87" spans="1:14" ht="15.75" thickBot="1">
      <c r="B87" s="826" t="s">
        <v>953</v>
      </c>
      <c r="C87" s="827"/>
      <c r="D87" s="827"/>
      <c r="E87" s="827"/>
      <c r="F87" s="827"/>
      <c r="G87" s="827"/>
      <c r="H87" s="827"/>
      <c r="I87" s="827"/>
      <c r="J87" s="827"/>
      <c r="K87" s="827"/>
      <c r="L87" s="827"/>
      <c r="M87" s="828"/>
      <c r="N87" s="52">
        <f>L84+L85+L86</f>
        <v>296057.62689628173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1282916.3832172207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3466.1165761013417</v>
      </c>
      <c r="L36" s="270"/>
      <c r="M36" s="336">
        <v>2</v>
      </c>
      <c r="N36" s="272">
        <f>K36/M36</f>
        <v>1733.0582880506709</v>
      </c>
    </row>
    <row r="37" spans="1:14">
      <c r="A37" s="113" t="s">
        <v>363</v>
      </c>
      <c r="B37" s="875" t="str">
        <f>VLOOKUP(A37,EQUIPOS!A7:D154,3,FALSE)</f>
        <v>Vibrador de concreto, Motor de 3 hp a 18.000 rpm Mangueras de 4 mt</v>
      </c>
      <c r="C37" s="876"/>
      <c r="D37" s="876"/>
      <c r="E37" s="876"/>
      <c r="F37" s="876"/>
      <c r="G37" s="876"/>
      <c r="H37" s="877"/>
      <c r="I37" s="421"/>
      <c r="J37" s="422"/>
      <c r="K37" s="269">
        <f>VLOOKUP(A37,EQUIPOS!A7:D164,4,FALSE)</f>
        <v>10826.672118886894</v>
      </c>
      <c r="L37" s="335"/>
      <c r="M37" s="336">
        <v>2</v>
      </c>
      <c r="N37" s="272">
        <f>K37/M37</f>
        <v>5413.3360594434471</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1506.9662925450248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8653.3606400391436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517913.42915771395</v>
      </c>
      <c r="N48" s="272">
        <f>K48*M48</f>
        <v>517913.42915771395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7525.004523169423</v>
      </c>
      <c r="N49" s="272">
        <f>K49*M49</f>
        <v>7525.004523169423</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21324.052566782699</v>
      </c>
      <c r="N50" s="272">
        <f>K50*M50</f>
        <v>98090.641807200402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623529.07548808376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3">
        <f>VLOOKUP(A60,TRANSPORTE!A2:D117,4,FALSE)</f>
        <v>1246.3831674075907</v>
      </c>
      <c r="M60" s="914"/>
      <c r="N60" s="287">
        <f>K60*L60</f>
        <v>1246.3831674075907</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1246.3831674075907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30139.325850900495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663568.14514643105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132713.62902928621</v>
      </c>
      <c r="M84" s="862"/>
      <c r="N84" s="51"/>
    </row>
    <row r="85" spans="1:14">
      <c r="B85" s="89" t="s">
        <v>973</v>
      </c>
      <c r="C85" s="90"/>
      <c r="D85" s="90"/>
      <c r="E85" s="90"/>
      <c r="F85" s="90"/>
      <c r="G85" s="90"/>
      <c r="H85" s="90"/>
      <c r="I85" s="87"/>
      <c r="J85" s="88"/>
      <c r="K85" s="304">
        <v>0.05</v>
      </c>
      <c r="L85" s="861">
        <f>N79*K85</f>
        <v>33178.407257321553</v>
      </c>
      <c r="M85" s="862"/>
      <c r="N85" s="51"/>
    </row>
    <row r="86" spans="1:14" ht="15.75" thickBot="1">
      <c r="B86" s="91" t="s">
        <v>974</v>
      </c>
      <c r="C86" s="92"/>
      <c r="D86" s="92"/>
      <c r="E86" s="92"/>
      <c r="F86" s="92"/>
      <c r="G86" s="92"/>
      <c r="H86" s="92"/>
      <c r="I86" s="93"/>
      <c r="J86" s="94"/>
      <c r="K86" s="305">
        <v>0.05</v>
      </c>
      <c r="L86" s="863">
        <f>N79*K86</f>
        <v>33178.407257321553</v>
      </c>
      <c r="M86" s="864"/>
      <c r="N86" s="51"/>
    </row>
    <row r="87" spans="1:14" ht="15.75" thickBot="1">
      <c r="B87" s="826" t="s">
        <v>953</v>
      </c>
      <c r="C87" s="827"/>
      <c r="D87" s="827"/>
      <c r="E87" s="827"/>
      <c r="F87" s="827"/>
      <c r="G87" s="827"/>
      <c r="H87" s="827"/>
      <c r="I87" s="827"/>
      <c r="J87" s="827"/>
      <c r="K87" s="827"/>
      <c r="L87" s="827"/>
      <c r="M87" s="828"/>
      <c r="N87" s="52">
        <f>L84+L85+L86</f>
        <v>199070.44354392932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862638.58869036031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3466.1165761013417</v>
      </c>
      <c r="L36" s="270"/>
      <c r="M36" s="336">
        <v>2</v>
      </c>
      <c r="N36" s="272">
        <f>K36/M36</f>
        <v>1733.0582880506709</v>
      </c>
    </row>
    <row r="37" spans="1:14">
      <c r="A37" s="113" t="s">
        <v>363</v>
      </c>
      <c r="B37" s="875" t="str">
        <f>VLOOKUP(A37,EQUIPOS!A7:D154,3,FALSE)</f>
        <v>Vibrador de concreto, Motor de 3 hp a 18.000 rpm Mangueras de 4 mt</v>
      </c>
      <c r="C37" s="876"/>
      <c r="D37" s="876"/>
      <c r="E37" s="876"/>
      <c r="F37" s="876"/>
      <c r="G37" s="876"/>
      <c r="H37" s="877"/>
      <c r="I37" s="421"/>
      <c r="J37" s="422"/>
      <c r="K37" s="269">
        <f>VLOOKUP(A37,EQUIPOS!A7:D164,4,FALSE)</f>
        <v>10826.672118886894</v>
      </c>
      <c r="L37" s="335"/>
      <c r="M37" s="336">
        <v>2</v>
      </c>
      <c r="N37" s="272">
        <f>K37/M37</f>
        <v>5413.3360594434471</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1506.9662925450248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8653.3606400391436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487192.46535456588</v>
      </c>
      <c r="N48" s="272">
        <f>K48*M48</f>
        <v>487192.46535456588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7525.004523169423</v>
      </c>
      <c r="N49" s="272">
        <f>K49*M49</f>
        <v>7525.004523169423</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7114.3998205538228</v>
      </c>
      <c r="N50" s="272">
        <f>K50*M50</f>
        <v>32726.239174547583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527443.70905228285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3">
        <f>VLOOKUP(A60,TRANSPORTE!A2:D117,4,FALSE)</f>
        <v>1246.3831674075907</v>
      </c>
      <c r="M60" s="914"/>
      <c r="N60" s="287">
        <f>K60*L60</f>
        <v>1246.3831674075907</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1246.3831674075907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30139.325850900495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567482.77871063014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113496.55574212603</v>
      </c>
      <c r="M84" s="862"/>
      <c r="N84" s="51"/>
    </row>
    <row r="85" spans="1:14">
      <c r="B85" s="89" t="s">
        <v>973</v>
      </c>
      <c r="C85" s="90"/>
      <c r="D85" s="90"/>
      <c r="E85" s="90"/>
      <c r="F85" s="90"/>
      <c r="G85" s="90"/>
      <c r="H85" s="90"/>
      <c r="I85" s="87"/>
      <c r="J85" s="88"/>
      <c r="K85" s="304">
        <v>0.05</v>
      </c>
      <c r="L85" s="861">
        <f>N79*K85</f>
        <v>28374.138935531508</v>
      </c>
      <c r="M85" s="862"/>
      <c r="N85" s="51"/>
    </row>
    <row r="86" spans="1:14" ht="15.75" thickBot="1">
      <c r="B86" s="91" t="s">
        <v>974</v>
      </c>
      <c r="C86" s="92"/>
      <c r="D86" s="92"/>
      <c r="E86" s="92"/>
      <c r="F86" s="92"/>
      <c r="G86" s="92"/>
      <c r="H86" s="92"/>
      <c r="I86" s="93"/>
      <c r="J86" s="94"/>
      <c r="K86" s="305">
        <v>0.05</v>
      </c>
      <c r="L86" s="863">
        <f>N79*K86</f>
        <v>28374.138935531508</v>
      </c>
      <c r="M86" s="864"/>
      <c r="N86" s="51"/>
    </row>
    <row r="87" spans="1:14" ht="15.75" thickBot="1">
      <c r="B87" s="826" t="s">
        <v>953</v>
      </c>
      <c r="C87" s="827"/>
      <c r="D87" s="827"/>
      <c r="E87" s="827"/>
      <c r="F87" s="827"/>
      <c r="G87" s="827"/>
      <c r="H87" s="827"/>
      <c r="I87" s="827"/>
      <c r="J87" s="827"/>
      <c r="K87" s="827"/>
      <c r="L87" s="827"/>
      <c r="M87" s="828"/>
      <c r="N87" s="52">
        <f>L84+L85+L86</f>
        <v>170244.83361318905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737727.61232381919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5.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7"/>
      <c r="J36" s="268"/>
      <c r="K36" s="269">
        <f>VLOOKUP(A36,EQUIPOS!A6:D163,4,FALSE)</f>
        <v>11316.034785374686</v>
      </c>
      <c r="L36" s="270"/>
      <c r="M36" s="336">
        <v>1</v>
      </c>
      <c r="N36" s="272">
        <f>K36/M36</f>
        <v>11316.034785374686</v>
      </c>
    </row>
    <row r="37" spans="1:14">
      <c r="A37" s="113" t="s">
        <v>363</v>
      </c>
      <c r="B37" s="875" t="str">
        <f>VLOOKUP(A37,EQUIPOS!A7:D154,3,FALSE)</f>
        <v>Vibrador de concreto, Motor de 3 hp a 18.000 rpm Mangueras de 4 mt</v>
      </c>
      <c r="C37" s="876"/>
      <c r="D37" s="876"/>
      <c r="E37" s="876"/>
      <c r="F37" s="876"/>
      <c r="G37" s="876"/>
      <c r="H37" s="877"/>
      <c r="I37" s="421"/>
      <c r="J37" s="422"/>
      <c r="K37" s="269">
        <f>VLOOKUP(A37,EQUIPOS!A7:D164,4,FALSE)</f>
        <v>10826.672118886894</v>
      </c>
      <c r="L37" s="335"/>
      <c r="M37" s="336">
        <v>1</v>
      </c>
      <c r="N37" s="272">
        <f>K37/M37</f>
        <v>10826.672118886894</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N81*M41</f>
        <v>3796.3137725900497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25939.020676851629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66276.10630946896</v>
      </c>
      <c r="N48" s="272">
        <f>K48*M48</f>
        <v>62962.300993995508</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56.616177201347739</v>
      </c>
      <c r="N49" s="272">
        <f>K49*M49</f>
        <v>9624.7501242291164</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58377.508306320422</v>
      </c>
      <c r="N50" s="272">
        <f>K50*M50</f>
        <v>32107.629568476234</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504.3237143906461</v>
      </c>
      <c r="N51" s="272">
        <f>K51*M51</f>
        <v>151297.11431719383</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7114.3998205538228</v>
      </c>
      <c r="N52" s="272">
        <f>K52*M52</f>
        <v>22054.639443716853</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SUM(N48:N58)</f>
        <v>278046.43444761157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3">
        <f>VLOOKUP(A64,TRANSPORTE!A2:D117,4,FALSE)</f>
        <v>1246.3831674075907</v>
      </c>
      <c r="M64" s="914"/>
      <c r="N64" s="287">
        <f>K64*L64</f>
        <v>685.51074207417491</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3">
        <f>VLOOKUP(A65,TRANSPORTE!A3:D117,4,FALSE)</f>
        <v>1246.3831674075907</v>
      </c>
      <c r="M65" s="914"/>
      <c r="N65" s="287">
        <f>K65*L65</f>
        <v>1184.064009037211</v>
      </c>
    </row>
    <row r="66" spans="1:15">
      <c r="B66" s="46"/>
      <c r="C66" s="47"/>
      <c r="D66" s="47"/>
      <c r="E66" s="47"/>
      <c r="F66" s="47"/>
      <c r="G66" s="4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1869.5747511113859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75926.27545180099</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381781.30532737554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76356.261065475104</v>
      </c>
      <c r="M88" s="862"/>
      <c r="N88" s="51"/>
    </row>
    <row r="89" spans="1:14">
      <c r="B89" s="89" t="s">
        <v>973</v>
      </c>
      <c r="C89" s="90"/>
      <c r="D89" s="90"/>
      <c r="E89" s="90"/>
      <c r="F89" s="90"/>
      <c r="G89" s="90"/>
      <c r="H89" s="90"/>
      <c r="I89" s="87"/>
      <c r="J89" s="88"/>
      <c r="K89" s="304">
        <v>0.05</v>
      </c>
      <c r="L89" s="861">
        <f>N83*K89</f>
        <v>19089.065266368776</v>
      </c>
      <c r="M89" s="862"/>
      <c r="N89" s="51"/>
    </row>
    <row r="90" spans="1:14" ht="15.75" thickBot="1">
      <c r="B90" s="91" t="s">
        <v>974</v>
      </c>
      <c r="C90" s="92"/>
      <c r="D90" s="92"/>
      <c r="E90" s="92"/>
      <c r="F90" s="92"/>
      <c r="G90" s="92"/>
      <c r="H90" s="92"/>
      <c r="I90" s="93"/>
      <c r="J90" s="94"/>
      <c r="K90" s="305">
        <v>0.05</v>
      </c>
      <c r="L90" s="863">
        <f>N83*K90</f>
        <v>19089.065266368776</v>
      </c>
      <c r="M90" s="864"/>
      <c r="N90" s="51"/>
    </row>
    <row r="91" spans="1:14" ht="15.75" thickBot="1">
      <c r="B91" s="826" t="s">
        <v>953</v>
      </c>
      <c r="C91" s="827"/>
      <c r="D91" s="827"/>
      <c r="E91" s="827"/>
      <c r="F91" s="827"/>
      <c r="G91" s="827"/>
      <c r="H91" s="827"/>
      <c r="I91" s="827"/>
      <c r="J91" s="827"/>
      <c r="K91" s="827"/>
      <c r="L91" s="827"/>
      <c r="M91" s="828"/>
      <c r="N91" s="52">
        <f>L88+L89+L90</f>
        <v>114534.39159821266</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496315.69692558818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7"/>
      <c r="J36" s="268"/>
      <c r="K36" s="269">
        <f>VLOOKUP(A36,EQUIPOS!A6:D163,4,FALSE)</f>
        <v>11316.034785374686</v>
      </c>
      <c r="L36" s="270"/>
      <c r="M36" s="336">
        <v>1</v>
      </c>
      <c r="N36" s="272">
        <f>K36/M36</f>
        <v>11316.034785374686</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N81*M41</f>
        <v>3796.3137725900497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15112.348557964735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66276.10630946896</v>
      </c>
      <c r="N48" s="272">
        <f>K48*M48</f>
        <v>55671.929299953925</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56.616177201347739</v>
      </c>
      <c r="N49" s="272">
        <f>K49*M49</f>
        <v>10473.992782249332</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58377.508306320422</v>
      </c>
      <c r="N50" s="272">
        <f>K50*M50</f>
        <v>36777.830232981869</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504.3237143906461</v>
      </c>
      <c r="N51" s="272">
        <f>K51*M51</f>
        <v>131124.16574156799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SUM(N48:N58)</f>
        <v>234047.91805675311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3">
        <f>VLOOKUP(A64,TRANSPORTE!A2:D117,4,FALSE)</f>
        <v>1246.3831674075907</v>
      </c>
      <c r="M64" s="914"/>
      <c r="N64" s="287">
        <f>K64*L64</f>
        <v>785.22139546678216</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3">
        <f>VLOOKUP(A65,TRANSPORTE!A3:D117,4,FALSE)</f>
        <v>1246.3831674075907</v>
      </c>
      <c r="M65" s="914"/>
      <c r="N65" s="287">
        <f>K65*L65</f>
        <v>1046.9618606223762</v>
      </c>
    </row>
    <row r="66" spans="1:15">
      <c r="B66" s="46"/>
      <c r="C66" s="47"/>
      <c r="D66" s="47"/>
      <c r="E66" s="47"/>
      <c r="F66" s="47"/>
      <c r="G66" s="4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1832.1832560891585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75926.27545180099</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326918.72532260802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65383.745064521609</v>
      </c>
      <c r="M88" s="862"/>
      <c r="N88" s="51"/>
    </row>
    <row r="89" spans="1:14">
      <c r="B89" s="89" t="s">
        <v>973</v>
      </c>
      <c r="C89" s="90"/>
      <c r="D89" s="90"/>
      <c r="E89" s="90"/>
      <c r="F89" s="90"/>
      <c r="G89" s="90"/>
      <c r="H89" s="90"/>
      <c r="I89" s="87"/>
      <c r="J89" s="88"/>
      <c r="K89" s="304">
        <v>0.05</v>
      </c>
      <c r="L89" s="861">
        <f>N83*K89</f>
        <v>16345.936266130402</v>
      </c>
      <c r="M89" s="862"/>
      <c r="N89" s="51"/>
    </row>
    <row r="90" spans="1:14" ht="15.75" thickBot="1">
      <c r="B90" s="91" t="s">
        <v>974</v>
      </c>
      <c r="C90" s="92"/>
      <c r="D90" s="92"/>
      <c r="E90" s="92"/>
      <c r="F90" s="92"/>
      <c r="G90" s="92"/>
      <c r="H90" s="92"/>
      <c r="I90" s="93"/>
      <c r="J90" s="94"/>
      <c r="K90" s="305">
        <v>0.05</v>
      </c>
      <c r="L90" s="863">
        <f>N83*K90</f>
        <v>16345.936266130402</v>
      </c>
      <c r="M90" s="864"/>
      <c r="N90" s="51"/>
    </row>
    <row r="91" spans="1:14" ht="15.75" thickBot="1">
      <c r="B91" s="826" t="s">
        <v>953</v>
      </c>
      <c r="C91" s="827"/>
      <c r="D91" s="827"/>
      <c r="E91" s="827"/>
      <c r="F91" s="827"/>
      <c r="G91" s="827"/>
      <c r="H91" s="827"/>
      <c r="I91" s="827"/>
      <c r="J91" s="827"/>
      <c r="K91" s="827"/>
      <c r="L91" s="827"/>
      <c r="M91" s="828"/>
      <c r="N91" s="52">
        <f>L88+L89+L90</f>
        <v>98075.617596782409</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424994.34291939042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7"/>
      <c r="J36" s="268"/>
      <c r="K36" s="269">
        <f>VLOOKUP(A36,EQUIPOS!A6:D163,4,FALSE)</f>
        <v>11316.034785374686</v>
      </c>
      <c r="L36" s="270"/>
      <c r="M36" s="336">
        <v>1</v>
      </c>
      <c r="N36" s="272">
        <f>K36/M36</f>
        <v>11316.034785374686</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N81*M41</f>
        <v>3037.0510180720398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14353.085803446726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66276.10630946896</v>
      </c>
      <c r="N48" s="272">
        <f>K48*M48</f>
        <v>33403.157579972358</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56.616177201347739</v>
      </c>
      <c r="N49" s="272">
        <f>K49*M49</f>
        <v>6284.3956693495993</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46712.926787972836</v>
      </c>
      <c r="N50" s="272">
        <f>K50*M50</f>
        <v>18685.170715189135</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58377.508306320422</v>
      </c>
      <c r="N51" s="272">
        <f>K51*M51</f>
        <v>22066.698139789121</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504.3237143906461</v>
      </c>
      <c r="N52" s="272">
        <f>K52*M52</f>
        <v>78674.499444940797</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SUM(N48:N58)</f>
        <v>159113.921549241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3">
        <f>VLOOKUP(A64,TRANSPORTE!A2:D117,4,FALSE)</f>
        <v>1246.3831674075907</v>
      </c>
      <c r="M64" s="914"/>
      <c r="N64" s="287">
        <f>K64*L64</f>
        <v>471.13283728006928</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3">
        <f>VLOOKUP(A65,TRANSPORTE!A3:D117,4,FALSE)</f>
        <v>1246.3831674075907</v>
      </c>
      <c r="M65" s="914"/>
      <c r="N65" s="287">
        <f>K65*L65</f>
        <v>628.17711637342575</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3">
        <f>VLOOKUP(A66,TRANSPORTE!A3:D117,4,FALSE)</f>
        <v>1246.3831674075907</v>
      </c>
      <c r="M66" s="914"/>
      <c r="N66" s="287">
        <f>K66*L66</f>
        <v>498.55326696303632</v>
      </c>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1597.8632206165314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60741.020361440795</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235805.89093474508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47161.178186949022</v>
      </c>
      <c r="M88" s="862"/>
      <c r="N88" s="51"/>
    </row>
    <row r="89" spans="1:14">
      <c r="B89" s="89" t="s">
        <v>973</v>
      </c>
      <c r="C89" s="90"/>
      <c r="D89" s="90"/>
      <c r="E89" s="90"/>
      <c r="F89" s="90"/>
      <c r="G89" s="90"/>
      <c r="H89" s="90"/>
      <c r="I89" s="87"/>
      <c r="J89" s="88"/>
      <c r="K89" s="304">
        <v>0.05</v>
      </c>
      <c r="L89" s="861">
        <f>N83*K89</f>
        <v>11790.294546737256</v>
      </c>
      <c r="M89" s="862"/>
      <c r="N89" s="51"/>
    </row>
    <row r="90" spans="1:14" ht="15.75" thickBot="1">
      <c r="B90" s="91" t="s">
        <v>974</v>
      </c>
      <c r="C90" s="92"/>
      <c r="D90" s="92"/>
      <c r="E90" s="92"/>
      <c r="F90" s="92"/>
      <c r="G90" s="92"/>
      <c r="H90" s="92"/>
      <c r="I90" s="93"/>
      <c r="J90" s="94"/>
      <c r="K90" s="305">
        <v>0.05</v>
      </c>
      <c r="L90" s="863">
        <f>N83*K90</f>
        <v>11790.294546737256</v>
      </c>
      <c r="M90" s="864"/>
      <c r="N90" s="51"/>
    </row>
    <row r="91" spans="1:14" ht="15.75" thickBot="1">
      <c r="B91" s="826" t="s">
        <v>953</v>
      </c>
      <c r="C91" s="827"/>
      <c r="D91" s="827"/>
      <c r="E91" s="827"/>
      <c r="F91" s="827"/>
      <c r="G91" s="827"/>
      <c r="H91" s="827"/>
      <c r="I91" s="827"/>
      <c r="J91" s="827"/>
      <c r="K91" s="827"/>
      <c r="L91" s="827"/>
      <c r="M91" s="828"/>
      <c r="N91" s="52">
        <f>L88+L89+L90</f>
        <v>70741.767280423534</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306547.65821516863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7"/>
      <c r="J36" s="268"/>
      <c r="K36" s="269">
        <f>VLOOKUP(A36,EQUIPOS!A6:D163,4,FALSE)</f>
        <v>10826.672118886894</v>
      </c>
      <c r="L36" s="270"/>
      <c r="M36" s="336">
        <v>1</v>
      </c>
      <c r="N36" s="272">
        <f>K36/M36</f>
        <v>10826.672118886894</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N78*M41</f>
        <v>1732.1042859671059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12558.776404853999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4253.9086928274774</v>
      </c>
      <c r="N48" s="272">
        <f>K48*M48</f>
        <v>145109.33332973093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57352.370728839705</v>
      </c>
      <c r="N49" s="272">
        <f>K49*M49</f>
        <v>8602.8556093259558</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487192.46535456588</v>
      </c>
      <c r="N50" s="272">
        <f>K50*M50</f>
        <v>61386.2506346753</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30343.705845680259</v>
      </c>
      <c r="N51" s="272">
        <f>K51*M51</f>
        <v>30343.705845680259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245442.14541941244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3">
        <f>VLOOKUP(A61,TRANSPORTE!A3:D117,4,FALSE)</f>
        <v>1246.3831674075907</v>
      </c>
      <c r="M61" s="914"/>
      <c r="N61" s="287">
        <f>K61*L61</f>
        <v>157.04427909335644</v>
      </c>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157.04427909335644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1">
        <f>SUM(N72:N77)</f>
        <v>86605.214298355291</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344763.1804017151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68952.636080343029</v>
      </c>
      <c r="M85" s="862"/>
      <c r="N85" s="51"/>
    </row>
    <row r="86" spans="1:14">
      <c r="B86" s="89" t="s">
        <v>973</v>
      </c>
      <c r="C86" s="90"/>
      <c r="D86" s="90"/>
      <c r="E86" s="90"/>
      <c r="F86" s="90"/>
      <c r="G86" s="90"/>
      <c r="H86" s="90"/>
      <c r="I86" s="87"/>
      <c r="J86" s="88"/>
      <c r="K86" s="304">
        <v>0.05</v>
      </c>
      <c r="L86" s="861">
        <f>N80*K86</f>
        <v>17238.159020085757</v>
      </c>
      <c r="M86" s="862"/>
      <c r="N86" s="51"/>
    </row>
    <row r="87" spans="1:14" ht="15.75" thickBot="1">
      <c r="B87" s="91" t="s">
        <v>974</v>
      </c>
      <c r="C87" s="92"/>
      <c r="D87" s="92"/>
      <c r="E87" s="92"/>
      <c r="F87" s="92"/>
      <c r="G87" s="92"/>
      <c r="H87" s="92"/>
      <c r="I87" s="93"/>
      <c r="J87" s="94"/>
      <c r="K87" s="305">
        <v>0.05</v>
      </c>
      <c r="L87" s="863">
        <f>N80*K87</f>
        <v>17238.159020085757</v>
      </c>
      <c r="M87" s="864"/>
      <c r="N87" s="51"/>
    </row>
    <row r="88" spans="1:14" ht="15.75" thickBot="1">
      <c r="B88" s="826" t="s">
        <v>953</v>
      </c>
      <c r="C88" s="827"/>
      <c r="D88" s="827"/>
      <c r="E88" s="827"/>
      <c r="F88" s="827"/>
      <c r="G88" s="827"/>
      <c r="H88" s="827"/>
      <c r="I88" s="827"/>
      <c r="J88" s="827"/>
      <c r="K88" s="827"/>
      <c r="L88" s="827"/>
      <c r="M88" s="828"/>
      <c r="N88" s="52">
        <f>L85+L86+L87</f>
        <v>103428.95412051455</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448192.13452222967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7"/>
      <c r="J36" s="268"/>
      <c r="K36" s="269">
        <f>VLOOKUP(A36,EQUIPOS!A6:D163,4,FALSE)</f>
        <v>10826.672118886894</v>
      </c>
      <c r="L36" s="270"/>
      <c r="M36" s="336">
        <v>1</v>
      </c>
      <c r="N36" s="272">
        <f>K36/M36</f>
        <v>10826.672118886894</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N78*M41</f>
        <v>1732.1042859671059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12558.776404853999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4253.9086928274774</v>
      </c>
      <c r="N48" s="272">
        <f>K48*M48</f>
        <v>145109.33332973093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57352.370728839705</v>
      </c>
      <c r="N49" s="272">
        <f>K49*M49</f>
        <v>8602.8556093259558</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517674.32200157241</v>
      </c>
      <c r="N50" s="272">
        <f>K50*M50</f>
        <v>65226.964572198121</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30343.705845680259</v>
      </c>
      <c r="N51" s="272">
        <f>K51*M51</f>
        <v>30343.705845680259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249282.85935693525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3">
        <f>VLOOKUP(A61,TRANSPORTE!A3:D117,4,FALSE)</f>
        <v>1246.3831674075907</v>
      </c>
      <c r="M61" s="914"/>
      <c r="N61" s="287">
        <f>K61*L61</f>
        <v>157.04427909335644</v>
      </c>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157.04427909335644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0">
        <f>SUM(N72:N77)</f>
        <v>86605.214298355291</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348603.89433923789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69720.778867847577</v>
      </c>
      <c r="M85" s="862"/>
      <c r="N85" s="51"/>
    </row>
    <row r="86" spans="1:14">
      <c r="B86" s="89" t="s">
        <v>973</v>
      </c>
      <c r="C86" s="90"/>
      <c r="D86" s="90"/>
      <c r="E86" s="90"/>
      <c r="F86" s="90"/>
      <c r="G86" s="90"/>
      <c r="H86" s="90"/>
      <c r="I86" s="87"/>
      <c r="J86" s="88"/>
      <c r="K86" s="304">
        <v>0.05</v>
      </c>
      <c r="L86" s="861">
        <f>N80*K86</f>
        <v>17430.194716961894</v>
      </c>
      <c r="M86" s="862"/>
      <c r="N86" s="51"/>
    </row>
    <row r="87" spans="1:14" ht="15.75" thickBot="1">
      <c r="B87" s="91" t="s">
        <v>974</v>
      </c>
      <c r="C87" s="92"/>
      <c r="D87" s="92"/>
      <c r="E87" s="92"/>
      <c r="F87" s="92"/>
      <c r="G87" s="92"/>
      <c r="H87" s="92"/>
      <c r="I87" s="93"/>
      <c r="J87" s="94"/>
      <c r="K87" s="305">
        <v>0.05</v>
      </c>
      <c r="L87" s="863">
        <f>N80*K87</f>
        <v>17430.194716961894</v>
      </c>
      <c r="M87" s="864"/>
      <c r="N87" s="51"/>
    </row>
    <row r="88" spans="1:14" ht="15.75" thickBot="1">
      <c r="B88" s="826" t="s">
        <v>953</v>
      </c>
      <c r="C88" s="827"/>
      <c r="D88" s="827"/>
      <c r="E88" s="827"/>
      <c r="F88" s="827"/>
      <c r="G88" s="827"/>
      <c r="H88" s="827"/>
      <c r="I88" s="827"/>
      <c r="J88" s="827"/>
      <c r="K88" s="827"/>
      <c r="L88" s="827"/>
      <c r="M88" s="828"/>
      <c r="N88" s="52">
        <f>L85+L86+L87</f>
        <v>104581.16830177137</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453185.06264100922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156</v>
      </c>
      <c r="B36" s="875" t="str">
        <f>VLOOKUP(A36,EQUIPOS!A6:D154,3,FALSE)</f>
        <v>Cizalla manual de 90 cm.</v>
      </c>
      <c r="C36" s="876"/>
      <c r="D36" s="876"/>
      <c r="E36" s="876"/>
      <c r="F36" s="876"/>
      <c r="G36" s="876"/>
      <c r="H36" s="877"/>
      <c r="I36" s="267"/>
      <c r="J36" s="268"/>
      <c r="K36" s="269">
        <f>VLOOKUP(A36,EQUIPOS!A6:D163,4,FALSE)</f>
        <v>998.14723894533336</v>
      </c>
      <c r="L36" s="270"/>
      <c r="M36" s="336">
        <v>37.5</v>
      </c>
      <c r="N36" s="272">
        <f>K36/M36</f>
        <v>26.617259705208891</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N78*M41</f>
        <v>16.927673861440798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43.544933566649689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4253.9086928274774</v>
      </c>
      <c r="N48" s="272">
        <f>K48*M48</f>
        <v>4466.6041274688514</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4935.8679534857838</v>
      </c>
      <c r="N49" s="272">
        <f>K49*M49</f>
        <v>148.07603860457351</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4614.6801660734245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3">
        <f>VLOOKUP(A61,TRANSPORTE!A3:D117,4,FALSE)</f>
        <v>0.86435884659058915</v>
      </c>
      <c r="M61" s="914"/>
      <c r="N61" s="287">
        <f>K61*L61</f>
        <v>0.90757678892011862</v>
      </c>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0.90757678892011862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1">
        <f>SUM(N72:N77)</f>
        <v>846.38369307203993</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5505.5163695010342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1101.1032739002069</v>
      </c>
      <c r="M85" s="862"/>
      <c r="N85" s="51"/>
    </row>
    <row r="86" spans="1:14">
      <c r="B86" s="89" t="s">
        <v>973</v>
      </c>
      <c r="C86" s="90"/>
      <c r="D86" s="90"/>
      <c r="E86" s="90"/>
      <c r="F86" s="90"/>
      <c r="G86" s="90"/>
      <c r="H86" s="90"/>
      <c r="I86" s="87"/>
      <c r="J86" s="88"/>
      <c r="K86" s="304">
        <v>0.05</v>
      </c>
      <c r="L86" s="861">
        <f>N80*K86</f>
        <v>275.27581847505172</v>
      </c>
      <c r="M86" s="862"/>
      <c r="N86" s="51"/>
    </row>
    <row r="87" spans="1:14" ht="15.75" thickBot="1">
      <c r="B87" s="91" t="s">
        <v>974</v>
      </c>
      <c r="C87" s="92"/>
      <c r="D87" s="92"/>
      <c r="E87" s="92"/>
      <c r="F87" s="92"/>
      <c r="G87" s="92"/>
      <c r="H87" s="92"/>
      <c r="I87" s="93"/>
      <c r="J87" s="94"/>
      <c r="K87" s="305">
        <v>0.05</v>
      </c>
      <c r="L87" s="863">
        <f>N80*K87</f>
        <v>275.27581847505172</v>
      </c>
      <c r="M87" s="864"/>
      <c r="N87" s="51"/>
    </row>
    <row r="88" spans="1:14" ht="15.75" thickBot="1">
      <c r="B88" s="826" t="s">
        <v>953</v>
      </c>
      <c r="C88" s="827"/>
      <c r="D88" s="827"/>
      <c r="E88" s="827"/>
      <c r="F88" s="827"/>
      <c r="G88" s="827"/>
      <c r="H88" s="827"/>
      <c r="I88" s="827"/>
      <c r="J88" s="827"/>
      <c r="K88" s="827"/>
      <c r="L88" s="827"/>
      <c r="M88" s="828"/>
      <c r="N88" s="52">
        <f>L85+L86+L87</f>
        <v>1651.6549108503102</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7157.1712803513446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156</v>
      </c>
      <c r="B36" s="875" t="str">
        <f>VLOOKUP(A36,EQUIPOS!A6:D154,3,FALSE)</f>
        <v>Cizalla manual de 90 cm.</v>
      </c>
      <c r="C36" s="876"/>
      <c r="D36" s="876"/>
      <c r="E36" s="876"/>
      <c r="F36" s="876"/>
      <c r="G36" s="876"/>
      <c r="H36" s="877"/>
      <c r="I36" s="267"/>
      <c r="J36" s="268"/>
      <c r="K36" s="269">
        <f>VLOOKUP(A36,EQUIPOS!A6:D163,4,FALSE)</f>
        <v>998.14723894533336</v>
      </c>
      <c r="L36" s="270"/>
      <c r="M36" s="336">
        <v>37.5</v>
      </c>
      <c r="N36" s="272">
        <f>K36/M36</f>
        <v>26.617259705208891</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N78*M41</f>
        <v>16.927673861440798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43.544933566649689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4146.9059501556749</v>
      </c>
      <c r="N48" s="272">
        <f>K48*M48</f>
        <v>4354.2512476634593</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4935.8679534857838</v>
      </c>
      <c r="N49" s="272">
        <f>K49*M49</f>
        <v>148.07603860457351</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4502.3272862680324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3">
        <f>VLOOKUP(A61,TRANSPORTE!A3:D117,4,FALSE)</f>
        <v>0.86435884659058915</v>
      </c>
      <c r="M61" s="914"/>
      <c r="N61" s="287">
        <f>K61*L61</f>
        <v>0.90757678892011862</v>
      </c>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0.90757678892011862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1">
        <f>SUM(N72:N77)</f>
        <v>846.38369307203993</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5393.1634896956421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1078.6326979391285</v>
      </c>
      <c r="M85" s="862"/>
      <c r="N85" s="51"/>
    </row>
    <row r="86" spans="1:14">
      <c r="B86" s="89" t="s">
        <v>973</v>
      </c>
      <c r="C86" s="90"/>
      <c r="D86" s="90"/>
      <c r="E86" s="90"/>
      <c r="F86" s="90"/>
      <c r="G86" s="90"/>
      <c r="H86" s="90"/>
      <c r="I86" s="87"/>
      <c r="J86" s="88"/>
      <c r="K86" s="304">
        <v>0.05</v>
      </c>
      <c r="L86" s="861">
        <f>N80*K86</f>
        <v>269.65817448478214</v>
      </c>
      <c r="M86" s="862"/>
      <c r="N86" s="51"/>
    </row>
    <row r="87" spans="1:14" ht="15.75" thickBot="1">
      <c r="B87" s="91" t="s">
        <v>974</v>
      </c>
      <c r="C87" s="92"/>
      <c r="D87" s="92"/>
      <c r="E87" s="92"/>
      <c r="F87" s="92"/>
      <c r="G87" s="92"/>
      <c r="H87" s="92"/>
      <c r="I87" s="93"/>
      <c r="J87" s="94"/>
      <c r="K87" s="305">
        <v>0.05</v>
      </c>
      <c r="L87" s="863">
        <f>N80*K87</f>
        <v>269.65817448478214</v>
      </c>
      <c r="M87" s="864"/>
      <c r="N87" s="51"/>
    </row>
    <row r="88" spans="1:14" ht="15.75" thickBot="1">
      <c r="B88" s="826" t="s">
        <v>953</v>
      </c>
      <c r="C88" s="827"/>
      <c r="D88" s="827"/>
      <c r="E88" s="827"/>
      <c r="F88" s="827"/>
      <c r="G88" s="827"/>
      <c r="H88" s="827"/>
      <c r="I88" s="827"/>
      <c r="J88" s="827"/>
      <c r="K88" s="827"/>
      <c r="L88" s="827"/>
      <c r="M88" s="828"/>
      <c r="N88" s="52">
        <f>L85+L86+L87</f>
        <v>1617.9490469086929</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7011.1125366043352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7"/>
      <c r="J36" s="268"/>
      <c r="K36" s="269">
        <f>VLOOKUP(A36,EQUIPOS!A6:D163,4,FALSE)</f>
        <v>21044.502167597089</v>
      </c>
      <c r="L36" s="270"/>
      <c r="M36" s="336">
        <v>670</v>
      </c>
      <c r="N36" s="272">
        <f>K36/M36</f>
        <v>31.40970472775685</v>
      </c>
    </row>
    <row r="37" spans="1:14">
      <c r="A37" s="113" t="s">
        <v>125</v>
      </c>
      <c r="B37" s="875" t="str">
        <f>VLOOKUP(A37,EQUIPOS!A7:D154,3,FALSE)</f>
        <v>Bomba para gato de tensionamiento</v>
      </c>
      <c r="C37" s="876"/>
      <c r="D37" s="876"/>
      <c r="E37" s="876"/>
      <c r="F37" s="876"/>
      <c r="G37" s="876"/>
      <c r="H37" s="877"/>
      <c r="I37" s="421"/>
      <c r="J37" s="422"/>
      <c r="K37" s="269">
        <f>VLOOKUP(A37,EQUIPOS!A7:D164,4,FALSE)</f>
        <v>65968.411134875743</v>
      </c>
      <c r="L37" s="335"/>
      <c r="M37" s="336">
        <v>670</v>
      </c>
      <c r="N37" s="272">
        <f>K37/M37</f>
        <v>98.460315126680214</v>
      </c>
    </row>
    <row r="38" spans="1:14">
      <c r="A38" s="113" t="s">
        <v>240</v>
      </c>
      <c r="B38" s="875" t="str">
        <f>VLOOKUP(A38,EQUIPOS!A8:D154,3,FALSE)</f>
        <v>Gato para tensionamiento, fuerza Max 200 ton, área de tensión 314 cm2.</v>
      </c>
      <c r="C38" s="876"/>
      <c r="D38" s="876"/>
      <c r="E38" s="876"/>
      <c r="F38" s="876"/>
      <c r="G38" s="876"/>
      <c r="H38" s="877"/>
      <c r="I38" s="328"/>
      <c r="J38" s="330"/>
      <c r="K38" s="269">
        <f>VLOOKUP(A38,EQUIPOS!A8:D165,4,FALSE)</f>
        <v>172029.18530730557</v>
      </c>
      <c r="L38" s="423"/>
      <c r="M38" s="424">
        <v>670</v>
      </c>
      <c r="N38" s="272">
        <f>K38/M38</f>
        <v>256.75997807060531</v>
      </c>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N78*M41</f>
        <v>6.9214099586390443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393.55140788368146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17418.177623450236</v>
      </c>
      <c r="N48" s="272">
        <f t="shared" ref="N48:N53" si="0">K48*M48</f>
        <v>69.672710493800949</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14190.872299098979</v>
      </c>
      <c r="N49" s="272">
        <f t="shared" si="0"/>
        <v>56.763489196395916</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1290.8121954158407</v>
      </c>
      <c r="N50" s="272">
        <f t="shared" si="0"/>
        <v>25.816243908316814</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6470.7343496530639</v>
      </c>
      <c r="N51" s="272">
        <f t="shared" si="0"/>
        <v>550.01241972051048</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78515.461121928602</v>
      </c>
      <c r="N52" s="272">
        <f t="shared" si="0"/>
        <v>78.51546112192861</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4935.8679534857838</v>
      </c>
      <c r="N53" s="272">
        <f t="shared" si="0"/>
        <v>98.717359069715684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879.49768351066848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B61" s="46"/>
      <c r="C61" s="317"/>
      <c r="D61" s="317"/>
      <c r="E61" s="317"/>
      <c r="F61" s="317"/>
      <c r="G61" s="31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0">
        <f>SUM(N72:N77)</f>
        <v>346.07049793195222</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1619.119589326302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323.82391786526046</v>
      </c>
      <c r="M85" s="862"/>
      <c r="N85" s="51"/>
    </row>
    <row r="86" spans="1:14">
      <c r="B86" s="89" t="s">
        <v>973</v>
      </c>
      <c r="C86" s="90"/>
      <c r="D86" s="90"/>
      <c r="E86" s="90"/>
      <c r="F86" s="90"/>
      <c r="G86" s="90"/>
      <c r="H86" s="90"/>
      <c r="I86" s="87"/>
      <c r="J86" s="88"/>
      <c r="K86" s="304">
        <v>0.05</v>
      </c>
      <c r="L86" s="861">
        <f>N80*K86</f>
        <v>80.955979466315114</v>
      </c>
      <c r="M86" s="862"/>
      <c r="N86" s="51"/>
    </row>
    <row r="87" spans="1:14" ht="15.75" thickBot="1">
      <c r="B87" s="91" t="s">
        <v>974</v>
      </c>
      <c r="C87" s="92"/>
      <c r="D87" s="92"/>
      <c r="E87" s="92"/>
      <c r="F87" s="92"/>
      <c r="G87" s="92"/>
      <c r="H87" s="92"/>
      <c r="I87" s="93"/>
      <c r="J87" s="94"/>
      <c r="K87" s="305">
        <v>0.05</v>
      </c>
      <c r="L87" s="863">
        <f>N80*K87</f>
        <v>80.955979466315114</v>
      </c>
      <c r="M87" s="864"/>
      <c r="N87" s="51"/>
    </row>
    <row r="88" spans="1:14" ht="15.75" thickBot="1">
      <c r="B88" s="826" t="s">
        <v>953</v>
      </c>
      <c r="C88" s="827"/>
      <c r="D88" s="827"/>
      <c r="E88" s="827"/>
      <c r="F88" s="827"/>
      <c r="G88" s="827"/>
      <c r="H88" s="827"/>
      <c r="I88" s="827"/>
      <c r="J88" s="827"/>
      <c r="K88" s="827"/>
      <c r="L88" s="827"/>
      <c r="M88" s="828"/>
      <c r="N88" s="52">
        <f>L85+L86+L87</f>
        <v>485.73587679789068</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2104.8554661241928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7"/>
      <c r="J36" s="268"/>
      <c r="K36" s="269">
        <f>VLOOKUP(A36,EQUIPOS!A6:D163,4,FALSE)</f>
        <v>21044.502167597089</v>
      </c>
      <c r="L36" s="270"/>
      <c r="M36" s="336">
        <v>670</v>
      </c>
      <c r="N36" s="272">
        <f>K36/M36</f>
        <v>31.40970472775685</v>
      </c>
    </row>
    <row r="37" spans="1:14">
      <c r="A37" s="113" t="s">
        <v>125</v>
      </c>
      <c r="B37" s="875" t="str">
        <f>VLOOKUP(A37,EQUIPOS!A7:D154,3,FALSE)</f>
        <v>Bomba para gato de tensionamiento</v>
      </c>
      <c r="C37" s="876"/>
      <c r="D37" s="876"/>
      <c r="E37" s="876"/>
      <c r="F37" s="876"/>
      <c r="G37" s="876"/>
      <c r="H37" s="877"/>
      <c r="I37" s="421"/>
      <c r="J37" s="422"/>
      <c r="K37" s="269">
        <f>VLOOKUP(A37,EQUIPOS!A7:D164,4,FALSE)</f>
        <v>65968.411134875743</v>
      </c>
      <c r="L37" s="335"/>
      <c r="M37" s="336">
        <v>670</v>
      </c>
      <c r="N37" s="272">
        <f>K37/M37</f>
        <v>98.460315126680214</v>
      </c>
    </row>
    <row r="38" spans="1:14">
      <c r="A38" s="113" t="s">
        <v>240</v>
      </c>
      <c r="B38" s="875" t="str">
        <f>VLOOKUP(A38,EQUIPOS!A8:D154,3,FALSE)</f>
        <v>Gato para tensionamiento, fuerza Max 200 ton, área de tensión 314 cm2.</v>
      </c>
      <c r="C38" s="876"/>
      <c r="D38" s="876"/>
      <c r="E38" s="876"/>
      <c r="F38" s="876"/>
      <c r="G38" s="876"/>
      <c r="H38" s="877"/>
      <c r="I38" s="328"/>
      <c r="J38" s="330"/>
      <c r="K38" s="269">
        <f>VLOOKUP(A38,EQUIPOS!A8:D165,4,FALSE)</f>
        <v>172029.18530730557</v>
      </c>
      <c r="L38" s="423"/>
      <c r="M38" s="424">
        <v>670</v>
      </c>
      <c r="N38" s="272">
        <f>K38/M38</f>
        <v>256.75997807060531</v>
      </c>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N78*M41</f>
        <v>6.9214099586390443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393.55140788368146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17418.177623450236</v>
      </c>
      <c r="N48" s="272">
        <f t="shared" ref="N48:N53" si="0">K48*M48</f>
        <v>69.672710493800949</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14190.872299098979</v>
      </c>
      <c r="N49" s="272">
        <f t="shared" si="0"/>
        <v>56.763489196395916</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1290.8121954158407</v>
      </c>
      <c r="N50" s="272">
        <f t="shared" si="0"/>
        <v>25.816243908316814</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6470.7343496530639</v>
      </c>
      <c r="N51" s="272">
        <f t="shared" si="0"/>
        <v>35783.160953581442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78515.461121928602</v>
      </c>
      <c r="N52" s="272">
        <f t="shared" si="0"/>
        <v>78.51546112192861</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4935.8679534857838</v>
      </c>
      <c r="N53" s="272">
        <f t="shared" si="0"/>
        <v>98.717359069715684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36112.646217371592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B61" s="46"/>
      <c r="C61" s="317"/>
      <c r="D61" s="317"/>
      <c r="E61" s="317"/>
      <c r="F61" s="317"/>
      <c r="G61" s="31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1">
        <f>SUM(N72:N77)</f>
        <v>346.07049793195222</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36852.268123187219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7370.4536246374446</v>
      </c>
      <c r="M85" s="862"/>
      <c r="N85" s="51"/>
    </row>
    <row r="86" spans="1:14">
      <c r="B86" s="89" t="s">
        <v>973</v>
      </c>
      <c r="C86" s="90"/>
      <c r="D86" s="90"/>
      <c r="E86" s="90"/>
      <c r="F86" s="90"/>
      <c r="G86" s="90"/>
      <c r="H86" s="90"/>
      <c r="I86" s="87"/>
      <c r="J86" s="88"/>
      <c r="K86" s="304">
        <v>0.05</v>
      </c>
      <c r="L86" s="861">
        <f>N80*K86</f>
        <v>1842.6134061593611</v>
      </c>
      <c r="M86" s="862"/>
      <c r="N86" s="51"/>
    </row>
    <row r="87" spans="1:14" ht="15.75" thickBot="1">
      <c r="B87" s="91" t="s">
        <v>974</v>
      </c>
      <c r="C87" s="92"/>
      <c r="D87" s="92"/>
      <c r="E87" s="92"/>
      <c r="F87" s="92"/>
      <c r="G87" s="92"/>
      <c r="H87" s="92"/>
      <c r="I87" s="93"/>
      <c r="J87" s="94"/>
      <c r="K87" s="305">
        <v>0.05</v>
      </c>
      <c r="L87" s="863">
        <f>N80*K87</f>
        <v>1842.6134061593611</v>
      </c>
      <c r="M87" s="864"/>
      <c r="N87" s="51"/>
    </row>
    <row r="88" spans="1:14" ht="15.75" thickBot="1">
      <c r="B88" s="826" t="s">
        <v>953</v>
      </c>
      <c r="C88" s="827"/>
      <c r="D88" s="827"/>
      <c r="E88" s="827"/>
      <c r="F88" s="827"/>
      <c r="G88" s="827"/>
      <c r="H88" s="827"/>
      <c r="I88" s="827"/>
      <c r="J88" s="827"/>
      <c r="K88" s="827"/>
      <c r="L88" s="827"/>
      <c r="M88" s="828"/>
      <c r="N88" s="52">
        <f>L85+L86+L87</f>
        <v>11055.680436956169</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47907.948560143384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0"/>
      <c r="C1" s="932"/>
      <c r="D1" s="933"/>
      <c r="E1" s="933"/>
      <c r="F1" s="933"/>
      <c r="G1" s="933"/>
      <c r="H1" s="933"/>
      <c r="I1" s="933"/>
      <c r="J1" s="934"/>
      <c r="K1" s="987" t="s">
        <v>933</v>
      </c>
      <c r="L1" s="937" t="s">
        <v>2198</v>
      </c>
      <c r="M1" s="938"/>
      <c r="N1" s="939"/>
    </row>
    <row r="2" spans="2:14">
      <c r="B2" s="921"/>
      <c r="C2" s="943" t="s">
        <v>934</v>
      </c>
      <c r="D2" s="944"/>
      <c r="E2" s="944"/>
      <c r="F2" s="944"/>
      <c r="G2" s="944"/>
      <c r="H2" s="944"/>
      <c r="I2" s="944"/>
      <c r="J2" s="945"/>
      <c r="K2" s="98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86"/>
      <c r="L4" s="940"/>
      <c r="M4" s="941"/>
      <c r="N4" s="94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988" t="s">
        <v>945</v>
      </c>
      <c r="M30" s="803"/>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901" t="s">
        <v>948</v>
      </c>
      <c r="J35" s="898"/>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961"/>
      <c r="D41" s="961"/>
      <c r="E41" s="38"/>
      <c r="F41" s="39"/>
      <c r="G41" s="39"/>
      <c r="H41" s="40"/>
      <c r="I41" s="36"/>
      <c r="J41" s="37"/>
      <c r="K41" s="279"/>
      <c r="L41" s="276"/>
      <c r="M41" s="401">
        <v>0.01</v>
      </c>
      <c r="N41" s="344">
        <f>N78*M41</f>
        <v>19.5595296875</v>
      </c>
    </row>
    <row r="42" spans="1:14" ht="15.75" thickBot="1">
      <c r="B42" s="962"/>
      <c r="C42" s="963"/>
      <c r="D42" s="963"/>
      <c r="E42" s="963"/>
      <c r="F42" s="963"/>
      <c r="G42" s="963"/>
      <c r="H42" s="964"/>
      <c r="I42" s="885"/>
      <c r="J42" s="886"/>
      <c r="K42" s="41"/>
      <c r="L42" s="887"/>
      <c r="M42" s="965"/>
      <c r="N42" s="105"/>
    </row>
    <row r="43" spans="1:14" ht="15.75" thickBot="1">
      <c r="B43" s="826" t="s">
        <v>953</v>
      </c>
      <c r="C43" s="827"/>
      <c r="D43" s="827"/>
      <c r="E43" s="827"/>
      <c r="F43" s="827"/>
      <c r="G43" s="827"/>
      <c r="H43" s="827"/>
      <c r="I43" s="827"/>
      <c r="J43" s="827"/>
      <c r="K43" s="827"/>
      <c r="L43" s="827"/>
      <c r="M43" s="828"/>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532608.80839507817</v>
      </c>
      <c r="N48" s="272">
        <f>K48*M48</f>
        <v>532608.80839507817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532608.80839507817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B61" s="46"/>
      <c r="C61" s="317"/>
      <c r="D61" s="317"/>
      <c r="E61" s="317"/>
      <c r="F61" s="317"/>
      <c r="G61" s="31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989"/>
      <c r="I71" s="73" t="s">
        <v>964</v>
      </c>
      <c r="J71" s="75" t="s">
        <v>1410</v>
      </c>
      <c r="K71" s="74" t="s">
        <v>966</v>
      </c>
      <c r="L71" s="867" t="s">
        <v>950</v>
      </c>
      <c r="M71" s="980"/>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886"/>
      <c r="I77" s="126"/>
      <c r="J77" s="126"/>
      <c r="K77" s="126"/>
      <c r="L77" s="990"/>
      <c r="M77" s="888"/>
      <c r="N77" s="127"/>
    </row>
    <row r="78" spans="1:15" ht="15.75" thickBot="1">
      <c r="B78" s="915" t="s">
        <v>953</v>
      </c>
      <c r="C78" s="869"/>
      <c r="D78" s="869"/>
      <c r="E78" s="869"/>
      <c r="F78" s="869"/>
      <c r="G78" s="869"/>
      <c r="H78" s="869"/>
      <c r="I78" s="869"/>
      <c r="J78" s="869"/>
      <c r="K78" s="869"/>
      <c r="L78" s="869"/>
      <c r="M78" s="870"/>
      <c r="N78" s="460">
        <f>SUM(N72:N77)</f>
        <v>1955.9529687499999</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534584.32089351572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106916.86417870315</v>
      </c>
      <c r="M85" s="862"/>
      <c r="N85" s="51"/>
    </row>
    <row r="86" spans="1:14">
      <c r="B86" s="89" t="s">
        <v>973</v>
      </c>
      <c r="C86" s="90"/>
      <c r="D86" s="90"/>
      <c r="E86" s="90"/>
      <c r="F86" s="90"/>
      <c r="G86" s="90"/>
      <c r="H86" s="90"/>
      <c r="I86" s="87"/>
      <c r="J86" s="88"/>
      <c r="K86" s="304">
        <v>0.05</v>
      </c>
      <c r="L86" s="861">
        <f>N80*K86</f>
        <v>26729.216044675788</v>
      </c>
      <c r="M86" s="862"/>
      <c r="N86" s="51"/>
    </row>
    <row r="87" spans="1:14" ht="15.75" thickBot="1">
      <c r="B87" s="91" t="s">
        <v>974</v>
      </c>
      <c r="C87" s="92"/>
      <c r="D87" s="92"/>
      <c r="E87" s="92"/>
      <c r="F87" s="92"/>
      <c r="G87" s="92"/>
      <c r="H87" s="92"/>
      <c r="I87" s="93"/>
      <c r="J87" s="94"/>
      <c r="K87" s="305">
        <v>0.05</v>
      </c>
      <c r="L87" s="863">
        <f>N80*K87</f>
        <v>26729.216044675788</v>
      </c>
      <c r="M87" s="864"/>
      <c r="N87" s="51"/>
    </row>
    <row r="88" spans="1:14" ht="15.75" thickBot="1">
      <c r="B88" s="826" t="s">
        <v>953</v>
      </c>
      <c r="C88" s="827"/>
      <c r="D88" s="827"/>
      <c r="E88" s="827"/>
      <c r="F88" s="827"/>
      <c r="G88" s="827"/>
      <c r="H88" s="827"/>
      <c r="I88" s="827"/>
      <c r="J88" s="827"/>
      <c r="K88" s="827"/>
      <c r="L88" s="827"/>
      <c r="M88" s="828"/>
      <c r="N88" s="52">
        <f>L85+L86+L87</f>
        <v>160375.29626805472</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694959.61716157047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N78*M41</f>
        <v>62.590495000000004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35578.045490625569</v>
      </c>
      <c r="N48" s="272">
        <f>K48*M48</f>
        <v>37356.947765156852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37356.947765156852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B61" s="46"/>
      <c r="C61" s="317"/>
      <c r="D61" s="317"/>
      <c r="E61" s="317"/>
      <c r="F61" s="317"/>
      <c r="G61" s="31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1">
        <f>SUM(N72:N77)</f>
        <v>1251.8099</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38671.348160156849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7734.2696320313698</v>
      </c>
      <c r="M85" s="862"/>
      <c r="N85" s="51"/>
    </row>
    <row r="86" spans="1:14">
      <c r="B86" s="89" t="s">
        <v>973</v>
      </c>
      <c r="C86" s="90"/>
      <c r="D86" s="90"/>
      <c r="E86" s="90"/>
      <c r="F86" s="90"/>
      <c r="G86" s="90"/>
      <c r="H86" s="90"/>
      <c r="I86" s="87"/>
      <c r="J86" s="88"/>
      <c r="K86" s="304">
        <v>0.05</v>
      </c>
      <c r="L86" s="861">
        <f>N80*K86</f>
        <v>1933.5674080078425</v>
      </c>
      <c r="M86" s="862"/>
      <c r="N86" s="51"/>
    </row>
    <row r="87" spans="1:14" ht="15.75" thickBot="1">
      <c r="B87" s="91" t="s">
        <v>974</v>
      </c>
      <c r="C87" s="92"/>
      <c r="D87" s="92"/>
      <c r="E87" s="92"/>
      <c r="F87" s="92"/>
      <c r="G87" s="92"/>
      <c r="H87" s="92"/>
      <c r="I87" s="93"/>
      <c r="J87" s="94"/>
      <c r="K87" s="305">
        <v>0.05</v>
      </c>
      <c r="L87" s="863">
        <f>N80*K87</f>
        <v>1933.5674080078425</v>
      </c>
      <c r="M87" s="864"/>
      <c r="N87" s="51"/>
    </row>
    <row r="88" spans="1:14" ht="15.75" thickBot="1">
      <c r="B88" s="826" t="s">
        <v>953</v>
      </c>
      <c r="C88" s="827"/>
      <c r="D88" s="827"/>
      <c r="E88" s="827"/>
      <c r="F88" s="827"/>
      <c r="G88" s="827"/>
      <c r="H88" s="827"/>
      <c r="I88" s="827"/>
      <c r="J88" s="827"/>
      <c r="K88" s="827"/>
      <c r="L88" s="827"/>
      <c r="M88" s="828"/>
      <c r="N88" s="52">
        <f>L85+L86+L87</f>
        <v>11601.404448047055</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50272.752608203904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4"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7"/>
      <c r="J36" s="268"/>
      <c r="K36" s="269">
        <f>VLOOKUP(A36,EQUIPOS!A6:D163,4,FALSE)</f>
        <v>6329.2870177668055</v>
      </c>
      <c r="L36" s="270"/>
      <c r="M36" s="336">
        <v>40</v>
      </c>
      <c r="N36" s="272">
        <f>K36/M36</f>
        <v>158.23217544417014</v>
      </c>
    </row>
    <row r="37" spans="1:14">
      <c r="A37" s="113" t="s">
        <v>195</v>
      </c>
      <c r="B37" s="875" t="str">
        <f>VLOOKUP(A37,EQUIPOS!A7:D154,3,FALSE)</f>
        <v xml:space="preserve">Equipo de oxicorte, Capacidad de corte: hasta 6´´ (152mm) </v>
      </c>
      <c r="C37" s="876"/>
      <c r="D37" s="876"/>
      <c r="E37" s="876"/>
      <c r="F37" s="876"/>
      <c r="G37" s="876"/>
      <c r="H37" s="877"/>
      <c r="I37" s="421"/>
      <c r="J37" s="422"/>
      <c r="K37" s="269">
        <f>VLOOKUP(A37,EQUIPOS!A7:D164,4,FALSE)</f>
        <v>18883.988538337198</v>
      </c>
      <c r="L37" s="335"/>
      <c r="M37" s="336">
        <v>40</v>
      </c>
      <c r="N37" s="272">
        <f t="shared" ref="N37:N43" si="0">K37/M37</f>
        <v>472.09971345842996</v>
      </c>
    </row>
    <row r="38" spans="1:14">
      <c r="A38" s="113" t="s">
        <v>204</v>
      </c>
      <c r="B38" s="875" t="str">
        <f>VLOOKUP(A38,EQUIPOS!A8:D154,3,FALSE)</f>
        <v xml:space="preserve">Equipo de soldadura 250 AMP
</v>
      </c>
      <c r="C38" s="876"/>
      <c r="D38" s="876"/>
      <c r="E38" s="876"/>
      <c r="F38" s="876"/>
      <c r="G38" s="876"/>
      <c r="H38" s="877"/>
      <c r="I38" s="421"/>
      <c r="J38" s="422"/>
      <c r="K38" s="269">
        <f>VLOOKUP(A38,EQUIPOS!A8:D165,4,FALSE)</f>
        <v>17865.725753923198</v>
      </c>
      <c r="L38" s="335"/>
      <c r="M38" s="336">
        <v>40</v>
      </c>
      <c r="N38" s="272">
        <f t="shared" si="0"/>
        <v>446.64314384807994</v>
      </c>
    </row>
    <row r="39" spans="1:14">
      <c r="A39" s="113" t="s">
        <v>208</v>
      </c>
      <c r="B39" s="875" t="str">
        <f>VLOOKUP(A39,EQUIPOS!A9:D154,3,FALSE)</f>
        <v>Equipo de soldadura 400</v>
      </c>
      <c r="C39" s="876"/>
      <c r="D39" s="876"/>
      <c r="E39" s="876"/>
      <c r="F39" s="876"/>
      <c r="G39" s="876"/>
      <c r="H39" s="877"/>
      <c r="I39" s="421"/>
      <c r="J39" s="422"/>
      <c r="K39" s="269">
        <f>VLOOKUP(A39,EQUIPOS!A9:D166,4,FALSE)</f>
        <v>16883.705633327751</v>
      </c>
      <c r="L39" s="335"/>
      <c r="M39" s="336">
        <v>40</v>
      </c>
      <c r="N39" s="272">
        <f t="shared" si="0"/>
        <v>422.09264083319374</v>
      </c>
    </row>
    <row r="40" spans="1:14">
      <c r="A40" s="113" t="s">
        <v>210</v>
      </c>
      <c r="B40" s="875" t="str">
        <f>VLOOKUP(A40,EQUIPOS!A10:D154,3,FALSE)</f>
        <v>Equipo de soldadura 600</v>
      </c>
      <c r="C40" s="876"/>
      <c r="D40" s="876"/>
      <c r="E40" s="876"/>
      <c r="F40" s="876"/>
      <c r="G40" s="876"/>
      <c r="H40" s="877"/>
      <c r="I40" s="421"/>
      <c r="J40" s="422"/>
      <c r="K40" s="269">
        <f>VLOOKUP(A40,EQUIPOS!A10:D167,4,FALSE)</f>
        <v>21834.730966741266</v>
      </c>
      <c r="L40" s="335"/>
      <c r="M40" s="336">
        <v>40</v>
      </c>
      <c r="N40" s="272">
        <f t="shared" si="0"/>
        <v>545.86827416853168</v>
      </c>
    </row>
    <row r="41" spans="1:14">
      <c r="A41" s="113" t="s">
        <v>202</v>
      </c>
      <c r="B41" s="875" t="str">
        <f>VLOOKUP(A41,EQUIPOS!A11:D155,3,FALSE)</f>
        <v xml:space="preserve">Equipo de rayos X y/o ultrasonido
</v>
      </c>
      <c r="C41" s="876"/>
      <c r="D41" s="876"/>
      <c r="E41" s="876"/>
      <c r="F41" s="876"/>
      <c r="G41" s="876"/>
      <c r="H41" s="877"/>
      <c r="I41" s="421"/>
      <c r="J41" s="422"/>
      <c r="K41" s="269">
        <f>VLOOKUP(A41,EQUIPOS!A11:D168,4,FALSE)</f>
        <v>75978.842973409002</v>
      </c>
      <c r="L41" s="335"/>
      <c r="M41" s="336">
        <v>4000</v>
      </c>
      <c r="N41" s="272">
        <f t="shared" si="0"/>
        <v>18.99471074335225</v>
      </c>
    </row>
    <row r="42" spans="1:14">
      <c r="A42" s="113" t="s">
        <v>294</v>
      </c>
      <c r="B42" s="875" t="str">
        <f>VLOOKUP(A42,EQUIPOS!A12:D156,3,FALSE)</f>
        <v>Puente grúa</v>
      </c>
      <c r="C42" s="876"/>
      <c r="D42" s="876"/>
      <c r="E42" s="876"/>
      <c r="F42" s="876"/>
      <c r="G42" s="876"/>
      <c r="H42" s="877"/>
      <c r="I42" s="421"/>
      <c r="J42" s="422"/>
      <c r="K42" s="269">
        <f>VLOOKUP(A42,EQUIPOS!A12:D169,4,FALSE)</f>
        <v>866373.07513807865</v>
      </c>
      <c r="L42" s="335"/>
      <c r="M42" s="336">
        <v>40000</v>
      </c>
      <c r="N42" s="272">
        <f t="shared" si="0"/>
        <v>21.659326878451967</v>
      </c>
    </row>
    <row r="43" spans="1:14">
      <c r="A43" s="113" t="s">
        <v>334</v>
      </c>
      <c r="B43" s="875" t="str">
        <f>VLOOKUP(A43,EQUIPOS!A13:D157,3,FALSE)</f>
        <v>Taladro industrial</v>
      </c>
      <c r="C43" s="876"/>
      <c r="D43" s="876"/>
      <c r="E43" s="876"/>
      <c r="F43" s="876"/>
      <c r="G43" s="876"/>
      <c r="H43" s="877"/>
      <c r="I43" s="421"/>
      <c r="J43" s="422"/>
      <c r="K43" s="269">
        <f>VLOOKUP(A43,EQUIPOS!A13:D170,4,FALSE)</f>
        <v>7586.1617898091563</v>
      </c>
      <c r="L43" s="335"/>
      <c r="M43" s="336">
        <v>40</v>
      </c>
      <c r="N43" s="272">
        <f t="shared" si="0"/>
        <v>189.6540447452289</v>
      </c>
    </row>
    <row r="44" spans="1:14">
      <c r="B44" s="875"/>
      <c r="C44" s="876"/>
      <c r="D44" s="876"/>
      <c r="E44" s="876"/>
      <c r="F44" s="876"/>
      <c r="G44" s="876"/>
      <c r="H44" s="877"/>
      <c r="I44" s="36"/>
      <c r="J44" s="37"/>
      <c r="K44" s="269"/>
      <c r="L44" s="276"/>
      <c r="M44" s="336"/>
      <c r="N44" s="272"/>
    </row>
    <row r="45" spans="1:14">
      <c r="B45" s="320"/>
      <c r="C45" s="321"/>
      <c r="D45" s="321"/>
      <c r="E45" s="321"/>
      <c r="F45" s="323"/>
      <c r="G45" s="323"/>
      <c r="H45" s="125"/>
      <c r="I45" s="36"/>
      <c r="J45" s="37"/>
      <c r="K45" s="269"/>
      <c r="L45" s="276"/>
      <c r="M45" s="277"/>
      <c r="N45" s="273"/>
    </row>
    <row r="46" spans="1:14">
      <c r="B46" s="883" t="s">
        <v>952</v>
      </c>
      <c r="C46" s="884"/>
      <c r="D46" s="884"/>
      <c r="E46" s="38"/>
      <c r="F46" s="39"/>
      <c r="G46" s="39"/>
      <c r="H46" s="40"/>
      <c r="I46" s="36"/>
      <c r="J46" s="37"/>
      <c r="K46" s="279"/>
      <c r="L46" s="276"/>
      <c r="M46" s="401">
        <v>0.1</v>
      </c>
      <c r="N46" s="344">
        <f>N83*M46</f>
        <v>209.53877274730041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SUM(N36:N46)</f>
        <v>2484.7828028667386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38796.739292878236</v>
      </c>
      <c r="N53" s="272">
        <f t="shared" ref="N53:N58" si="1">K53*M53</f>
        <v>193.98369646439119</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3663.927817137057</v>
      </c>
      <c r="N54" s="272">
        <f t="shared" si="1"/>
        <v>18.319639085685285</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15316.050112022849</v>
      </c>
      <c r="N55" s="272">
        <f t="shared" si="1"/>
        <v>76.580250560114251</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10020.330469140798</v>
      </c>
      <c r="N56" s="272">
        <f t="shared" si="1"/>
        <v>100.20330469140798</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24358.697987162377</v>
      </c>
      <c r="N57" s="272">
        <f t="shared" si="1"/>
        <v>243.58697987162378</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4962.8018630281713</v>
      </c>
      <c r="N58" s="272">
        <f t="shared" si="1"/>
        <v>4962.8018630281713</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6" t="s">
        <v>953</v>
      </c>
      <c r="C61" s="827"/>
      <c r="D61" s="827"/>
      <c r="E61" s="827"/>
      <c r="F61" s="827"/>
      <c r="G61" s="827"/>
      <c r="H61" s="827"/>
      <c r="I61" s="827"/>
      <c r="J61" s="827"/>
      <c r="K61" s="827"/>
      <c r="L61" s="827"/>
      <c r="M61" s="828"/>
      <c r="N61" s="394">
        <f>SUM(N53:N60)</f>
        <v>5595.4757337013934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2" t="s">
        <v>961</v>
      </c>
      <c r="M65" s="891"/>
      <c r="N65" s="76" t="s">
        <v>951</v>
      </c>
    </row>
    <row r="66" spans="1:15">
      <c r="B66" s="46"/>
      <c r="C66" s="317"/>
      <c r="D66" s="317"/>
      <c r="E66" s="317"/>
      <c r="F66" s="317"/>
      <c r="G66" s="31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311"/>
      <c r="I68" s="279"/>
      <c r="J68" s="286"/>
      <c r="K68" s="279"/>
      <c r="L68" s="913"/>
      <c r="M68" s="914"/>
      <c r="N68" s="287"/>
    </row>
    <row r="69" spans="1:15">
      <c r="B69" s="46"/>
      <c r="C69" s="47"/>
      <c r="D69" s="47"/>
      <c r="E69" s="47"/>
      <c r="F69" s="47"/>
      <c r="G69" s="47"/>
      <c r="H69" s="311"/>
      <c r="I69" s="279"/>
      <c r="J69" s="286"/>
      <c r="K69" s="279"/>
      <c r="L69" s="913"/>
      <c r="M69" s="914"/>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902"/>
      <c r="C82" s="903" t="e">
        <f>VLOOKUP(B82,'MANO DE OBRA'!B12:E73,3,FALSE)</f>
        <v>#N/A</v>
      </c>
      <c r="D82" s="903" t="e">
        <f>VLOOKUP(C82,'MANO DE OBRA'!C12:F73,3,FALSE)</f>
        <v>#N/A</v>
      </c>
      <c r="E82" s="903" t="e">
        <f>VLOOKUP(D82,'MANO DE OBRA'!D12:G73,3,FALSE)</f>
        <v>#N/A</v>
      </c>
      <c r="F82" s="903" t="e">
        <f>VLOOKUP(E82,'MANO DE OBRA'!E12:H73,3,FALSE)</f>
        <v>#N/A</v>
      </c>
      <c r="G82" s="903" t="e">
        <f>VLOOKUP(F82,'MANO DE OBRA'!F12:I73,3,FALSE)</f>
        <v>#N/A</v>
      </c>
      <c r="H82" s="903" t="e">
        <f>VLOOKUP(G82,'MANO DE OBRA'!G12:J73,3,FALSE)</f>
        <v>#N/A</v>
      </c>
      <c r="I82" s="470"/>
      <c r="J82" s="471"/>
      <c r="K82" s="473"/>
      <c r="L82" s="474"/>
      <c r="M82" s="475"/>
      <c r="N82" s="440"/>
    </row>
    <row r="83" spans="1:14" ht="15.75" thickBot="1">
      <c r="B83" s="915" t="s">
        <v>953</v>
      </c>
      <c r="C83" s="869"/>
      <c r="D83" s="869"/>
      <c r="E83" s="869"/>
      <c r="F83" s="869"/>
      <c r="G83" s="869"/>
      <c r="H83" s="869"/>
      <c r="I83" s="869"/>
      <c r="J83" s="869"/>
      <c r="K83" s="869"/>
      <c r="L83" s="869"/>
      <c r="M83" s="870"/>
      <c r="N83" s="460">
        <f>SUM(N77:N82)</f>
        <v>2095.3877274730039</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10175.646264041136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4"/>
      <c r="J89" s="334"/>
      <c r="K89" s="302" t="s">
        <v>970</v>
      </c>
      <c r="L89" s="873" t="s">
        <v>971</v>
      </c>
      <c r="M89" s="874"/>
      <c r="N89" s="303"/>
    </row>
    <row r="90" spans="1:14">
      <c r="B90" s="859" t="s">
        <v>972</v>
      </c>
      <c r="C90" s="860"/>
      <c r="D90" s="860"/>
      <c r="E90" s="860"/>
      <c r="F90" s="860"/>
      <c r="G90" s="860"/>
      <c r="H90" s="860"/>
      <c r="I90" s="87"/>
      <c r="J90" s="88"/>
      <c r="K90" s="304">
        <v>0.2</v>
      </c>
      <c r="L90" s="861">
        <f>N85*K90</f>
        <v>2035.1292528082272</v>
      </c>
      <c r="M90" s="862"/>
      <c r="N90" s="51"/>
    </row>
    <row r="91" spans="1:14">
      <c r="B91" s="89" t="s">
        <v>973</v>
      </c>
      <c r="C91" s="90"/>
      <c r="D91" s="90"/>
      <c r="E91" s="90"/>
      <c r="F91" s="90"/>
      <c r="G91" s="90"/>
      <c r="H91" s="90"/>
      <c r="I91" s="87"/>
      <c r="J91" s="88"/>
      <c r="K91" s="304">
        <v>0.05</v>
      </c>
      <c r="L91" s="861">
        <f>N85*K91</f>
        <v>508.7823132020568</v>
      </c>
      <c r="M91" s="862"/>
      <c r="N91" s="51"/>
    </row>
    <row r="92" spans="1:14" ht="15.75" thickBot="1">
      <c r="B92" s="91" t="s">
        <v>974</v>
      </c>
      <c r="C92" s="92"/>
      <c r="D92" s="92"/>
      <c r="E92" s="92"/>
      <c r="F92" s="92"/>
      <c r="G92" s="92"/>
      <c r="H92" s="92"/>
      <c r="I92" s="93"/>
      <c r="J92" s="94"/>
      <c r="K92" s="305">
        <v>0.05</v>
      </c>
      <c r="L92" s="863">
        <f>N85*K92</f>
        <v>508.7823132020568</v>
      </c>
      <c r="M92" s="864"/>
      <c r="N92" s="51"/>
    </row>
    <row r="93" spans="1:14" ht="15.75" thickBot="1">
      <c r="B93" s="826" t="s">
        <v>953</v>
      </c>
      <c r="C93" s="827"/>
      <c r="D93" s="827"/>
      <c r="E93" s="827"/>
      <c r="F93" s="827"/>
      <c r="G93" s="827"/>
      <c r="H93" s="827"/>
      <c r="I93" s="827"/>
      <c r="J93" s="827"/>
      <c r="K93" s="827"/>
      <c r="L93" s="827"/>
      <c r="M93" s="828"/>
      <c r="N93" s="52">
        <f>L90+L91+L92</f>
        <v>3052.6938792123406</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13228.340143253476</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6"/>
      <c r="K125" s="976"/>
      <c r="L125" s="976"/>
      <c r="M125" s="976"/>
      <c r="N125" s="977"/>
    </row>
    <row r="126" spans="2:14" ht="15.75" thickBot="1">
      <c r="B126" s="419" t="s">
        <v>2221</v>
      </c>
      <c r="C126" s="420"/>
      <c r="D126" s="420"/>
      <c r="E126" s="259"/>
      <c r="F126" s="259"/>
      <c r="G126" s="259"/>
      <c r="H126" s="259"/>
      <c r="I126" s="259"/>
      <c r="J126" s="978"/>
      <c r="K126" s="978"/>
      <c r="L126" s="978"/>
      <c r="M126" s="978"/>
      <c r="N126" s="979"/>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7"/>
      <c r="J36" s="268"/>
      <c r="K36" s="269">
        <f>VLOOKUP(A36,EQUIPOS!A6:D163,4,FALSE)</f>
        <v>6329.2870177668055</v>
      </c>
      <c r="L36" s="270"/>
      <c r="M36" s="336">
        <v>40</v>
      </c>
      <c r="N36" s="272">
        <f t="shared" ref="N36:N41" si="0">K36/M36</f>
        <v>158.23217544417014</v>
      </c>
    </row>
    <row r="37" spans="1:14">
      <c r="A37" s="113" t="s">
        <v>334</v>
      </c>
      <c r="B37" s="875" t="str">
        <f>VLOOKUP(A37,EQUIPOS!A7:D154,3,FALSE)</f>
        <v>Taladro industrial</v>
      </c>
      <c r="C37" s="876"/>
      <c r="D37" s="876"/>
      <c r="E37" s="876"/>
      <c r="F37" s="876"/>
      <c r="G37" s="876"/>
      <c r="H37" s="877"/>
      <c r="I37" s="421"/>
      <c r="J37" s="422"/>
      <c r="K37" s="269">
        <f>VLOOKUP(A37,EQUIPOS!A7:D164,4,FALSE)</f>
        <v>7586.1617898091563</v>
      </c>
      <c r="L37" s="335"/>
      <c r="M37" s="336">
        <v>40</v>
      </c>
      <c r="N37" s="272">
        <f t="shared" si="0"/>
        <v>189.6540447452289</v>
      </c>
    </row>
    <row r="38" spans="1:14">
      <c r="A38" s="113" t="s">
        <v>195</v>
      </c>
      <c r="B38" s="875" t="str">
        <f>VLOOKUP(A38,EQUIPOS!A8:D154,3,FALSE)</f>
        <v xml:space="preserve">Equipo de oxicorte, Capacidad de corte: hasta 6´´ (152mm) </v>
      </c>
      <c r="C38" s="876"/>
      <c r="D38" s="876"/>
      <c r="E38" s="876"/>
      <c r="F38" s="876"/>
      <c r="G38" s="876"/>
      <c r="H38" s="877"/>
      <c r="I38" s="421"/>
      <c r="J38" s="422"/>
      <c r="K38" s="269">
        <f>VLOOKUP(A38,EQUIPOS!A8:D165,4,FALSE)</f>
        <v>18883.988538337198</v>
      </c>
      <c r="L38" s="335"/>
      <c r="M38" s="336">
        <v>40</v>
      </c>
      <c r="N38" s="272">
        <f t="shared" si="0"/>
        <v>472.09971345842996</v>
      </c>
    </row>
    <row r="39" spans="1:14">
      <c r="A39" s="113" t="s">
        <v>204</v>
      </c>
      <c r="B39" s="875" t="str">
        <f>VLOOKUP(A39,EQUIPOS!A9:D154,3,FALSE)</f>
        <v xml:space="preserve">Equipo de soldadura 250 AMP
</v>
      </c>
      <c r="C39" s="876"/>
      <c r="D39" s="876"/>
      <c r="E39" s="876"/>
      <c r="F39" s="876"/>
      <c r="G39" s="876"/>
      <c r="H39" s="877"/>
      <c r="I39" s="421"/>
      <c r="J39" s="422"/>
      <c r="K39" s="269">
        <f>VLOOKUP(A39,EQUIPOS!A9:D166,4,FALSE)</f>
        <v>17865.725753923198</v>
      </c>
      <c r="L39" s="335"/>
      <c r="M39" s="336">
        <v>40</v>
      </c>
      <c r="N39" s="272">
        <f t="shared" si="0"/>
        <v>446.64314384807994</v>
      </c>
    </row>
    <row r="40" spans="1:14">
      <c r="A40" s="113" t="s">
        <v>208</v>
      </c>
      <c r="B40" s="875" t="str">
        <f>VLOOKUP(A40,EQUIPOS!A10:D154,3,FALSE)</f>
        <v>Equipo de soldadura 400</v>
      </c>
      <c r="C40" s="876"/>
      <c r="D40" s="876"/>
      <c r="E40" s="876"/>
      <c r="F40" s="876"/>
      <c r="G40" s="876"/>
      <c r="H40" s="877"/>
      <c r="I40" s="421"/>
      <c r="J40" s="422"/>
      <c r="K40" s="269">
        <f>VLOOKUP(A40,EQUIPOS!A10:D167,4,FALSE)</f>
        <v>16883.705633327751</v>
      </c>
      <c r="L40" s="335"/>
      <c r="M40" s="336">
        <v>40</v>
      </c>
      <c r="N40" s="272">
        <f t="shared" si="0"/>
        <v>422.09264083319374</v>
      </c>
    </row>
    <row r="41" spans="1:14">
      <c r="A41" s="113" t="s">
        <v>210</v>
      </c>
      <c r="B41" s="875" t="str">
        <f>VLOOKUP(A41,EQUIPOS!A11:D155,3,FALSE)</f>
        <v>Equipo de soldadura 600</v>
      </c>
      <c r="C41" s="876"/>
      <c r="D41" s="876"/>
      <c r="E41" s="876"/>
      <c r="F41" s="876"/>
      <c r="G41" s="876"/>
      <c r="H41" s="877"/>
      <c r="I41" s="421"/>
      <c r="J41" s="422"/>
      <c r="K41" s="269">
        <f>VLOOKUP(A41,EQUIPOS!A11:D168,4,FALSE)</f>
        <v>21834.730966741266</v>
      </c>
      <c r="L41" s="335"/>
      <c r="M41" s="336">
        <v>40</v>
      </c>
      <c r="N41" s="272">
        <f t="shared" si="0"/>
        <v>545.86827416853168</v>
      </c>
    </row>
    <row r="42" spans="1:14">
      <c r="B42" s="875"/>
      <c r="C42" s="876"/>
      <c r="D42" s="876"/>
      <c r="E42" s="876"/>
      <c r="F42" s="876"/>
      <c r="G42" s="876"/>
      <c r="H42" s="877"/>
      <c r="I42" s="36"/>
      <c r="J42" s="37"/>
      <c r="K42" s="269"/>
      <c r="L42" s="276"/>
      <c r="M42" s="336"/>
      <c r="N42" s="272"/>
    </row>
    <row r="43" spans="1:14">
      <c r="B43" s="320"/>
      <c r="C43" s="321"/>
      <c r="D43" s="321"/>
      <c r="E43" s="321"/>
      <c r="F43" s="323"/>
      <c r="G43" s="323"/>
      <c r="H43" s="125"/>
      <c r="I43" s="36"/>
      <c r="J43" s="37"/>
      <c r="K43" s="269"/>
      <c r="L43" s="276"/>
      <c r="M43" s="277"/>
      <c r="N43" s="273"/>
    </row>
    <row r="44" spans="1:14">
      <c r="B44" s="883" t="s">
        <v>952</v>
      </c>
      <c r="C44" s="884"/>
      <c r="D44" s="884"/>
      <c r="E44" s="38"/>
      <c r="F44" s="39"/>
      <c r="G44" s="39"/>
      <c r="H44" s="40"/>
      <c r="I44" s="36"/>
      <c r="J44" s="37"/>
      <c r="K44" s="279"/>
      <c r="L44" s="276"/>
      <c r="M44" s="401">
        <v>0.05</v>
      </c>
      <c r="N44" s="344">
        <f>N81*M44</f>
        <v>104.76938637365021</v>
      </c>
    </row>
    <row r="45" spans="1:14" ht="15.75" thickBot="1">
      <c r="B45" s="875"/>
      <c r="C45" s="876"/>
      <c r="D45" s="876"/>
      <c r="E45" s="876"/>
      <c r="F45" s="876"/>
      <c r="G45" s="876"/>
      <c r="H45" s="877"/>
      <c r="I45" s="885"/>
      <c r="J45" s="886"/>
      <c r="K45" s="41"/>
      <c r="L45" s="887"/>
      <c r="M45" s="888"/>
      <c r="N45" s="105"/>
    </row>
    <row r="46" spans="1:14" ht="15.75" thickBot="1">
      <c r="B46" s="826" t="s">
        <v>953</v>
      </c>
      <c r="C46" s="827"/>
      <c r="D46" s="827"/>
      <c r="E46" s="827"/>
      <c r="F46" s="827"/>
      <c r="G46" s="827"/>
      <c r="H46" s="827"/>
      <c r="I46" s="827"/>
      <c r="J46" s="827"/>
      <c r="K46" s="827"/>
      <c r="L46" s="827"/>
      <c r="M46" s="828"/>
      <c r="N46" s="394">
        <f>SUM(N36:N44)</f>
        <v>2339.3593788712847</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1" t="s">
        <v>944</v>
      </c>
      <c r="C50" s="872"/>
      <c r="D50" s="872"/>
      <c r="E50" s="872"/>
      <c r="F50" s="872"/>
      <c r="G50" s="872"/>
      <c r="H50" s="872"/>
      <c r="I50" s="906"/>
      <c r="J50" s="315" t="s">
        <v>945</v>
      </c>
      <c r="K50" s="85" t="s">
        <v>946</v>
      </c>
      <c r="L50" s="907" t="s">
        <v>955</v>
      </c>
      <c r="M50" s="906"/>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38796.739292878236</v>
      </c>
      <c r="N51" s="272">
        <f t="shared" ref="N51:N56" si="1">K51*M51</f>
        <v>193.98369646439119</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3663.927817137057</v>
      </c>
      <c r="N52" s="272">
        <f t="shared" si="1"/>
        <v>18.319639085685285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15316.050112022849</v>
      </c>
      <c r="N53" s="272">
        <f t="shared" si="1"/>
        <v>76.580250560114251</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10020.330469140798</v>
      </c>
      <c r="N54" s="272">
        <f t="shared" si="1"/>
        <v>100.20330469140798</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24358.697987162377</v>
      </c>
      <c r="N55" s="272">
        <f t="shared" si="1"/>
        <v>243.58697987162378</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4962.8018630281713</v>
      </c>
      <c r="N56" s="272">
        <f t="shared" si="1"/>
        <v>4962.8018630281713</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SUM(N51:N58)</f>
        <v>5595.4757337013934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B64" s="46"/>
      <c r="C64" s="317"/>
      <c r="D64" s="317"/>
      <c r="E64" s="317"/>
      <c r="F64" s="317"/>
      <c r="G64" s="317"/>
      <c r="H64" s="311"/>
      <c r="I64" s="279"/>
      <c r="J64" s="286"/>
      <c r="K64" s="279"/>
      <c r="L64" s="913"/>
      <c r="M64" s="914"/>
      <c r="N64" s="287"/>
    </row>
    <row r="65" spans="1:15">
      <c r="B65" s="46"/>
      <c r="C65" s="47"/>
      <c r="D65" s="47"/>
      <c r="E65" s="47"/>
      <c r="F65" s="47"/>
      <c r="G65" s="47"/>
      <c r="H65" s="311"/>
      <c r="I65" s="279"/>
      <c r="J65" s="286"/>
      <c r="K65" s="279"/>
      <c r="L65" s="913"/>
      <c r="M65" s="914"/>
      <c r="N65" s="287"/>
    </row>
    <row r="66" spans="1:15">
      <c r="B66" s="46"/>
      <c r="C66" s="47"/>
      <c r="D66" s="47"/>
      <c r="E66" s="47"/>
      <c r="F66" s="47"/>
      <c r="G66" s="4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902"/>
      <c r="C80" s="903"/>
      <c r="D80" s="903"/>
      <c r="E80" s="903"/>
      <c r="F80" s="903"/>
      <c r="G80" s="903"/>
      <c r="H80" s="903"/>
      <c r="I80" s="470"/>
      <c r="J80" s="471"/>
      <c r="K80" s="472"/>
      <c r="L80" s="474"/>
      <c r="M80" s="475"/>
      <c r="N80" s="440"/>
    </row>
    <row r="81" spans="1:14" ht="15.75" thickBot="1">
      <c r="B81" s="915" t="s">
        <v>953</v>
      </c>
      <c r="C81" s="869"/>
      <c r="D81" s="869"/>
      <c r="E81" s="869"/>
      <c r="F81" s="869"/>
      <c r="G81" s="869"/>
      <c r="H81" s="869"/>
      <c r="I81" s="869"/>
      <c r="J81" s="869"/>
      <c r="K81" s="869"/>
      <c r="L81" s="869"/>
      <c r="M81" s="870"/>
      <c r="N81" s="301">
        <f>SUM(N75:N80)</f>
        <v>2095.3877274730039</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N46+N59+N70+N81</f>
        <v>10030.222840045682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2006.0445680091366</v>
      </c>
      <c r="M88" s="862"/>
      <c r="N88" s="51"/>
    </row>
    <row r="89" spans="1:14">
      <c r="B89" s="89" t="s">
        <v>973</v>
      </c>
      <c r="C89" s="90"/>
      <c r="D89" s="90"/>
      <c r="E89" s="90"/>
      <c r="F89" s="90"/>
      <c r="G89" s="90"/>
      <c r="H89" s="90"/>
      <c r="I89" s="87"/>
      <c r="J89" s="88"/>
      <c r="K89" s="304">
        <v>0.05</v>
      </c>
      <c r="L89" s="861">
        <f>N83*K89</f>
        <v>501.51114200228415</v>
      </c>
      <c r="M89" s="862"/>
      <c r="N89" s="51"/>
    </row>
    <row r="90" spans="1:14" ht="15.75" thickBot="1">
      <c r="B90" s="91" t="s">
        <v>974</v>
      </c>
      <c r="C90" s="92"/>
      <c r="D90" s="92"/>
      <c r="E90" s="92"/>
      <c r="F90" s="92"/>
      <c r="G90" s="92"/>
      <c r="H90" s="92"/>
      <c r="I90" s="93"/>
      <c r="J90" s="94"/>
      <c r="K90" s="305">
        <v>0.05</v>
      </c>
      <c r="L90" s="863">
        <f>N83*K90</f>
        <v>501.51114200228415</v>
      </c>
      <c r="M90" s="864"/>
      <c r="N90" s="51"/>
    </row>
    <row r="91" spans="1:14" ht="15.75" thickBot="1">
      <c r="B91" s="826" t="s">
        <v>953</v>
      </c>
      <c r="C91" s="827"/>
      <c r="D91" s="827"/>
      <c r="E91" s="827"/>
      <c r="F91" s="827"/>
      <c r="G91" s="827"/>
      <c r="H91" s="827"/>
      <c r="I91" s="827"/>
      <c r="J91" s="827"/>
      <c r="K91" s="827"/>
      <c r="L91" s="827"/>
      <c r="M91" s="828"/>
      <c r="N91" s="52">
        <f>L88+L89+L90</f>
        <v>3009.0668520137046</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13039.289692059387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3">
        <f>VLOOKUP(A61,TRANSPORTE!A3:D117,4,FALSE)</f>
        <v>0.87733954989513485</v>
      </c>
      <c r="M61" s="914"/>
      <c r="N61" s="287">
        <f>K61*L61</f>
        <v>0.87733954989513485</v>
      </c>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0.87733954989513485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0"/>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0.87733954989513485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0.17546790997902698</v>
      </c>
      <c r="M85" s="862"/>
      <c r="N85" s="51"/>
    </row>
    <row r="86" spans="1:14">
      <c r="B86" s="89" t="s">
        <v>973</v>
      </c>
      <c r="C86" s="90"/>
      <c r="D86" s="90"/>
      <c r="E86" s="90"/>
      <c r="F86" s="90"/>
      <c r="G86" s="90"/>
      <c r="H86" s="90"/>
      <c r="I86" s="87"/>
      <c r="J86" s="88"/>
      <c r="K86" s="304">
        <v>0.05</v>
      </c>
      <c r="L86" s="861">
        <f>N80*K86</f>
        <v>4.3866977494756744E-2</v>
      </c>
      <c r="M86" s="862"/>
      <c r="N86" s="51"/>
    </row>
    <row r="87" spans="1:14" ht="15.75" thickBot="1">
      <c r="B87" s="91" t="s">
        <v>974</v>
      </c>
      <c r="C87" s="92"/>
      <c r="D87" s="92"/>
      <c r="E87" s="92"/>
      <c r="F87" s="92"/>
      <c r="G87" s="92"/>
      <c r="H87" s="92"/>
      <c r="I87" s="93"/>
      <c r="J87" s="94"/>
      <c r="K87" s="305">
        <v>0.05</v>
      </c>
      <c r="L87" s="863">
        <f>N80*K87</f>
        <v>4.3866977494756744E-2</v>
      </c>
      <c r="M87" s="864"/>
      <c r="N87" s="51"/>
    </row>
    <row r="88" spans="1:14" ht="15.75" thickBot="1">
      <c r="B88" s="826" t="s">
        <v>953</v>
      </c>
      <c r="C88" s="827"/>
      <c r="D88" s="827"/>
      <c r="E88" s="827"/>
      <c r="F88" s="827"/>
      <c r="G88" s="827"/>
      <c r="H88" s="827"/>
      <c r="I88" s="827"/>
      <c r="J88" s="827"/>
      <c r="K88" s="827"/>
      <c r="L88" s="827"/>
      <c r="M88" s="828"/>
      <c r="N88" s="52">
        <f>L85+L86+L87</f>
        <v>0.26320186496854048</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52">
        <f>N80+N88</f>
        <v>1.1405414148636752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7"/>
      <c r="J36" s="268"/>
      <c r="K36" s="269">
        <f>VLOOKUP(A36,EQUIPOS!A6:D163,4,FALSE)</f>
        <v>6329.2870177668055</v>
      </c>
      <c r="L36" s="270"/>
      <c r="M36" s="336">
        <v>40</v>
      </c>
      <c r="N36" s="272">
        <f t="shared" ref="N36:N41" si="0">K36/M36</f>
        <v>158.23217544417014</v>
      </c>
    </row>
    <row r="37" spans="1:14">
      <c r="A37" s="113" t="s">
        <v>195</v>
      </c>
      <c r="B37" s="875" t="str">
        <f>VLOOKUP(A37,EQUIPOS!A7:D154,3,FALSE)</f>
        <v xml:space="preserve">Equipo de oxicorte, Capacidad de corte: hasta 6´´ (152mm) </v>
      </c>
      <c r="C37" s="876"/>
      <c r="D37" s="876"/>
      <c r="E37" s="876"/>
      <c r="F37" s="876"/>
      <c r="G37" s="876"/>
      <c r="H37" s="877"/>
      <c r="I37" s="421"/>
      <c r="J37" s="422"/>
      <c r="K37" s="269">
        <f>VLOOKUP(A37,EQUIPOS!A7:D164,4,FALSE)</f>
        <v>18883.988538337198</v>
      </c>
      <c r="L37" s="335"/>
      <c r="M37" s="336">
        <v>400</v>
      </c>
      <c r="N37" s="272">
        <f t="shared" si="0"/>
        <v>47.209971345842995</v>
      </c>
    </row>
    <row r="38" spans="1:14">
      <c r="A38" s="113" t="s">
        <v>204</v>
      </c>
      <c r="B38" s="875" t="str">
        <f>VLOOKUP(A38,EQUIPOS!A8:D154,3,FALSE)</f>
        <v xml:space="preserve">Equipo de soldadura 250 AMP
</v>
      </c>
      <c r="C38" s="876"/>
      <c r="D38" s="876"/>
      <c r="E38" s="876"/>
      <c r="F38" s="876"/>
      <c r="G38" s="876"/>
      <c r="H38" s="877"/>
      <c r="I38" s="421"/>
      <c r="J38" s="422"/>
      <c r="K38" s="269">
        <f>VLOOKUP(A38,EQUIPOS!A8:D165,4,FALSE)</f>
        <v>17865.725753923198</v>
      </c>
      <c r="L38" s="335"/>
      <c r="M38" s="336">
        <v>400</v>
      </c>
      <c r="N38" s="272">
        <f t="shared" si="0"/>
        <v>44.664314384807994</v>
      </c>
    </row>
    <row r="39" spans="1:14">
      <c r="A39" s="113" t="s">
        <v>208</v>
      </c>
      <c r="B39" s="875" t="str">
        <f>VLOOKUP(A39,EQUIPOS!A9:D154,3,FALSE)</f>
        <v>Equipo de soldadura 400</v>
      </c>
      <c r="C39" s="876"/>
      <c r="D39" s="876"/>
      <c r="E39" s="876"/>
      <c r="F39" s="876"/>
      <c r="G39" s="876"/>
      <c r="H39" s="877"/>
      <c r="I39" s="421"/>
      <c r="J39" s="422"/>
      <c r="K39" s="269">
        <f>VLOOKUP(A39,EQUIPOS!A9:D166,4,FALSE)</f>
        <v>16883.705633327751</v>
      </c>
      <c r="L39" s="335"/>
      <c r="M39" s="336">
        <v>400</v>
      </c>
      <c r="N39" s="272">
        <f t="shared" si="0"/>
        <v>42.209264083319376</v>
      </c>
    </row>
    <row r="40" spans="1:14">
      <c r="A40" s="113" t="s">
        <v>210</v>
      </c>
      <c r="B40" s="875" t="str">
        <f>VLOOKUP(A40,EQUIPOS!A10:D154,3,FALSE)</f>
        <v>Equipo de soldadura 600</v>
      </c>
      <c r="C40" s="876"/>
      <c r="D40" s="876"/>
      <c r="E40" s="876"/>
      <c r="F40" s="876"/>
      <c r="G40" s="876"/>
      <c r="H40" s="877"/>
      <c r="I40" s="421"/>
      <c r="J40" s="422"/>
      <c r="K40" s="269">
        <f>VLOOKUP(A40,EQUIPOS!A10:D167,4,FALSE)</f>
        <v>21834.730966741266</v>
      </c>
      <c r="L40" s="335"/>
      <c r="M40" s="336">
        <v>400</v>
      </c>
      <c r="N40" s="272">
        <f t="shared" si="0"/>
        <v>54.586827416853168</v>
      </c>
    </row>
    <row r="41" spans="1:14">
      <c r="A41" s="113" t="s">
        <v>243</v>
      </c>
      <c r="B41" s="875" t="str">
        <f>VLOOKUP(A41,EQUIPOS!A11:D155,3,FALSE)</f>
        <v>Grúa 10 ton</v>
      </c>
      <c r="C41" s="876"/>
      <c r="D41" s="876"/>
      <c r="E41" s="876"/>
      <c r="F41" s="876"/>
      <c r="G41" s="876"/>
      <c r="H41" s="877"/>
      <c r="I41" s="421"/>
      <c r="J41" s="422"/>
      <c r="K41" s="269">
        <f>VLOOKUP(A41,EQUIPOS!A11:D168,4,FALSE)</f>
        <v>171955.48611054532</v>
      </c>
      <c r="L41" s="335"/>
      <c r="M41" s="336">
        <v>400</v>
      </c>
      <c r="N41" s="272">
        <f t="shared" si="0"/>
        <v>429.88871527636331</v>
      </c>
    </row>
    <row r="42" spans="1:14">
      <c r="B42" s="875"/>
      <c r="C42" s="876"/>
      <c r="D42" s="876"/>
      <c r="E42" s="876"/>
      <c r="F42" s="876"/>
      <c r="G42" s="876"/>
      <c r="H42" s="877"/>
      <c r="I42" s="36"/>
      <c r="J42" s="37"/>
      <c r="K42" s="269"/>
      <c r="L42" s="276"/>
      <c r="M42" s="336"/>
      <c r="N42" s="272"/>
    </row>
    <row r="43" spans="1:14">
      <c r="B43" s="320"/>
      <c r="C43" s="321"/>
      <c r="D43" s="321"/>
      <c r="E43" s="321"/>
      <c r="F43" s="323"/>
      <c r="G43" s="323"/>
      <c r="H43" s="125"/>
      <c r="I43" s="36"/>
      <c r="J43" s="37"/>
      <c r="K43" s="269"/>
      <c r="L43" s="276"/>
      <c r="M43" s="277"/>
      <c r="N43" s="273"/>
    </row>
    <row r="44" spans="1:14">
      <c r="B44" s="883" t="s">
        <v>952</v>
      </c>
      <c r="C44" s="884"/>
      <c r="D44" s="884"/>
      <c r="E44" s="38"/>
      <c r="F44" s="39"/>
      <c r="G44" s="39"/>
      <c r="H44" s="40"/>
      <c r="I44" s="36"/>
      <c r="J44" s="37"/>
      <c r="K44" s="279"/>
      <c r="L44" s="276"/>
      <c r="M44" s="401">
        <v>0.05</v>
      </c>
      <c r="N44" s="344">
        <f>N81*M44</f>
        <v>104.76938637365021</v>
      </c>
    </row>
    <row r="45" spans="1:14" ht="15.75" thickBot="1">
      <c r="B45" s="875"/>
      <c r="C45" s="876"/>
      <c r="D45" s="876"/>
      <c r="E45" s="876"/>
      <c r="F45" s="876"/>
      <c r="G45" s="876"/>
      <c r="H45" s="877"/>
      <c r="I45" s="885"/>
      <c r="J45" s="886"/>
      <c r="K45" s="41"/>
      <c r="L45" s="887"/>
      <c r="M45" s="888"/>
      <c r="N45" s="105"/>
    </row>
    <row r="46" spans="1:14" ht="15.75" thickBot="1">
      <c r="B46" s="826" t="s">
        <v>953</v>
      </c>
      <c r="C46" s="827"/>
      <c r="D46" s="827"/>
      <c r="E46" s="827"/>
      <c r="F46" s="827"/>
      <c r="G46" s="827"/>
      <c r="H46" s="827"/>
      <c r="I46" s="827"/>
      <c r="J46" s="827"/>
      <c r="K46" s="827"/>
      <c r="L46" s="827"/>
      <c r="M46" s="828"/>
      <c r="N46" s="394">
        <f>SUM(N36:N44)</f>
        <v>881.56065432500714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1" t="s">
        <v>944</v>
      </c>
      <c r="C50" s="872"/>
      <c r="D50" s="872"/>
      <c r="E50" s="872"/>
      <c r="F50" s="872"/>
      <c r="G50" s="872"/>
      <c r="H50" s="872"/>
      <c r="I50" s="906"/>
      <c r="J50" s="315" t="s">
        <v>945</v>
      </c>
      <c r="K50" s="85" t="s">
        <v>946</v>
      </c>
      <c r="L50" s="907" t="s">
        <v>955</v>
      </c>
      <c r="M50" s="906"/>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38796.739292878236</v>
      </c>
      <c r="N51" s="272">
        <f>K51*M51</f>
        <v>193.98369646439119</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3663.927817137057</v>
      </c>
      <c r="N52" s="272">
        <f t="shared" ref="N52:N58" si="1">K52*M52</f>
        <v>18.319639085685285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15316.050112022849</v>
      </c>
      <c r="N53" s="272">
        <f t="shared" si="1"/>
        <v>76.580250560114251</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10020.330469140798</v>
      </c>
      <c r="N54" s="272">
        <f t="shared" si="1"/>
        <v>100.20330469140798</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24358.697987162377</v>
      </c>
      <c r="N55" s="272">
        <f t="shared" si="1"/>
        <v>243.58697987162378</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57352.370728839705</v>
      </c>
      <c r="N56" s="272">
        <f t="shared" si="1"/>
        <v>28.676185364419855</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76341.14340397263</v>
      </c>
      <c r="N57" s="272">
        <f t="shared" si="1"/>
        <v>76.341143403972637</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24191.231365926029</v>
      </c>
      <c r="N58" s="272">
        <f t="shared" si="1"/>
        <v>24.191231365926029</v>
      </c>
    </row>
    <row r="59" spans="1:14" ht="15.75" thickBot="1">
      <c r="B59" s="826" t="s">
        <v>953</v>
      </c>
      <c r="C59" s="827"/>
      <c r="D59" s="827"/>
      <c r="E59" s="827"/>
      <c r="F59" s="827"/>
      <c r="G59" s="827"/>
      <c r="H59" s="827"/>
      <c r="I59" s="827"/>
      <c r="J59" s="827"/>
      <c r="K59" s="827"/>
      <c r="L59" s="827"/>
      <c r="M59" s="828"/>
      <c r="N59" s="394">
        <f>SUM(N51:N58)</f>
        <v>761.88243080754103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B64" s="46"/>
      <c r="C64" s="317"/>
      <c r="D64" s="317"/>
      <c r="E64" s="317"/>
      <c r="F64" s="317"/>
      <c r="G64" s="317"/>
      <c r="H64" s="311"/>
      <c r="I64" s="279"/>
      <c r="J64" s="286"/>
      <c r="K64" s="279"/>
      <c r="L64" s="913"/>
      <c r="M64" s="914"/>
      <c r="N64" s="287"/>
    </row>
    <row r="65" spans="1:15">
      <c r="B65" s="46"/>
      <c r="C65" s="47"/>
      <c r="D65" s="47"/>
      <c r="E65" s="47"/>
      <c r="F65" s="47"/>
      <c r="G65" s="47"/>
      <c r="H65" s="311"/>
      <c r="I65" s="279"/>
      <c r="J65" s="286"/>
      <c r="K65" s="279"/>
      <c r="L65" s="913"/>
      <c r="M65" s="914"/>
      <c r="N65" s="287"/>
    </row>
    <row r="66" spans="1:15">
      <c r="B66" s="46"/>
      <c r="C66" s="47"/>
      <c r="D66" s="47"/>
      <c r="E66" s="47"/>
      <c r="F66" s="47"/>
      <c r="G66" s="4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902"/>
      <c r="C80" s="903"/>
      <c r="D80" s="903"/>
      <c r="E80" s="903"/>
      <c r="F80" s="903"/>
      <c r="G80" s="903"/>
      <c r="H80" s="903"/>
      <c r="I80" s="470"/>
      <c r="J80" s="471"/>
      <c r="K80" s="473"/>
      <c r="L80" s="474"/>
      <c r="M80" s="475"/>
      <c r="N80" s="395"/>
    </row>
    <row r="81" spans="1:14" ht="15.75" thickBot="1">
      <c r="B81" s="915" t="s">
        <v>953</v>
      </c>
      <c r="C81" s="869"/>
      <c r="D81" s="869"/>
      <c r="E81" s="869"/>
      <c r="F81" s="869"/>
      <c r="G81" s="869"/>
      <c r="H81" s="869"/>
      <c r="I81" s="869"/>
      <c r="J81" s="869"/>
      <c r="K81" s="869"/>
      <c r="L81" s="869"/>
      <c r="M81" s="870"/>
      <c r="N81" s="301">
        <f>SUM(N75:N80)</f>
        <v>2095.3877274730039</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N46+N59+N70+N81</f>
        <v>3738.8308126055522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747.76616252111046</v>
      </c>
      <c r="M88" s="862"/>
      <c r="N88" s="51"/>
    </row>
    <row r="89" spans="1:14">
      <c r="B89" s="89" t="s">
        <v>973</v>
      </c>
      <c r="C89" s="90"/>
      <c r="D89" s="90"/>
      <c r="E89" s="90"/>
      <c r="F89" s="90"/>
      <c r="G89" s="90"/>
      <c r="H89" s="90"/>
      <c r="I89" s="87"/>
      <c r="J89" s="88"/>
      <c r="K89" s="304">
        <v>0.05</v>
      </c>
      <c r="L89" s="861">
        <f>N83*K89</f>
        <v>186.94154063027761</v>
      </c>
      <c r="M89" s="862"/>
      <c r="N89" s="51"/>
    </row>
    <row r="90" spans="1:14" ht="15.75" thickBot="1">
      <c r="B90" s="91" t="s">
        <v>974</v>
      </c>
      <c r="C90" s="92"/>
      <c r="D90" s="92"/>
      <c r="E90" s="92"/>
      <c r="F90" s="92"/>
      <c r="G90" s="92"/>
      <c r="H90" s="92"/>
      <c r="I90" s="93"/>
      <c r="J90" s="94"/>
      <c r="K90" s="305">
        <v>0.05</v>
      </c>
      <c r="L90" s="863">
        <f>N83*K90</f>
        <v>186.94154063027761</v>
      </c>
      <c r="M90" s="864"/>
      <c r="N90" s="51"/>
    </row>
    <row r="91" spans="1:14" ht="15.75" thickBot="1">
      <c r="B91" s="826" t="s">
        <v>953</v>
      </c>
      <c r="C91" s="827"/>
      <c r="D91" s="827"/>
      <c r="E91" s="827"/>
      <c r="F91" s="827"/>
      <c r="G91" s="827"/>
      <c r="H91" s="827"/>
      <c r="I91" s="827"/>
      <c r="J91" s="827"/>
      <c r="K91" s="827"/>
      <c r="L91" s="827"/>
      <c r="M91" s="828"/>
      <c r="N91" s="52">
        <f>L88+L89+L90</f>
        <v>1121.6492437816657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4860.4800563872177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42.75" customHeight="1" thickBot="1">
      <c r="A31" t="s">
        <v>1845</v>
      </c>
      <c r="B31" s="80" t="s">
        <v>1128</v>
      </c>
      <c r="C31" s="968" t="s">
        <v>2132</v>
      </c>
      <c r="D31" s="969"/>
      <c r="E31" s="969"/>
      <c r="F31" s="969"/>
      <c r="G31" s="969"/>
      <c r="H31" s="969"/>
      <c r="I31" s="969"/>
      <c r="J31" s="969"/>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188</v>
      </c>
      <c r="B36" s="875" t="str">
        <f>VLOOKUP(A36,EQUIPOS!A6:D154,3,FALSE)</f>
        <v>Diferencial</v>
      </c>
      <c r="C36" s="876"/>
      <c r="D36" s="876"/>
      <c r="E36" s="876"/>
      <c r="F36" s="876"/>
      <c r="G36" s="876"/>
      <c r="H36" s="877"/>
      <c r="I36" s="267"/>
      <c r="J36" s="268"/>
      <c r="K36" s="269">
        <f>VLOOKUP(A36,EQUIPOS!A6:D163,4,FALSE)</f>
        <v>5110.3890082903017</v>
      </c>
      <c r="L36" s="270"/>
      <c r="M36" s="336">
        <v>4</v>
      </c>
      <c r="N36" s="272">
        <f>K36/M36</f>
        <v>1277.5972520725754</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N75*M41</f>
        <v>1115.7756987950249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2393.3729508676006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481328.93492480036</v>
      </c>
      <c r="N48" s="272">
        <f>K48*M48</f>
        <v>4813.2893492480034</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155408.10838795966</v>
      </c>
      <c r="N49" s="272">
        <f>K49*M49</f>
        <v>155408.10838795966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438699.3354025532</v>
      </c>
      <c r="N50" s="272">
        <f>K50*M50</f>
        <v>160125.25742193192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320346.65515913954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3">
        <f>VLOOKUP(A58,TRANSPORTE!A1:D117,4,FALSE)</f>
        <v>472.67798921833645</v>
      </c>
      <c r="M58" s="914"/>
      <c r="N58" s="287">
        <f>K58*L58</f>
        <v>132.34983698113422</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f>
        <v>132.34983698113422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11157.756987950248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334030.13493493851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66806.026986987708</v>
      </c>
      <c r="M82" s="862"/>
      <c r="N82" s="51"/>
    </row>
    <row r="83" spans="1:14">
      <c r="B83" s="89" t="s">
        <v>973</v>
      </c>
      <c r="C83" s="90"/>
      <c r="D83" s="90"/>
      <c r="E83" s="90"/>
      <c r="F83" s="90"/>
      <c r="G83" s="90"/>
      <c r="H83" s="90"/>
      <c r="I83" s="87"/>
      <c r="J83" s="88"/>
      <c r="K83" s="304">
        <v>0.05</v>
      </c>
      <c r="L83" s="861">
        <f>N77*K83</f>
        <v>16701.506746746927</v>
      </c>
      <c r="M83" s="862"/>
      <c r="N83" s="51"/>
    </row>
    <row r="84" spans="1:14" ht="15.75" thickBot="1">
      <c r="B84" s="91" t="s">
        <v>974</v>
      </c>
      <c r="C84" s="92"/>
      <c r="D84" s="92"/>
      <c r="E84" s="92"/>
      <c r="F84" s="92"/>
      <c r="G84" s="92"/>
      <c r="H84" s="92"/>
      <c r="I84" s="93"/>
      <c r="J84" s="94"/>
      <c r="K84" s="305">
        <v>0.05</v>
      </c>
      <c r="L84" s="863">
        <f>N77*K84</f>
        <v>16701.506746746927</v>
      </c>
      <c r="M84" s="864"/>
      <c r="N84" s="51"/>
    </row>
    <row r="85" spans="1:14" ht="15.75" thickBot="1">
      <c r="B85" s="826" t="s">
        <v>953</v>
      </c>
      <c r="C85" s="827"/>
      <c r="D85" s="827"/>
      <c r="E85" s="827"/>
      <c r="F85" s="827"/>
      <c r="G85" s="827"/>
      <c r="H85" s="827"/>
      <c r="I85" s="827"/>
      <c r="J85" s="827"/>
      <c r="K85" s="827"/>
      <c r="L85" s="827"/>
      <c r="M85" s="828"/>
      <c r="N85" s="52">
        <f>L82+L83+L84</f>
        <v>100209.04048048155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434239.17541542009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45" customHeight="1" thickBot="1">
      <c r="A31" t="s">
        <v>1845</v>
      </c>
      <c r="B31" s="80" t="s">
        <v>1129</v>
      </c>
      <c r="C31" s="991" t="s">
        <v>2133</v>
      </c>
      <c r="D31" s="992"/>
      <c r="E31" s="992"/>
      <c r="F31" s="992"/>
      <c r="G31" s="992"/>
      <c r="H31" s="992"/>
      <c r="I31" s="992"/>
      <c r="J31" s="992"/>
      <c r="K31" s="476"/>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188</v>
      </c>
      <c r="B36" s="875" t="str">
        <f>VLOOKUP(A36,EQUIPOS!A6:D154,3,FALSE)</f>
        <v>Diferencial</v>
      </c>
      <c r="C36" s="876"/>
      <c r="D36" s="876"/>
      <c r="E36" s="876"/>
      <c r="F36" s="876"/>
      <c r="G36" s="876"/>
      <c r="H36" s="877"/>
      <c r="I36" s="267"/>
      <c r="J36" s="268"/>
      <c r="K36" s="269">
        <f>VLOOKUP(A36,EQUIPOS!A6:D163,4,FALSE)</f>
        <v>5110.3890082903017</v>
      </c>
      <c r="L36" s="270"/>
      <c r="M36" s="441">
        <v>4</v>
      </c>
      <c r="N36" s="272">
        <f>K36/M36</f>
        <v>1277.5972520725754</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N75*M41</f>
        <v>1115.7756987950249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2393.3729508676006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481328.93492480036</v>
      </c>
      <c r="N48" s="272">
        <f>K48*M48</f>
        <v>9626.5786984960068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155408.10838795966</v>
      </c>
      <c r="N49" s="272">
        <f>K49*M49</f>
        <v>155408.10838795966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438699.3354025532</v>
      </c>
      <c r="N50" s="272">
        <f>K50*M50</f>
        <v>201801.69428517448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366836.38137163012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3">
        <f>VLOOKUP(A58,TRANSPORTE!A1:D117,4,FALSE)</f>
        <v>472.67798921833645</v>
      </c>
      <c r="M58" s="914"/>
      <c r="N58" s="287">
        <f>K58*L58</f>
        <v>132.34983698113422</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f>
        <v>132.34983698113422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11157.756987950248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380519.8611474291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76103.972229485822</v>
      </c>
      <c r="M82" s="862"/>
      <c r="N82" s="51"/>
    </row>
    <row r="83" spans="1:14">
      <c r="B83" s="89" t="s">
        <v>973</v>
      </c>
      <c r="C83" s="90"/>
      <c r="D83" s="90"/>
      <c r="E83" s="90"/>
      <c r="F83" s="90"/>
      <c r="G83" s="90"/>
      <c r="H83" s="90"/>
      <c r="I83" s="87"/>
      <c r="J83" s="88"/>
      <c r="K83" s="304">
        <v>0.05</v>
      </c>
      <c r="L83" s="861">
        <f>N77*K83</f>
        <v>19025.993057371456</v>
      </c>
      <c r="M83" s="862"/>
      <c r="N83" s="51"/>
    </row>
    <row r="84" spans="1:14" ht="15.75" thickBot="1">
      <c r="B84" s="91" t="s">
        <v>974</v>
      </c>
      <c r="C84" s="92"/>
      <c r="D84" s="92"/>
      <c r="E84" s="92"/>
      <c r="F84" s="92"/>
      <c r="G84" s="92"/>
      <c r="H84" s="92"/>
      <c r="I84" s="93"/>
      <c r="J84" s="94"/>
      <c r="K84" s="305">
        <v>0.05</v>
      </c>
      <c r="L84" s="863">
        <f>N77*K84</f>
        <v>19025.993057371456</v>
      </c>
      <c r="M84" s="864"/>
      <c r="N84" s="51"/>
    </row>
    <row r="85" spans="1:14" ht="15.75" thickBot="1">
      <c r="B85" s="826" t="s">
        <v>953</v>
      </c>
      <c r="C85" s="827"/>
      <c r="D85" s="827"/>
      <c r="E85" s="827"/>
      <c r="F85" s="827"/>
      <c r="G85" s="827"/>
      <c r="H85" s="827"/>
      <c r="I85" s="827"/>
      <c r="J85" s="827"/>
      <c r="K85" s="827"/>
      <c r="L85" s="827"/>
      <c r="M85" s="828"/>
      <c r="N85" s="52">
        <f>L82+L83+L84</f>
        <v>114155.95834422873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494675.81949165784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310</v>
      </c>
      <c r="B36" s="875" t="str">
        <f>VLOOKUP(A36,EQUIPOS!A6:D154,3,FALSE)</f>
        <v>Retroexcavadora A25C</v>
      </c>
      <c r="C36" s="876"/>
      <c r="D36" s="876"/>
      <c r="E36" s="876"/>
      <c r="F36" s="876"/>
      <c r="G36" s="876"/>
      <c r="H36" s="877"/>
      <c r="I36" s="267"/>
      <c r="J36" s="268"/>
      <c r="K36" s="269">
        <f>VLOOKUP(A36,EQUIPOS!A6:D163,4,FALSE)</f>
        <v>224058.73730151681</v>
      </c>
      <c r="L36" s="270"/>
      <c r="M36" s="336">
        <v>3</v>
      </c>
      <c r="N36" s="272">
        <f>K36/M36</f>
        <v>74686.245767172266</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N75*M41</f>
        <v>1487.7009317267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76173.946698898959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481328.93492480036</v>
      </c>
      <c r="N48" s="272">
        <f>K48*M48</f>
        <v>9626.5786984960068</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38078.31848120677</v>
      </c>
      <c r="N49" s="272">
        <f>K49*M49</f>
        <v>17516.026501355114</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438464.80884327256</v>
      </c>
      <c r="N50" s="272">
        <f>K50*M50</f>
        <v>438464.80884327256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465607.41404312366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3">
        <f>VLOOKUP(A58,TRANSPORTE!A1:D117,4,FALSE)</f>
        <v>472.67798921833645</v>
      </c>
      <c r="M58" s="914"/>
      <c r="N58" s="287">
        <f>K58*L58</f>
        <v>132.34983698113422</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3">
        <f>VLOOKUP(A59,TRANSPORTE!A1:D117,4,FALSE)</f>
        <v>1246.3831674075907</v>
      </c>
      <c r="M59" s="914"/>
      <c r="N59" s="287">
        <f>K59*L59</f>
        <v>573.33625700749178</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705.686093988626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14877.009317266999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557364.05615327822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111472.81123065564</v>
      </c>
      <c r="M82" s="862"/>
      <c r="N82" s="51"/>
    </row>
    <row r="83" spans="1:14">
      <c r="B83" s="89" t="s">
        <v>973</v>
      </c>
      <c r="C83" s="90"/>
      <c r="D83" s="90"/>
      <c r="E83" s="90"/>
      <c r="F83" s="90"/>
      <c r="G83" s="90"/>
      <c r="H83" s="90"/>
      <c r="I83" s="87"/>
      <c r="J83" s="88"/>
      <c r="K83" s="304">
        <v>0.05</v>
      </c>
      <c r="L83" s="861">
        <f>N77*K83</f>
        <v>27868.202807663911</v>
      </c>
      <c r="M83" s="862"/>
      <c r="N83" s="51"/>
    </row>
    <row r="84" spans="1:14" ht="15.75" thickBot="1">
      <c r="B84" s="91" t="s">
        <v>974</v>
      </c>
      <c r="C84" s="92"/>
      <c r="D84" s="92"/>
      <c r="E84" s="92"/>
      <c r="F84" s="92"/>
      <c r="G84" s="92"/>
      <c r="H84" s="92"/>
      <c r="I84" s="93"/>
      <c r="J84" s="94"/>
      <c r="K84" s="305">
        <v>0.05</v>
      </c>
      <c r="L84" s="863">
        <f>N77*K84</f>
        <v>27868.202807663911</v>
      </c>
      <c r="M84" s="864"/>
      <c r="N84" s="51"/>
    </row>
    <row r="85" spans="1:14" ht="15.75" thickBot="1">
      <c r="B85" s="826" t="s">
        <v>953</v>
      </c>
      <c r="C85" s="827"/>
      <c r="D85" s="827"/>
      <c r="E85" s="827"/>
      <c r="F85" s="827"/>
      <c r="G85" s="827"/>
      <c r="H85" s="827"/>
      <c r="I85" s="827"/>
      <c r="J85" s="827"/>
      <c r="K85" s="827"/>
      <c r="L85" s="827"/>
      <c r="M85" s="828"/>
      <c r="N85" s="52">
        <f>L82+L83+L84</f>
        <v>167209.21684598346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724573.27299926174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14411.57445917822</v>
      </c>
      <c r="L36" s="270"/>
      <c r="M36" s="336">
        <v>0.5</v>
      </c>
      <c r="N36" s="272">
        <f>K36/M36</f>
        <v>28823.148918356441</v>
      </c>
    </row>
    <row r="37" spans="1:14">
      <c r="A37" s="113" t="s">
        <v>320</v>
      </c>
      <c r="B37" s="875" t="str">
        <f>VLOOKUP(A37,EQUIPOS!A7:D154,3,FALSE)</f>
        <v>Retroexcavadora sobre llantas, motor 62HP, Profundidad de excavación de 5.41 metros.</v>
      </c>
      <c r="C37" s="876"/>
      <c r="D37" s="876"/>
      <c r="E37" s="876"/>
      <c r="F37" s="876"/>
      <c r="G37" s="876"/>
      <c r="H37" s="877"/>
      <c r="I37" s="421"/>
      <c r="J37" s="422"/>
      <c r="K37" s="269">
        <f>VLOOKUP(A37,EQUIPOS!A7:D164,4,FALSE)</f>
        <v>148036.71526930007</v>
      </c>
      <c r="L37" s="335"/>
      <c r="M37" s="336">
        <v>1.5</v>
      </c>
      <c r="N37" s="272">
        <f>K37/M37</f>
        <v>98691.143512866707</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N75*M41</f>
        <v>2975.4018634534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130489.69429467655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38078.31848120677</v>
      </c>
      <c r="N48" s="272">
        <f>K48*M48</f>
        <v>22085.424719099927</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195800.63601525585</v>
      </c>
      <c r="N49" s="272">
        <f>K49*M49</f>
        <v>195800.63601525585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217886.06073435576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3">
        <f>VLOOKUP(A58,TRANSPORTE!A1:D117,4,FALSE)</f>
        <v>1246.3831674075907</v>
      </c>
      <c r="M58" s="914"/>
      <c r="N58" s="287">
        <f>K58*L58</f>
        <v>1246.3831674075907</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3">
        <f>VLOOKUP(A59,TRANSPORTE!A1:D117,4,FALSE)</f>
        <v>1246.3831674075907</v>
      </c>
      <c r="M59" s="914"/>
      <c r="N59" s="287">
        <f>K59*L59</f>
        <v>722.90223709640259</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f>
        <v>1969.2854045039933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29754.018634533997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380099.05906807026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76019.811813614055</v>
      </c>
      <c r="M82" s="862"/>
      <c r="N82" s="51"/>
    </row>
    <row r="83" spans="1:14">
      <c r="B83" s="89" t="s">
        <v>973</v>
      </c>
      <c r="C83" s="90"/>
      <c r="D83" s="90"/>
      <c r="E83" s="90"/>
      <c r="F83" s="90"/>
      <c r="G83" s="90"/>
      <c r="H83" s="90"/>
      <c r="I83" s="87"/>
      <c r="J83" s="88"/>
      <c r="K83" s="304">
        <v>0.05</v>
      </c>
      <c r="L83" s="861">
        <f>N77*K83</f>
        <v>19004.952953403514</v>
      </c>
      <c r="M83" s="862"/>
      <c r="N83" s="51"/>
    </row>
    <row r="84" spans="1:14" ht="15.75" thickBot="1">
      <c r="B84" s="91" t="s">
        <v>974</v>
      </c>
      <c r="C84" s="92"/>
      <c r="D84" s="92"/>
      <c r="E84" s="92"/>
      <c r="F84" s="92"/>
      <c r="G84" s="92"/>
      <c r="H84" s="92"/>
      <c r="I84" s="93"/>
      <c r="J84" s="94"/>
      <c r="K84" s="305">
        <v>0.05</v>
      </c>
      <c r="L84" s="863">
        <f>N77*K84</f>
        <v>19004.952953403514</v>
      </c>
      <c r="M84" s="864"/>
      <c r="N84" s="51"/>
    </row>
    <row r="85" spans="1:14" ht="15.75" thickBot="1">
      <c r="B85" s="826" t="s">
        <v>953</v>
      </c>
      <c r="C85" s="827"/>
      <c r="D85" s="827"/>
      <c r="E85" s="827"/>
      <c r="F85" s="827"/>
      <c r="G85" s="827"/>
      <c r="H85" s="827"/>
      <c r="I85" s="827"/>
      <c r="J85" s="827"/>
      <c r="K85" s="827"/>
      <c r="L85" s="827"/>
      <c r="M85" s="828"/>
      <c r="N85" s="52">
        <f>L82+L83+L84</f>
        <v>114029.71772042107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494128.77678849135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14411.57445917822</v>
      </c>
      <c r="L36" s="270"/>
      <c r="M36" s="336">
        <v>0.5</v>
      </c>
      <c r="N36" s="272">
        <f>K36/M36</f>
        <v>28823.148918356441</v>
      </c>
    </row>
    <row r="37" spans="1:14">
      <c r="A37" s="113" t="s">
        <v>303</v>
      </c>
      <c r="B37" s="875" t="str">
        <f>VLOOKUP(A37,EQUIPOS!A7:D154,3,FALSE)</f>
        <v>Retrocargador, pala de 1,1 m3 de capacidad, profundidad de excavación de 4.400 mm y una altura de 5.680 mm</v>
      </c>
      <c r="C37" s="876"/>
      <c r="D37" s="876"/>
      <c r="E37" s="876"/>
      <c r="F37" s="876"/>
      <c r="G37" s="876"/>
      <c r="H37" s="877"/>
      <c r="I37" s="421"/>
      <c r="J37" s="422"/>
      <c r="K37" s="269">
        <f>VLOOKUP(A37,EQUIPOS!A7:D164,4,FALSE)</f>
        <v>126333.60239747881</v>
      </c>
      <c r="L37" s="335"/>
      <c r="M37" s="336">
        <v>1.5</v>
      </c>
      <c r="N37" s="272">
        <f>K37/M37</f>
        <v>84222.401598319208</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N75*M41</f>
        <v>2975.4018634534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116020.95238012905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38078.31848120677</v>
      </c>
      <c r="N48" s="272">
        <f>K48*M48</f>
        <v>22085.424719099927</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195800.63601525585</v>
      </c>
      <c r="N49" s="272">
        <f>K49*M49</f>
        <v>195800.63601525585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217886.06073435576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3">
        <f>VLOOKUP(A58,TRANSPORTE!A1:D117,4,FALSE)</f>
        <v>1246.3831674075907</v>
      </c>
      <c r="M58" s="914"/>
      <c r="N58" s="287">
        <f>K58*L58</f>
        <v>1246.3831674075907</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3">
        <f>VLOOKUP(A59,TRANSPORTE!A1:D117,4,FALSE)</f>
        <v>1246.3831674075907</v>
      </c>
      <c r="M59" s="914"/>
      <c r="N59" s="287">
        <f>K59*L59</f>
        <v>722.90223709640259</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1969.2854045039933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29754.018634533997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365630.3171535228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73126.063430704569</v>
      </c>
      <c r="M82" s="862"/>
      <c r="N82" s="51"/>
    </row>
    <row r="83" spans="1:14">
      <c r="B83" s="89" t="s">
        <v>973</v>
      </c>
      <c r="C83" s="90"/>
      <c r="D83" s="90"/>
      <c r="E83" s="90"/>
      <c r="F83" s="90"/>
      <c r="G83" s="90"/>
      <c r="H83" s="90"/>
      <c r="I83" s="87"/>
      <c r="J83" s="88"/>
      <c r="K83" s="304">
        <v>0.05</v>
      </c>
      <c r="L83" s="861">
        <f>N77*K83</f>
        <v>18281.515857676142</v>
      </c>
      <c r="M83" s="862"/>
      <c r="N83" s="51"/>
    </row>
    <row r="84" spans="1:14" ht="15.75" thickBot="1">
      <c r="B84" s="91" t="s">
        <v>974</v>
      </c>
      <c r="C84" s="92"/>
      <c r="D84" s="92"/>
      <c r="E84" s="92"/>
      <c r="F84" s="92"/>
      <c r="G84" s="92"/>
      <c r="H84" s="92"/>
      <c r="I84" s="93"/>
      <c r="J84" s="94"/>
      <c r="K84" s="305">
        <v>0.05</v>
      </c>
      <c r="L84" s="863">
        <f>N77*K84</f>
        <v>18281.515857676142</v>
      </c>
      <c r="M84" s="864"/>
      <c r="N84" s="51"/>
    </row>
    <row r="85" spans="1:14" ht="15.75" thickBot="1">
      <c r="B85" s="826" t="s">
        <v>953</v>
      </c>
      <c r="C85" s="827"/>
      <c r="D85" s="827"/>
      <c r="E85" s="827"/>
      <c r="F85" s="827"/>
      <c r="G85" s="827"/>
      <c r="H85" s="827"/>
      <c r="I85" s="827"/>
      <c r="J85" s="827"/>
      <c r="K85" s="827"/>
      <c r="L85" s="827"/>
      <c r="M85" s="828"/>
      <c r="N85" s="52">
        <f>L82+L83+L84</f>
        <v>109689.09514605686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475319.41229957965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147.22886430720399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14405.427456065898</v>
      </c>
      <c r="N48" s="272">
        <f>K48*M48</f>
        <v>14405.427456065898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14405.427456065898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2944.5772861440796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17497.23360651718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3499.4467213034363</v>
      </c>
      <c r="M82" s="862"/>
      <c r="N82" s="51"/>
    </row>
    <row r="83" spans="1:14">
      <c r="B83" s="89" t="s">
        <v>973</v>
      </c>
      <c r="C83" s="90"/>
      <c r="D83" s="90"/>
      <c r="E83" s="90"/>
      <c r="F83" s="90"/>
      <c r="G83" s="90"/>
      <c r="H83" s="90"/>
      <c r="I83" s="87"/>
      <c r="J83" s="88"/>
      <c r="K83" s="304">
        <v>0.05</v>
      </c>
      <c r="L83" s="861">
        <f>N77*K83</f>
        <v>874.86168032585908</v>
      </c>
      <c r="M83" s="862"/>
      <c r="N83" s="51"/>
    </row>
    <row r="84" spans="1:14" ht="15.75" thickBot="1">
      <c r="B84" s="91" t="s">
        <v>974</v>
      </c>
      <c r="C84" s="92"/>
      <c r="D84" s="92"/>
      <c r="E84" s="92"/>
      <c r="F84" s="92"/>
      <c r="G84" s="92"/>
      <c r="H84" s="92"/>
      <c r="I84" s="93"/>
      <c r="J84" s="94"/>
      <c r="K84" s="305">
        <v>0.05</v>
      </c>
      <c r="L84" s="863">
        <f>N77*K84</f>
        <v>874.86168032585908</v>
      </c>
      <c r="M84" s="864"/>
      <c r="N84" s="51"/>
    </row>
    <row r="85" spans="1:14" ht="15.75" thickBot="1">
      <c r="B85" s="826" t="s">
        <v>953</v>
      </c>
      <c r="C85" s="827"/>
      <c r="D85" s="827"/>
      <c r="E85" s="827"/>
      <c r="F85" s="827"/>
      <c r="G85" s="827"/>
      <c r="H85" s="827"/>
      <c r="I85" s="827"/>
      <c r="J85" s="827"/>
      <c r="K85" s="827"/>
      <c r="L85" s="827"/>
      <c r="M85" s="828"/>
      <c r="N85" s="52">
        <f>L82+L83+L84</f>
        <v>5249.1700819551543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22746.403688472335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993" t="s">
        <v>944</v>
      </c>
      <c r="D30" s="994"/>
      <c r="E30" s="994"/>
      <c r="F30" s="994"/>
      <c r="G30" s="994"/>
      <c r="H30" s="994"/>
      <c r="I30" s="994"/>
      <c r="J30" s="454"/>
      <c r="K30" s="307"/>
      <c r="L30" s="802" t="s">
        <v>945</v>
      </c>
      <c r="M30" s="803"/>
      <c r="N30" s="71" t="s">
        <v>946</v>
      </c>
    </row>
    <row r="31" spans="1:14" ht="30" customHeight="1" thickBot="1">
      <c r="A31" t="s">
        <v>1845</v>
      </c>
      <c r="B31" s="80" t="s">
        <v>1132</v>
      </c>
      <c r="C31" s="995" t="s">
        <v>2137</v>
      </c>
      <c r="D31" s="996"/>
      <c r="E31" s="996"/>
      <c r="F31" s="996"/>
      <c r="G31" s="996"/>
      <c r="H31" s="996"/>
      <c r="I31" s="996"/>
      <c r="J31" s="996"/>
      <c r="K31" s="476"/>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2231.5513975900499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46900.364811522923</v>
      </c>
      <c r="N48" s="272">
        <f>K48*M48</f>
        <v>51590.401292675218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6774.7027573457372</v>
      </c>
      <c r="N49" s="272">
        <f>K49*M49</f>
        <v>7790.9081709475968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398024.36817281082</v>
      </c>
      <c r="N50" s="272">
        <f>K50*M50</f>
        <v>47762.924180737296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7114.3998205538228</v>
      </c>
      <c r="N51" s="272">
        <f>K51*M51</f>
        <v>14228.799641107646</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108219.62403388295</v>
      </c>
      <c r="N52" s="272">
        <f>K52*M52</f>
        <v>54109.812016941476</v>
      </c>
    </row>
    <row r="53" spans="1:14" ht="15.75" thickBot="1">
      <c r="B53" s="826" t="s">
        <v>953</v>
      </c>
      <c r="C53" s="827"/>
      <c r="D53" s="827"/>
      <c r="E53" s="827"/>
      <c r="F53" s="827"/>
      <c r="G53" s="827"/>
      <c r="H53" s="827"/>
      <c r="I53" s="827"/>
      <c r="J53" s="827"/>
      <c r="K53" s="827"/>
      <c r="L53" s="827"/>
      <c r="M53" s="828"/>
      <c r="N53" s="394">
        <f>SUM(N48:N52)</f>
        <v>175482.84530240923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3">
        <f>VLOOKUP(A58,TRANSPORTE!A1:D117,4,FALSE)</f>
        <v>1246.3831674075907</v>
      </c>
      <c r="M58" s="914"/>
      <c r="N58" s="287">
        <f>K58*L58</f>
        <v>1371.0214841483498</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1371.0214841483498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44631.027951800992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223716.44613594862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44743.289227189729</v>
      </c>
      <c r="M82" s="862"/>
      <c r="N82" s="51"/>
    </row>
    <row r="83" spans="1:14">
      <c r="B83" s="89" t="s">
        <v>973</v>
      </c>
      <c r="C83" s="90"/>
      <c r="D83" s="90"/>
      <c r="E83" s="90"/>
      <c r="F83" s="90"/>
      <c r="G83" s="90"/>
      <c r="H83" s="90"/>
      <c r="I83" s="87"/>
      <c r="J83" s="88"/>
      <c r="K83" s="304">
        <v>0.05</v>
      </c>
      <c r="L83" s="861">
        <f>N77*K83</f>
        <v>11185.822306797432</v>
      </c>
      <c r="M83" s="862"/>
      <c r="N83" s="51"/>
    </row>
    <row r="84" spans="1:14" ht="15.75" thickBot="1">
      <c r="B84" s="91" t="s">
        <v>974</v>
      </c>
      <c r="C84" s="92"/>
      <c r="D84" s="92"/>
      <c r="E84" s="92"/>
      <c r="F84" s="92"/>
      <c r="G84" s="92"/>
      <c r="H84" s="92"/>
      <c r="I84" s="93"/>
      <c r="J84" s="94"/>
      <c r="K84" s="305">
        <v>0.05</v>
      </c>
      <c r="L84" s="863">
        <f>N77*K84</f>
        <v>11185.822306797432</v>
      </c>
      <c r="M84" s="864"/>
      <c r="N84" s="51"/>
    </row>
    <row r="85" spans="1:14" ht="15.75" thickBot="1">
      <c r="B85" s="826" t="s">
        <v>953</v>
      </c>
      <c r="C85" s="827"/>
      <c r="D85" s="827"/>
      <c r="E85" s="827"/>
      <c r="F85" s="827"/>
      <c r="G85" s="827"/>
      <c r="H85" s="827"/>
      <c r="I85" s="827"/>
      <c r="J85" s="827"/>
      <c r="K85" s="827"/>
      <c r="L85" s="827"/>
      <c r="M85" s="828"/>
      <c r="N85" s="52">
        <f>L82+L83+L84</f>
        <v>67114.933840784593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290831.37997673324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993" t="s">
        <v>944</v>
      </c>
      <c r="D30" s="994"/>
      <c r="E30" s="994"/>
      <c r="F30" s="994"/>
      <c r="G30" s="994"/>
      <c r="H30" s="994"/>
      <c r="I30" s="994"/>
      <c r="J30" s="454"/>
      <c r="K30" s="307"/>
      <c r="L30" s="802" t="s">
        <v>945</v>
      </c>
      <c r="M30" s="803"/>
      <c r="N30" s="71" t="s">
        <v>946</v>
      </c>
    </row>
    <row r="31" spans="1:14" ht="27" customHeight="1" thickBot="1">
      <c r="A31" t="s">
        <v>1845</v>
      </c>
      <c r="B31" s="80" t="s">
        <v>1133</v>
      </c>
      <c r="C31" s="995" t="s">
        <v>2138</v>
      </c>
      <c r="D31" s="996"/>
      <c r="E31" s="996"/>
      <c r="F31" s="996"/>
      <c r="G31" s="996"/>
      <c r="H31" s="996"/>
      <c r="I31" s="996"/>
      <c r="J31" s="996"/>
      <c r="K31" s="476"/>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2231.5513975900499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46900.364811522923</v>
      </c>
      <c r="N48" s="272">
        <f>K48*M48</f>
        <v>51590.401292675218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6774.7027573457372</v>
      </c>
      <c r="N49" s="272">
        <f>K49*M49</f>
        <v>7790.9081709475968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398024.36817281082</v>
      </c>
      <c r="N50" s="272">
        <f>K50*M50</f>
        <v>47762.924180737296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7114.3998205538228</v>
      </c>
      <c r="N51" s="272">
        <f>K51*M51</f>
        <v>14228.799641107646</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145507.78955657579</v>
      </c>
      <c r="N52" s="272">
        <f>K52*M52</f>
        <v>72753.894778287897</v>
      </c>
    </row>
    <row r="53" spans="1:14" ht="15.75" thickBot="1">
      <c r="B53" s="826" t="s">
        <v>953</v>
      </c>
      <c r="C53" s="827"/>
      <c r="D53" s="827"/>
      <c r="E53" s="827"/>
      <c r="F53" s="827"/>
      <c r="G53" s="827"/>
      <c r="H53" s="827"/>
      <c r="I53" s="827"/>
      <c r="J53" s="827"/>
      <c r="K53" s="827"/>
      <c r="L53" s="827"/>
      <c r="M53" s="828"/>
      <c r="N53" s="394">
        <f>SUM(N48:N52)</f>
        <v>194126.92806375565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3">
        <f>VLOOKUP(A58,TRANSPORTE!A1:D117,4,FALSE)</f>
        <v>1246.3831674075907</v>
      </c>
      <c r="M58" s="914"/>
      <c r="N58" s="287">
        <f>K58*L58</f>
        <v>1371.0214841483498</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1371.0214841483498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44631.027951800992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242360.52889729504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48472.105779459009</v>
      </c>
      <c r="M82" s="862"/>
      <c r="N82" s="51"/>
    </row>
    <row r="83" spans="1:14">
      <c r="B83" s="89" t="s">
        <v>973</v>
      </c>
      <c r="C83" s="90"/>
      <c r="D83" s="90"/>
      <c r="E83" s="90"/>
      <c r="F83" s="90"/>
      <c r="G83" s="90"/>
      <c r="H83" s="90"/>
      <c r="I83" s="87"/>
      <c r="J83" s="88"/>
      <c r="K83" s="304">
        <v>0.05</v>
      </c>
      <c r="L83" s="861">
        <f>N77*K83</f>
        <v>12118.026444864752</v>
      </c>
      <c r="M83" s="862"/>
      <c r="N83" s="51"/>
    </row>
    <row r="84" spans="1:14" ht="15.75" thickBot="1">
      <c r="B84" s="91" t="s">
        <v>974</v>
      </c>
      <c r="C84" s="92"/>
      <c r="D84" s="92"/>
      <c r="E84" s="92"/>
      <c r="F84" s="92"/>
      <c r="G84" s="92"/>
      <c r="H84" s="92"/>
      <c r="I84" s="93"/>
      <c r="J84" s="94"/>
      <c r="K84" s="305">
        <v>0.05</v>
      </c>
      <c r="L84" s="863">
        <f>N77*K84</f>
        <v>12118.026444864752</v>
      </c>
      <c r="M84" s="864"/>
      <c r="N84" s="51"/>
    </row>
    <row r="85" spans="1:14" ht="15.75" thickBot="1">
      <c r="B85" s="826" t="s">
        <v>953</v>
      </c>
      <c r="C85" s="827"/>
      <c r="D85" s="827"/>
      <c r="E85" s="827"/>
      <c r="F85" s="827"/>
      <c r="G85" s="827"/>
      <c r="H85" s="827"/>
      <c r="I85" s="827"/>
      <c r="J85" s="827"/>
      <c r="K85" s="827"/>
      <c r="L85" s="827"/>
      <c r="M85" s="828"/>
      <c r="N85" s="52">
        <f>L82+L83+L84</f>
        <v>72708.158669188517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315068.68756648357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993" t="s">
        <v>944</v>
      </c>
      <c r="D30" s="994"/>
      <c r="E30" s="994"/>
      <c r="F30" s="994"/>
      <c r="G30" s="994"/>
      <c r="H30" s="994"/>
      <c r="I30" s="994"/>
      <c r="J30" s="454"/>
      <c r="K30" s="307"/>
      <c r="L30" s="802" t="s">
        <v>945</v>
      </c>
      <c r="M30" s="803"/>
      <c r="N30" s="71" t="s">
        <v>946</v>
      </c>
    </row>
    <row r="31" spans="1:14" ht="27" customHeight="1" thickBot="1">
      <c r="A31" t="s">
        <v>1845</v>
      </c>
      <c r="B31" s="80" t="s">
        <v>1680</v>
      </c>
      <c r="C31" s="995" t="s">
        <v>2139</v>
      </c>
      <c r="D31" s="996"/>
      <c r="E31" s="996"/>
      <c r="F31" s="996"/>
      <c r="G31" s="996"/>
      <c r="H31" s="996"/>
      <c r="I31" s="996"/>
      <c r="J31" s="996"/>
      <c r="K31" s="476"/>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2231.5513975900499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46900.364811522923</v>
      </c>
      <c r="N48" s="272">
        <f>K48*M48</f>
        <v>51590.401292675218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6774.7027573457372</v>
      </c>
      <c r="N49" s="272">
        <f>K49*M49</f>
        <v>7790.9081709475968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398024.36817281082</v>
      </c>
      <c r="N50" s="272">
        <f>K50*M50</f>
        <v>47762.924180737296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7114.3998205538228</v>
      </c>
      <c r="N51" s="272">
        <f>K51*M51</f>
        <v>14228.799641107646</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156989.14720048534</v>
      </c>
      <c r="N52" s="272">
        <f>K52*M52</f>
        <v>78494.573600242671</v>
      </c>
    </row>
    <row r="53" spans="1:14" ht="15.75" thickBot="1">
      <c r="B53" s="826" t="s">
        <v>953</v>
      </c>
      <c r="C53" s="827"/>
      <c r="D53" s="827"/>
      <c r="E53" s="827"/>
      <c r="F53" s="827"/>
      <c r="G53" s="827"/>
      <c r="H53" s="827"/>
      <c r="I53" s="827"/>
      <c r="J53" s="827"/>
      <c r="K53" s="827"/>
      <c r="L53" s="827"/>
      <c r="M53" s="828"/>
      <c r="N53" s="394">
        <f>SUM(N48:N52)</f>
        <v>199867.60688571044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3">
        <f>VLOOKUP(A58,TRANSPORTE!A1:D117,4,FALSE)</f>
        <v>1246.3831674075907</v>
      </c>
      <c r="M58" s="914"/>
      <c r="N58" s="287">
        <f>K58*L58</f>
        <v>1371.0214841483498</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1371.0214841483498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44631.027951800992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248101.20771924983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49620.241543849967</v>
      </c>
      <c r="M82" s="862"/>
      <c r="N82" s="51"/>
    </row>
    <row r="83" spans="1:14">
      <c r="B83" s="89" t="s">
        <v>973</v>
      </c>
      <c r="C83" s="90"/>
      <c r="D83" s="90"/>
      <c r="E83" s="90"/>
      <c r="F83" s="90"/>
      <c r="G83" s="90"/>
      <c r="H83" s="90"/>
      <c r="I83" s="87"/>
      <c r="J83" s="88"/>
      <c r="K83" s="304">
        <v>0.05</v>
      </c>
      <c r="L83" s="861">
        <f>N77*K83</f>
        <v>12405.060385962492</v>
      </c>
      <c r="M83" s="862"/>
      <c r="N83" s="51"/>
    </row>
    <row r="84" spans="1:14" ht="15.75" thickBot="1">
      <c r="B84" s="91" t="s">
        <v>974</v>
      </c>
      <c r="C84" s="92"/>
      <c r="D84" s="92"/>
      <c r="E84" s="92"/>
      <c r="F84" s="92"/>
      <c r="G84" s="92"/>
      <c r="H84" s="92"/>
      <c r="I84" s="93"/>
      <c r="J84" s="94"/>
      <c r="K84" s="305">
        <v>0.05</v>
      </c>
      <c r="L84" s="863">
        <f>N77*K84</f>
        <v>12405.060385962492</v>
      </c>
      <c r="M84" s="864"/>
      <c r="N84" s="51"/>
    </row>
    <row r="85" spans="1:14" ht="15.75" thickBot="1">
      <c r="B85" s="826" t="s">
        <v>953</v>
      </c>
      <c r="C85" s="827"/>
      <c r="D85" s="827"/>
      <c r="E85" s="827"/>
      <c r="F85" s="827"/>
      <c r="G85" s="827"/>
      <c r="H85" s="827"/>
      <c r="I85" s="827"/>
      <c r="J85" s="827"/>
      <c r="K85" s="827"/>
      <c r="L85" s="827"/>
      <c r="M85" s="828"/>
      <c r="N85" s="52">
        <f>L82+L83+L84</f>
        <v>74430.362315774953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322531.57003502478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993" t="s">
        <v>944</v>
      </c>
      <c r="D30" s="994"/>
      <c r="E30" s="994"/>
      <c r="F30" s="994"/>
      <c r="G30" s="994"/>
      <c r="H30" s="994"/>
      <c r="I30" s="994"/>
      <c r="J30" s="454"/>
      <c r="K30" s="307"/>
      <c r="L30" s="802" t="s">
        <v>945</v>
      </c>
      <c r="M30" s="803"/>
      <c r="N30" s="71" t="s">
        <v>946</v>
      </c>
    </row>
    <row r="31" spans="1:14" ht="28.5" customHeight="1" thickBot="1">
      <c r="A31" t="s">
        <v>1845</v>
      </c>
      <c r="B31" s="80" t="s">
        <v>1681</v>
      </c>
      <c r="C31" s="995" t="s">
        <v>2140</v>
      </c>
      <c r="D31" s="996"/>
      <c r="E31" s="996"/>
      <c r="F31" s="996"/>
      <c r="G31" s="996"/>
      <c r="H31" s="996"/>
      <c r="I31" s="996"/>
      <c r="J31" s="996"/>
      <c r="K31" s="476"/>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2231.5513975900499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46900.364811522923</v>
      </c>
      <c r="N48" s="272">
        <f>K48*M48</f>
        <v>51590.401292675218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6774.7027573457372</v>
      </c>
      <c r="N49" s="272">
        <f>K49*M49</f>
        <v>7790.9081709475968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398024.36817281082</v>
      </c>
      <c r="N50" s="272">
        <f>K50*M50</f>
        <v>47762.924180737296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7114.3998205538228</v>
      </c>
      <c r="N51" s="272">
        <f>K51*M51</f>
        <v>14228.799641107646</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157414.22658918149</v>
      </c>
      <c r="N52" s="272">
        <f>K52*M52</f>
        <v>78707.113294590745</v>
      </c>
    </row>
    <row r="53" spans="1:14" ht="15.75" thickBot="1">
      <c r="B53" s="826" t="s">
        <v>953</v>
      </c>
      <c r="C53" s="827"/>
      <c r="D53" s="827"/>
      <c r="E53" s="827"/>
      <c r="F53" s="827"/>
      <c r="G53" s="827"/>
      <c r="H53" s="827"/>
      <c r="I53" s="827"/>
      <c r="J53" s="827"/>
      <c r="K53" s="827"/>
      <c r="L53" s="827"/>
      <c r="M53" s="828"/>
      <c r="N53" s="394">
        <f>SUM(N48:N52)</f>
        <v>200080.1465800585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3">
        <f>VLOOKUP(A58,TRANSPORTE!A1:D117,4,FALSE)</f>
        <v>1246.3831674075907</v>
      </c>
      <c r="M58" s="914"/>
      <c r="N58" s="287">
        <f>K58*L58</f>
        <v>1371.0214841483498</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1371.0214841483498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44631.027951800992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248313.74741359788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49662.749482719577</v>
      </c>
      <c r="M82" s="862"/>
      <c r="N82" s="51"/>
    </row>
    <row r="83" spans="1:14">
      <c r="B83" s="89" t="s">
        <v>973</v>
      </c>
      <c r="C83" s="90"/>
      <c r="D83" s="90"/>
      <c r="E83" s="90"/>
      <c r="F83" s="90"/>
      <c r="G83" s="90"/>
      <c r="H83" s="90"/>
      <c r="I83" s="87"/>
      <c r="J83" s="88"/>
      <c r="K83" s="304">
        <v>0.05</v>
      </c>
      <c r="L83" s="861">
        <f>N77*K83</f>
        <v>12415.687370679894</v>
      </c>
      <c r="M83" s="862"/>
      <c r="N83" s="51"/>
    </row>
    <row r="84" spans="1:14" ht="15.75" thickBot="1">
      <c r="B84" s="91" t="s">
        <v>974</v>
      </c>
      <c r="C84" s="92"/>
      <c r="D84" s="92"/>
      <c r="E84" s="92"/>
      <c r="F84" s="92"/>
      <c r="G84" s="92"/>
      <c r="H84" s="92"/>
      <c r="I84" s="93"/>
      <c r="J84" s="94"/>
      <c r="K84" s="305">
        <v>0.05</v>
      </c>
      <c r="L84" s="863">
        <f>N77*K84</f>
        <v>12415.687370679894</v>
      </c>
      <c r="M84" s="864"/>
      <c r="N84" s="51"/>
    </row>
    <row r="85" spans="1:14" ht="15.75" thickBot="1">
      <c r="B85" s="826" t="s">
        <v>953</v>
      </c>
      <c r="C85" s="827"/>
      <c r="D85" s="827"/>
      <c r="E85" s="827"/>
      <c r="F85" s="827"/>
      <c r="G85" s="827"/>
      <c r="H85" s="827"/>
      <c r="I85" s="827"/>
      <c r="J85" s="827"/>
      <c r="K85" s="827"/>
      <c r="L85" s="827"/>
      <c r="M85" s="828"/>
      <c r="N85" s="52">
        <f>L82+L83+L84</f>
        <v>74494.124224079365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322807.87163767725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7"/>
      <c r="J36" s="268"/>
      <c r="K36" s="269">
        <f>VLOOKUP(A36,EQUIPOS!A6:D163,4,FALSE)</f>
        <v>11316.034785374686</v>
      </c>
      <c r="L36" s="270"/>
      <c r="M36" s="336">
        <v>1</v>
      </c>
      <c r="N36" s="272">
        <f>K36*M36</f>
        <v>11316.034785374686</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3796.3137725900497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15112.348557964735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66276.10630946896</v>
      </c>
      <c r="N48" s="272">
        <f t="shared" ref="N48:N53" si="0">K48*M48</f>
        <v>33403.157579972358</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7114.3998205538228</v>
      </c>
      <c r="N49" s="272">
        <f t="shared" si="0"/>
        <v>14228.799641107646</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56.616177201347739</v>
      </c>
      <c r="N50" s="272">
        <f t="shared" si="0"/>
        <v>6284.3956693495993</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46712.926787972836</v>
      </c>
      <c r="N51" s="272">
        <f t="shared" si="0"/>
        <v>18685.170715189135</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58377.508306320422</v>
      </c>
      <c r="N52" s="273">
        <f t="shared" si="0"/>
        <v>22066.698139789121</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504.3237143906461</v>
      </c>
      <c r="N53" s="273">
        <f t="shared" si="0"/>
        <v>78674.499444940797</v>
      </c>
    </row>
    <row r="54" spans="1:14">
      <c r="B54" s="320"/>
      <c r="C54" s="317"/>
      <c r="D54" s="317"/>
      <c r="E54" s="317"/>
      <c r="F54" s="317"/>
      <c r="G54" s="317"/>
      <c r="H54" s="317"/>
      <c r="I54" s="317"/>
      <c r="J54" s="311"/>
      <c r="K54" s="44"/>
      <c r="L54" s="318"/>
      <c r="M54" s="426"/>
      <c r="N54" s="273"/>
    </row>
    <row r="55" spans="1:14" ht="15.75" thickBot="1">
      <c r="B55" s="915" t="s">
        <v>953</v>
      </c>
      <c r="C55" s="869"/>
      <c r="D55" s="869"/>
      <c r="E55" s="869"/>
      <c r="F55" s="869"/>
      <c r="G55" s="869"/>
      <c r="H55" s="869"/>
      <c r="I55" s="869"/>
      <c r="J55" s="869"/>
      <c r="K55" s="869"/>
      <c r="L55" s="869"/>
      <c r="M55" s="870"/>
      <c r="N55" s="104">
        <f>SUM(N48:N54)</f>
        <v>173342.72119034868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3">
        <f>VLOOKUP(A60,TRANSPORTE!A1:D117,4,FALSE)</f>
        <v>1246.3831674075907</v>
      </c>
      <c r="M60" s="914"/>
      <c r="N60" s="287">
        <f>K60*L60</f>
        <v>498.55326696303632</v>
      </c>
    </row>
    <row r="61" spans="1:14">
      <c r="A61" t="s">
        <v>1229</v>
      </c>
      <c r="B61" s="46" t="str">
        <f>VLOOKUP(A61,TRANSPORTE!A1:D117,3,FALSE)</f>
        <v>Transporte de arena</v>
      </c>
      <c r="C61" s="47"/>
      <c r="D61" s="47"/>
      <c r="E61" s="47"/>
      <c r="F61" s="47"/>
      <c r="G61" s="47"/>
      <c r="H61" s="311" t="s">
        <v>339</v>
      </c>
      <c r="I61" s="279">
        <v>0.378</v>
      </c>
      <c r="J61" s="286">
        <v>1</v>
      </c>
      <c r="K61" s="279">
        <f>I61*J61</f>
        <v>0.378</v>
      </c>
      <c r="L61" s="913">
        <f>VLOOKUP(A61,TRANSPORTE!A1:D117,4,FALSE)</f>
        <v>1246.3831674075907</v>
      </c>
      <c r="M61" s="914"/>
      <c r="N61" s="287">
        <f t="shared" ref="N61:N62" si="1">K61*L61</f>
        <v>471.13283728006928</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3">
        <f>VLOOKUP(A62,TRANSPORTE!A1:D117,4,FALSE)</f>
        <v>1246.3831674075907</v>
      </c>
      <c r="M62" s="914"/>
      <c r="N62" s="287">
        <f t="shared" si="1"/>
        <v>628.17711637342575</v>
      </c>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1597.8632206165312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75926.27545180099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265979.20842073089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53195.84168414618</v>
      </c>
      <c r="M84" s="862"/>
      <c r="N84" s="51"/>
    </row>
    <row r="85" spans="1:14">
      <c r="B85" s="89" t="s">
        <v>973</v>
      </c>
      <c r="C85" s="90"/>
      <c r="D85" s="90"/>
      <c r="E85" s="90"/>
      <c r="F85" s="90"/>
      <c r="G85" s="90"/>
      <c r="H85" s="90"/>
      <c r="I85" s="87"/>
      <c r="J85" s="88"/>
      <c r="K85" s="304">
        <v>0.05</v>
      </c>
      <c r="L85" s="861">
        <f>N79*K85</f>
        <v>13298.960421036545</v>
      </c>
      <c r="M85" s="862"/>
      <c r="N85" s="51"/>
    </row>
    <row r="86" spans="1:14" ht="15.75" thickBot="1">
      <c r="B86" s="91" t="s">
        <v>974</v>
      </c>
      <c r="C86" s="92"/>
      <c r="D86" s="92"/>
      <c r="E86" s="92"/>
      <c r="F86" s="92"/>
      <c r="G86" s="92"/>
      <c r="H86" s="92"/>
      <c r="I86" s="93"/>
      <c r="J86" s="94"/>
      <c r="K86" s="305">
        <v>0.05</v>
      </c>
      <c r="L86" s="863">
        <f>N79*K86</f>
        <v>13298.960421036545</v>
      </c>
      <c r="M86" s="864"/>
      <c r="N86" s="51"/>
    </row>
    <row r="87" spans="1:14" ht="15.75" thickBot="1">
      <c r="B87" s="826" t="s">
        <v>953</v>
      </c>
      <c r="C87" s="827"/>
      <c r="D87" s="827"/>
      <c r="E87" s="827"/>
      <c r="F87" s="827"/>
      <c r="G87" s="827"/>
      <c r="H87" s="827"/>
      <c r="I87" s="827"/>
      <c r="J87" s="827"/>
      <c r="K87" s="827"/>
      <c r="L87" s="827"/>
      <c r="M87" s="828"/>
      <c r="N87" s="52">
        <f>L84+L85+L86</f>
        <v>79793.762526219274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345772.97094695014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1472.28864307204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2046.9771252215435</v>
      </c>
      <c r="N48" s="272">
        <f>K48*M48</f>
        <v>1023.4885626107717</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438699.3354025532</v>
      </c>
      <c r="N49" s="272">
        <f>K49*M49</f>
        <v>443086.32875657873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7114.3998205538228</v>
      </c>
      <c r="N50" s="272">
        <f>K50*M50</f>
        <v>2134.3199461661466</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5" t="s">
        <v>953</v>
      </c>
      <c r="C55" s="869"/>
      <c r="D55" s="869"/>
      <c r="E55" s="869"/>
      <c r="F55" s="869"/>
      <c r="G55" s="869"/>
      <c r="H55" s="869"/>
      <c r="I55" s="869"/>
      <c r="J55" s="869"/>
      <c r="K55" s="869"/>
      <c r="L55" s="869"/>
      <c r="M55" s="870"/>
      <c r="N55" s="104">
        <f>SUM(N48:N54)</f>
        <v>446244.13726535562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3">
        <f>VLOOKUP(A60,TRANSPORTE!A1:D117,4,FALSE)</f>
        <v>1246.3831674075907</v>
      </c>
      <c r="M60" s="914"/>
      <c r="N60" s="287">
        <f>K60*L60</f>
        <v>1258.8469990816666</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1258.8469990816666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29445.772861440797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478421.04576895013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95684.209153790027</v>
      </c>
      <c r="M84" s="862"/>
      <c r="N84" s="51"/>
    </row>
    <row r="85" spans="1:14">
      <c r="B85" s="89" t="s">
        <v>973</v>
      </c>
      <c r="C85" s="90"/>
      <c r="D85" s="90"/>
      <c r="E85" s="90"/>
      <c r="F85" s="90"/>
      <c r="G85" s="90"/>
      <c r="H85" s="90"/>
      <c r="I85" s="87"/>
      <c r="J85" s="88"/>
      <c r="K85" s="304">
        <v>0.05</v>
      </c>
      <c r="L85" s="861">
        <f>N79*K85</f>
        <v>23921.052288447507</v>
      </c>
      <c r="M85" s="862"/>
      <c r="N85" s="51"/>
    </row>
    <row r="86" spans="1:14" ht="15.75" thickBot="1">
      <c r="B86" s="91" t="s">
        <v>974</v>
      </c>
      <c r="C86" s="92"/>
      <c r="D86" s="92"/>
      <c r="E86" s="92"/>
      <c r="F86" s="92"/>
      <c r="G86" s="92"/>
      <c r="H86" s="92"/>
      <c r="I86" s="93"/>
      <c r="J86" s="94"/>
      <c r="K86" s="305">
        <v>0.05</v>
      </c>
      <c r="L86" s="863">
        <f>N79*K86</f>
        <v>23921.052288447507</v>
      </c>
      <c r="M86" s="864"/>
      <c r="N86" s="51"/>
    </row>
    <row r="87" spans="1:14" ht="15.75" thickBot="1">
      <c r="B87" s="826" t="s">
        <v>953</v>
      </c>
      <c r="C87" s="827"/>
      <c r="D87" s="827"/>
      <c r="E87" s="827"/>
      <c r="F87" s="827"/>
      <c r="G87" s="827"/>
      <c r="H87" s="827"/>
      <c r="I87" s="827"/>
      <c r="J87" s="827"/>
      <c r="K87" s="827"/>
      <c r="L87" s="827"/>
      <c r="M87" s="828"/>
      <c r="N87" s="52">
        <f>L84+L85+L86</f>
        <v>143526.31373068504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621947.35949963517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9.25" customHeight="1" thickBot="1">
      <c r="A31" t="s">
        <v>1845</v>
      </c>
      <c r="B31" s="80" t="s">
        <v>1135</v>
      </c>
      <c r="C31" s="968" t="s">
        <v>2143</v>
      </c>
      <c r="D31" s="969"/>
      <c r="E31" s="969"/>
      <c r="F31" s="969"/>
      <c r="G31" s="969"/>
      <c r="H31" s="969"/>
      <c r="I31" s="969"/>
      <c r="J31" s="997"/>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77.289077871469317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2046.9771252215435</v>
      </c>
      <c r="N48" s="272">
        <f>K48*M48</f>
        <v>102.34885626107717</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51952.763149151295</v>
      </c>
      <c r="N49" s="272">
        <f>K49*M49</f>
        <v>51952.763149151295</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52055.112005412375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1545.7815574293863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53678.182640713232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10735.636528142648</v>
      </c>
      <c r="M84" s="862"/>
      <c r="N84" s="51"/>
    </row>
    <row r="85" spans="1:14">
      <c r="B85" s="89" t="s">
        <v>973</v>
      </c>
      <c r="C85" s="90"/>
      <c r="D85" s="90"/>
      <c r="E85" s="90"/>
      <c r="F85" s="90"/>
      <c r="G85" s="90"/>
      <c r="H85" s="90"/>
      <c r="I85" s="87"/>
      <c r="J85" s="88"/>
      <c r="K85" s="304">
        <v>0.05</v>
      </c>
      <c r="L85" s="861">
        <f>N79*K85</f>
        <v>2683.909132035662</v>
      </c>
      <c r="M85" s="862"/>
      <c r="N85" s="51"/>
    </row>
    <row r="86" spans="1:14" ht="15.75" thickBot="1">
      <c r="B86" s="91" t="s">
        <v>974</v>
      </c>
      <c r="C86" s="92"/>
      <c r="D86" s="92"/>
      <c r="E86" s="92"/>
      <c r="F86" s="92"/>
      <c r="G86" s="92"/>
      <c r="H86" s="92"/>
      <c r="I86" s="93"/>
      <c r="J86" s="94"/>
      <c r="K86" s="305">
        <v>0.05</v>
      </c>
      <c r="L86" s="863">
        <f>N79*K86</f>
        <v>2683.909132035662</v>
      </c>
      <c r="M86" s="864"/>
      <c r="N86" s="51"/>
    </row>
    <row r="87" spans="1:14" ht="15.75" thickBot="1">
      <c r="B87" s="826" t="s">
        <v>953</v>
      </c>
      <c r="C87" s="827"/>
      <c r="D87" s="827"/>
      <c r="E87" s="827"/>
      <c r="F87" s="827"/>
      <c r="G87" s="827"/>
      <c r="H87" s="827"/>
      <c r="I87" s="827"/>
      <c r="J87" s="827"/>
      <c r="K87" s="827"/>
      <c r="L87" s="827"/>
      <c r="M87" s="828"/>
      <c r="N87" s="52">
        <f>L84+L85+L86</f>
        <v>16103.454792213972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69781.637432927208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1683</v>
      </c>
      <c r="C31" s="968" t="s">
        <v>2144</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14411.57445917822</v>
      </c>
      <c r="L36" s="270"/>
      <c r="M36" s="336">
        <v>1.25</v>
      </c>
      <c r="N36" s="272">
        <f>K36/M36</f>
        <v>11529.259567342577</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2098.1935930720401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13627.453160414618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23783.008573678122</v>
      </c>
      <c r="N48" s="272">
        <f>K48*M48</f>
        <v>11891.504286839061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2046.9771252215435</v>
      </c>
      <c r="N49" s="272">
        <f>K49*M49</f>
        <v>1023.4885626107717</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438699.3354025532</v>
      </c>
      <c r="N50" s="272">
        <f>K50*M50</f>
        <v>443086.32875657873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7114.3998205538228</v>
      </c>
      <c r="N51" s="272">
        <f>K51*M51</f>
        <v>2134.3199461661466</v>
      </c>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458135.64155219472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3">
        <f>VLOOKUP(A58,TRANSPORTE!A1:D117,4,FALSE)</f>
        <v>1246.3831674075907</v>
      </c>
      <c r="M58" s="914"/>
      <c r="N58" s="287">
        <f>K58*L58</f>
        <v>1258.8469990816666</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3">
        <f>VLOOKUP(A59,TRANSPORTE!A1:D117,4,FALSE)</f>
        <v>1246.3831674075907</v>
      </c>
      <c r="M59" s="914"/>
      <c r="N59" s="287">
        <f>K59*L59</f>
        <v>623.19158370379535</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1882.038582785462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41963.871861440799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515609.00515683554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103121.80103136711</v>
      </c>
      <c r="M82" s="862"/>
      <c r="N82" s="51"/>
    </row>
    <row r="83" spans="1:14">
      <c r="B83" s="89" t="s">
        <v>973</v>
      </c>
      <c r="C83" s="90"/>
      <c r="D83" s="90"/>
      <c r="E83" s="90"/>
      <c r="F83" s="90"/>
      <c r="G83" s="90"/>
      <c r="H83" s="90"/>
      <c r="I83" s="87"/>
      <c r="J83" s="88"/>
      <c r="K83" s="304">
        <v>0.05</v>
      </c>
      <c r="L83" s="861">
        <f>N77*K83</f>
        <v>25780.450257841778</v>
      </c>
      <c r="M83" s="862"/>
      <c r="N83" s="51"/>
    </row>
    <row r="84" spans="1:14" ht="15.75" thickBot="1">
      <c r="B84" s="91" t="s">
        <v>974</v>
      </c>
      <c r="C84" s="92"/>
      <c r="D84" s="92"/>
      <c r="E84" s="92"/>
      <c r="F84" s="92"/>
      <c r="G84" s="92"/>
      <c r="H84" s="92"/>
      <c r="I84" s="93"/>
      <c r="J84" s="94"/>
      <c r="K84" s="305">
        <v>0.05</v>
      </c>
      <c r="L84" s="863">
        <f>N77*K84</f>
        <v>25780.450257841778</v>
      </c>
      <c r="M84" s="864"/>
      <c r="N84" s="51"/>
    </row>
    <row r="85" spans="1:14" ht="15.75" thickBot="1">
      <c r="B85" s="826" t="s">
        <v>953</v>
      </c>
      <c r="C85" s="827"/>
      <c r="D85" s="827"/>
      <c r="E85" s="827"/>
      <c r="F85" s="827"/>
      <c r="G85" s="827"/>
      <c r="H85" s="827"/>
      <c r="I85" s="827"/>
      <c r="J85" s="827"/>
      <c r="K85" s="827"/>
      <c r="L85" s="827"/>
      <c r="M85" s="828"/>
      <c r="N85" s="52">
        <f>L82+L83+L84</f>
        <v>154682.70154705067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670291.70670388616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1.5" customHeight="1" thickBot="1">
      <c r="A31" t="s">
        <v>1845</v>
      </c>
      <c r="B31" s="80" t="s">
        <v>1684</v>
      </c>
      <c r="C31" s="968" t="s">
        <v>2145</v>
      </c>
      <c r="D31" s="969"/>
      <c r="E31" s="969"/>
      <c r="F31" s="969"/>
      <c r="G31" s="969"/>
      <c r="H31" s="969"/>
      <c r="I31" s="969"/>
      <c r="J31" s="997"/>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14411.57445917822</v>
      </c>
      <c r="L36" s="270"/>
      <c r="M36" s="336">
        <v>18.75</v>
      </c>
      <c r="N36" s="272">
        <f>K36/M36</f>
        <v>768.61730448950505</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119.016074538136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887.63337902764101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23783.008573678122</v>
      </c>
      <c r="N48" s="272">
        <f>K48*M48</f>
        <v>1189.1504286839061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2046.9771252215435</v>
      </c>
      <c r="N49" s="272">
        <f>K49*M49</f>
        <v>102.34885626107717</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51952.763149151295</v>
      </c>
      <c r="N50" s="272">
        <f>K50*M50</f>
        <v>51952.763149151295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53244.262434096279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3">
        <f>VLOOKUP(A58,TRANSPORTE!A1:D117,4,FALSE)</f>
        <v>1246.3831674075907</v>
      </c>
      <c r="M58" s="914"/>
      <c r="N58" s="287">
        <f>K58*L58</f>
        <v>62.31915837037954</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62.31915837037954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2380.3214907627198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56574.53646225702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11314.907292451404</v>
      </c>
      <c r="M82" s="862"/>
      <c r="N82" s="51"/>
    </row>
    <row r="83" spans="1:14">
      <c r="B83" s="89" t="s">
        <v>973</v>
      </c>
      <c r="C83" s="90"/>
      <c r="D83" s="90"/>
      <c r="E83" s="90"/>
      <c r="F83" s="90"/>
      <c r="G83" s="90"/>
      <c r="H83" s="90"/>
      <c r="I83" s="87"/>
      <c r="J83" s="88"/>
      <c r="K83" s="304">
        <v>0.05</v>
      </c>
      <c r="L83" s="861">
        <f>N77*K83</f>
        <v>2828.726823112851</v>
      </c>
      <c r="M83" s="862"/>
      <c r="N83" s="51"/>
    </row>
    <row r="84" spans="1:14" ht="15.75" thickBot="1">
      <c r="B84" s="91" t="s">
        <v>974</v>
      </c>
      <c r="C84" s="92"/>
      <c r="D84" s="92"/>
      <c r="E84" s="92"/>
      <c r="F84" s="92"/>
      <c r="G84" s="92"/>
      <c r="H84" s="92"/>
      <c r="I84" s="93"/>
      <c r="J84" s="94"/>
      <c r="K84" s="305">
        <v>0.05</v>
      </c>
      <c r="L84" s="863">
        <f>N77*K84</f>
        <v>2828.726823112851</v>
      </c>
      <c r="M84" s="864"/>
      <c r="N84" s="51"/>
    </row>
    <row r="85" spans="1:14" ht="15.75" thickBot="1">
      <c r="B85" s="826" t="s">
        <v>953</v>
      </c>
      <c r="C85" s="827"/>
      <c r="D85" s="827"/>
      <c r="E85" s="827"/>
      <c r="F85" s="827"/>
      <c r="G85" s="827"/>
      <c r="H85" s="827"/>
      <c r="I85" s="827"/>
      <c r="J85" s="827"/>
      <c r="K85" s="827"/>
      <c r="L85" s="827"/>
      <c r="M85" s="828"/>
      <c r="N85" s="52">
        <f>L82+L83+L84</f>
        <v>16972.360938677106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73546.897400934133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147.22886430720399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438699.3354025532</v>
      </c>
      <c r="N48" s="272">
        <f>K48*M48</f>
        <v>30708.953478178726</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7114.3998205538228</v>
      </c>
      <c r="N49" s="272">
        <f>K49*M49</f>
        <v>2134.3199461661466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32843.273424344872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3">
        <f>VLOOKUP(A58,TRANSPORTE!A1:D117,4,FALSE)</f>
        <v>1246.3831674075907</v>
      </c>
      <c r="M58" s="914"/>
      <c r="N58" s="287">
        <f>K58*L58</f>
        <v>87.246821718531351</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87.246821718531351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2944.5772861440796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36022.326396514683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7204.4652793029372</v>
      </c>
      <c r="M82" s="862"/>
      <c r="N82" s="51"/>
    </row>
    <row r="83" spans="1:14">
      <c r="B83" s="89" t="s">
        <v>973</v>
      </c>
      <c r="C83" s="90"/>
      <c r="D83" s="90"/>
      <c r="E83" s="90"/>
      <c r="F83" s="90"/>
      <c r="G83" s="90"/>
      <c r="H83" s="90"/>
      <c r="I83" s="87"/>
      <c r="J83" s="88"/>
      <c r="K83" s="304">
        <v>0.05</v>
      </c>
      <c r="L83" s="861">
        <f>N77*K83</f>
        <v>1801.1163198257343</v>
      </c>
      <c r="M83" s="862"/>
      <c r="N83" s="51"/>
    </row>
    <row r="84" spans="1:14" ht="15.75" thickBot="1">
      <c r="B84" s="91" t="s">
        <v>974</v>
      </c>
      <c r="C84" s="92"/>
      <c r="D84" s="92"/>
      <c r="E84" s="92"/>
      <c r="F84" s="92"/>
      <c r="G84" s="92"/>
      <c r="H84" s="92"/>
      <c r="I84" s="93"/>
      <c r="J84" s="94"/>
      <c r="K84" s="305">
        <v>0.05</v>
      </c>
      <c r="L84" s="863">
        <f>N77*K84</f>
        <v>1801.1163198257343</v>
      </c>
      <c r="M84" s="864"/>
      <c r="N84" s="51"/>
    </row>
    <row r="85" spans="1:14" ht="15.75" thickBot="1">
      <c r="B85" s="826" t="s">
        <v>953</v>
      </c>
      <c r="C85" s="827"/>
      <c r="D85" s="827"/>
      <c r="E85" s="827"/>
      <c r="F85" s="827"/>
      <c r="G85" s="827"/>
      <c r="H85" s="827"/>
      <c r="I85" s="827"/>
      <c r="J85" s="827"/>
      <c r="K85" s="827"/>
      <c r="L85" s="827"/>
      <c r="M85" s="828"/>
      <c r="N85" s="52">
        <f>L82+L83+L84</f>
        <v>10806.697918954405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46829.024315469091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77.289077871469317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36698.642706688493</v>
      </c>
      <c r="N48" s="272">
        <f>K48*M48</f>
        <v>45873.303383360617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45873.303383360617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1545.7815574293863</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47496.374018661474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9499.2748037322945</v>
      </c>
      <c r="M82" s="862"/>
      <c r="N82" s="51"/>
    </row>
    <row r="83" spans="1:14">
      <c r="B83" s="89" t="s">
        <v>973</v>
      </c>
      <c r="C83" s="90"/>
      <c r="D83" s="90"/>
      <c r="E83" s="90"/>
      <c r="F83" s="90"/>
      <c r="G83" s="90"/>
      <c r="H83" s="90"/>
      <c r="I83" s="87"/>
      <c r="J83" s="88"/>
      <c r="K83" s="304">
        <v>0.05</v>
      </c>
      <c r="L83" s="861">
        <f>N77*K83</f>
        <v>2374.8187009330736</v>
      </c>
      <c r="M83" s="862"/>
      <c r="N83" s="51"/>
    </row>
    <row r="84" spans="1:14" ht="15.75" thickBot="1">
      <c r="B84" s="91" t="s">
        <v>974</v>
      </c>
      <c r="C84" s="92"/>
      <c r="D84" s="92"/>
      <c r="E84" s="92"/>
      <c r="F84" s="92"/>
      <c r="G84" s="92"/>
      <c r="H84" s="92"/>
      <c r="I84" s="93"/>
      <c r="J84" s="94"/>
      <c r="K84" s="305">
        <v>0.05</v>
      </c>
      <c r="L84" s="863">
        <f>N77*K84</f>
        <v>2374.8187009330736</v>
      </c>
      <c r="M84" s="864"/>
      <c r="N84" s="51"/>
    </row>
    <row r="85" spans="1:14" ht="15.75" thickBot="1">
      <c r="B85" s="826" t="s">
        <v>953</v>
      </c>
      <c r="C85" s="827"/>
      <c r="D85" s="827"/>
      <c r="E85" s="827"/>
      <c r="F85" s="827"/>
      <c r="G85" s="827"/>
      <c r="H85" s="827"/>
      <c r="I85" s="827"/>
      <c r="J85" s="827"/>
      <c r="K85" s="827"/>
      <c r="L85" s="827"/>
      <c r="M85" s="828"/>
      <c r="N85" s="52">
        <f>L82+L83+L84</f>
        <v>14248.912205598443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61745.286224259915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178.52411180720401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481328.93492480036</v>
      </c>
      <c r="N48" s="272">
        <f>K48*M48</f>
        <v>962.65786984960073</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438699.3354025532</v>
      </c>
      <c r="N49" s="272">
        <f>K49*M49</f>
        <v>30708.953478178726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7114.3998205538228</v>
      </c>
      <c r="N50" s="272">
        <f>K50*M50</f>
        <v>2134.3199461661466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33805.931294194474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3">
        <f>VLOOKUP(A58,TRANSPORTE!A1:D117,4,FALSE)</f>
        <v>1246.3831674075907</v>
      </c>
      <c r="M58" s="914"/>
      <c r="N58" s="287">
        <f>K58*L58</f>
        <v>89.739588053346537</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89.739588053346537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3570.4822361440797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37644.6772301991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7528.9354460398208</v>
      </c>
      <c r="M82" s="862"/>
      <c r="N82" s="51"/>
    </row>
    <row r="83" spans="1:14">
      <c r="B83" s="89" t="s">
        <v>973</v>
      </c>
      <c r="C83" s="90"/>
      <c r="D83" s="90"/>
      <c r="E83" s="90"/>
      <c r="F83" s="90"/>
      <c r="G83" s="90"/>
      <c r="H83" s="90"/>
      <c r="I83" s="87"/>
      <c r="J83" s="88"/>
      <c r="K83" s="304">
        <v>0.05</v>
      </c>
      <c r="L83" s="861">
        <f>N77*K83</f>
        <v>1882.2338615099552</v>
      </c>
      <c r="M83" s="862"/>
      <c r="N83" s="51"/>
    </row>
    <row r="84" spans="1:14" ht="15.75" thickBot="1">
      <c r="B84" s="91" t="s">
        <v>974</v>
      </c>
      <c r="C84" s="92"/>
      <c r="D84" s="92"/>
      <c r="E84" s="92"/>
      <c r="F84" s="92"/>
      <c r="G84" s="92"/>
      <c r="H84" s="92"/>
      <c r="I84" s="93"/>
      <c r="J84" s="94"/>
      <c r="K84" s="305">
        <v>0.05</v>
      </c>
      <c r="L84" s="863">
        <f>N77*K84</f>
        <v>1882.2338615099552</v>
      </c>
      <c r="M84" s="864"/>
      <c r="N84" s="51"/>
    </row>
    <row r="85" spans="1:14" ht="15.75" thickBot="1">
      <c r="B85" s="826" t="s">
        <v>953</v>
      </c>
      <c r="C85" s="827"/>
      <c r="D85" s="827"/>
      <c r="E85" s="827"/>
      <c r="F85" s="827"/>
      <c r="G85" s="827"/>
      <c r="H85" s="827"/>
      <c r="I85" s="827"/>
      <c r="J85" s="827"/>
      <c r="K85" s="827"/>
      <c r="L85" s="827"/>
      <c r="M85" s="828"/>
      <c r="N85" s="52">
        <f>L82+L83+L84</f>
        <v>11293.403169059729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48938.080399258833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98.152576204802656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481328.93492480036</v>
      </c>
      <c r="N48" s="272">
        <f>K48*M48</f>
        <v>962.65786984960073</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36698.642706688493</v>
      </c>
      <c r="N49" s="272">
        <f>K49*M49</f>
        <v>45873.303383360617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46835.961253210218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3">
        <f>VLOOKUP(A58,TRANSPORTE!A1:D117,4,FALSE)</f>
        <v>1246.3831674075907</v>
      </c>
      <c r="M58" s="914"/>
      <c r="N58" s="287">
        <f>K58*L58</f>
        <v>2.4927663348151814</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2.4927663348151814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1963.0515240960531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48899.658119845888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9779.931623969178</v>
      </c>
      <c r="M82" s="862"/>
      <c r="N82" s="51"/>
    </row>
    <row r="83" spans="1:14">
      <c r="B83" s="89" t="s">
        <v>973</v>
      </c>
      <c r="C83" s="90"/>
      <c r="D83" s="90"/>
      <c r="E83" s="90"/>
      <c r="F83" s="90"/>
      <c r="G83" s="90"/>
      <c r="H83" s="90"/>
      <c r="I83" s="87"/>
      <c r="J83" s="88"/>
      <c r="K83" s="304">
        <v>0.05</v>
      </c>
      <c r="L83" s="861">
        <f>N77*K83</f>
        <v>2444.9829059922945</v>
      </c>
      <c r="M83" s="862"/>
      <c r="N83" s="51"/>
    </row>
    <row r="84" spans="1:14" ht="15.75" thickBot="1">
      <c r="B84" s="91" t="s">
        <v>974</v>
      </c>
      <c r="C84" s="92"/>
      <c r="D84" s="92"/>
      <c r="E84" s="92"/>
      <c r="F84" s="92"/>
      <c r="G84" s="92"/>
      <c r="H84" s="92"/>
      <c r="I84" s="93"/>
      <c r="J84" s="94"/>
      <c r="K84" s="305">
        <v>0.05</v>
      </c>
      <c r="L84" s="863">
        <f>N77*K84</f>
        <v>2444.9829059922945</v>
      </c>
      <c r="M84" s="864"/>
      <c r="N84" s="51"/>
    </row>
    <row r="85" spans="1:14" ht="15.75" thickBot="1">
      <c r="B85" s="826" t="s">
        <v>953</v>
      </c>
      <c r="C85" s="827"/>
      <c r="D85" s="827"/>
      <c r="E85" s="827"/>
      <c r="F85" s="827"/>
      <c r="G85" s="827"/>
      <c r="H85" s="827"/>
      <c r="I85" s="827"/>
      <c r="J85" s="827"/>
      <c r="K85" s="827"/>
      <c r="L85" s="827"/>
      <c r="M85" s="828"/>
      <c r="N85" s="52">
        <f>L82+L83+L84</f>
        <v>14669.897435953766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63569.555555799656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26.079372916666667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6339.5460555554419</v>
      </c>
      <c r="N48" s="272">
        <f>K48*M48</f>
        <v>6973.5006611109866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6973.5006611109866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521.5874583333333</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7521.1674923609862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1504.2334984721974</v>
      </c>
      <c r="M82" s="862"/>
      <c r="N82" s="51"/>
    </row>
    <row r="83" spans="1:14">
      <c r="B83" s="89" t="s">
        <v>973</v>
      </c>
      <c r="C83" s="90"/>
      <c r="D83" s="90"/>
      <c r="E83" s="90"/>
      <c r="F83" s="90"/>
      <c r="G83" s="90"/>
      <c r="H83" s="90"/>
      <c r="I83" s="87"/>
      <c r="J83" s="88"/>
      <c r="K83" s="304">
        <v>0.05</v>
      </c>
      <c r="L83" s="861">
        <f>N77*K83</f>
        <v>376.05837461804936</v>
      </c>
      <c r="M83" s="862"/>
      <c r="N83" s="51"/>
    </row>
    <row r="84" spans="1:14" ht="15.75" thickBot="1">
      <c r="B84" s="91" t="s">
        <v>974</v>
      </c>
      <c r="C84" s="92"/>
      <c r="D84" s="92"/>
      <c r="E84" s="92"/>
      <c r="F84" s="92"/>
      <c r="G84" s="92"/>
      <c r="H84" s="92"/>
      <c r="I84" s="93"/>
      <c r="J84" s="94"/>
      <c r="K84" s="305">
        <v>0.05</v>
      </c>
      <c r="L84" s="863">
        <f>N77*K84</f>
        <v>376.05837461804936</v>
      </c>
      <c r="M84" s="864"/>
      <c r="N84" s="51"/>
    </row>
    <row r="85" spans="1:14" ht="15.75" thickBot="1">
      <c r="B85" s="826" t="s">
        <v>953</v>
      </c>
      <c r="C85" s="827"/>
      <c r="D85" s="827"/>
      <c r="E85" s="827"/>
      <c r="F85" s="827"/>
      <c r="G85" s="827"/>
      <c r="H85" s="827"/>
      <c r="I85" s="827"/>
      <c r="J85" s="827"/>
      <c r="K85" s="827"/>
      <c r="L85" s="827"/>
      <c r="M85" s="828"/>
      <c r="N85" s="52">
        <f>L82+L83+L84</f>
        <v>2256.3502477082961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9777.5177400692828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26.079372916666667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7729.482367042252</v>
      </c>
      <c r="N48" s="272">
        <f>K48*M48</f>
        <v>8502.4306037464776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8502.4306037464776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521.5874583333333</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9050.0974349964781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1810.0194869992956</v>
      </c>
      <c r="M82" s="862"/>
      <c r="N82" s="51"/>
    </row>
    <row r="83" spans="1:14">
      <c r="B83" s="89" t="s">
        <v>973</v>
      </c>
      <c r="C83" s="90"/>
      <c r="D83" s="90"/>
      <c r="E83" s="90"/>
      <c r="F83" s="90"/>
      <c r="G83" s="90"/>
      <c r="H83" s="90"/>
      <c r="I83" s="87"/>
      <c r="J83" s="88"/>
      <c r="K83" s="304">
        <v>0.05</v>
      </c>
      <c r="L83" s="861">
        <f>N77*K83</f>
        <v>452.50487174982391</v>
      </c>
      <c r="M83" s="862"/>
      <c r="N83" s="51"/>
    </row>
    <row r="84" spans="1:14" ht="15.75" thickBot="1">
      <c r="B84" s="91" t="s">
        <v>974</v>
      </c>
      <c r="C84" s="92"/>
      <c r="D84" s="92"/>
      <c r="E84" s="92"/>
      <c r="F84" s="92"/>
      <c r="G84" s="92"/>
      <c r="H84" s="92"/>
      <c r="I84" s="93"/>
      <c r="J84" s="94"/>
      <c r="K84" s="305">
        <v>0.05</v>
      </c>
      <c r="L84" s="863">
        <f>N77*K84</f>
        <v>452.50487174982391</v>
      </c>
      <c r="M84" s="864"/>
      <c r="N84" s="51"/>
    </row>
    <row r="85" spans="1:14" ht="15.75" thickBot="1">
      <c r="B85" s="826" t="s">
        <v>953</v>
      </c>
      <c r="C85" s="827"/>
      <c r="D85" s="827"/>
      <c r="E85" s="827"/>
      <c r="F85" s="827"/>
      <c r="G85" s="827"/>
      <c r="H85" s="827"/>
      <c r="I85" s="827"/>
      <c r="J85" s="827"/>
      <c r="K85" s="827"/>
      <c r="L85" s="827"/>
      <c r="M85" s="828"/>
      <c r="N85" s="52">
        <f>L82+L83+L84</f>
        <v>2715.0292304989434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11765.126665495422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375.54296999999997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52589.832560572286</v>
      </c>
      <c r="N48" s="272">
        <f>K48*M48</f>
        <v>57848.815816629518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57848.815816629518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3">
        <f>VLOOKUP(A58,TRANSPORTE!A1:D117,4,FALSE)</f>
        <v>1246.3831674075907</v>
      </c>
      <c r="M58" s="914"/>
      <c r="N58" s="287">
        <f>K58*L58</f>
        <v>1371.0214841483498</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1371.0214841483498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7510.8593999999994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67106.239670777868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13421.247934155574</v>
      </c>
      <c r="M82" s="862"/>
      <c r="N82" s="51"/>
    </row>
    <row r="83" spans="1:14">
      <c r="B83" s="89" t="s">
        <v>973</v>
      </c>
      <c r="C83" s="90"/>
      <c r="D83" s="90"/>
      <c r="E83" s="90"/>
      <c r="F83" s="90"/>
      <c r="G83" s="90"/>
      <c r="H83" s="90"/>
      <c r="I83" s="87"/>
      <c r="J83" s="88"/>
      <c r="K83" s="304">
        <v>0.05</v>
      </c>
      <c r="L83" s="861">
        <f>N77*K83</f>
        <v>3355.3119835388934</v>
      </c>
      <c r="M83" s="862"/>
      <c r="N83" s="51"/>
    </row>
    <row r="84" spans="1:14" ht="15.75" thickBot="1">
      <c r="B84" s="91" t="s">
        <v>974</v>
      </c>
      <c r="C84" s="92"/>
      <c r="D84" s="92"/>
      <c r="E84" s="92"/>
      <c r="F84" s="92"/>
      <c r="G84" s="92"/>
      <c r="H84" s="92"/>
      <c r="I84" s="93"/>
      <c r="J84" s="94"/>
      <c r="K84" s="305">
        <v>0.05</v>
      </c>
      <c r="L84" s="863">
        <f>N77*K84</f>
        <v>3355.3119835388934</v>
      </c>
      <c r="M84" s="864"/>
      <c r="N84" s="51"/>
    </row>
    <row r="85" spans="1:14" ht="15.75" thickBot="1">
      <c r="B85" s="826" t="s">
        <v>953</v>
      </c>
      <c r="C85" s="827"/>
      <c r="D85" s="827"/>
      <c r="E85" s="827"/>
      <c r="F85" s="827"/>
      <c r="G85" s="827"/>
      <c r="H85" s="827"/>
      <c r="I85" s="827"/>
      <c r="J85" s="827"/>
      <c r="K85" s="827"/>
      <c r="L85" s="827"/>
      <c r="M85" s="828"/>
      <c r="N85" s="52">
        <f>L82+L83+L84</f>
        <v>20131.87190123336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87238.111572011228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14411.57445917822</v>
      </c>
      <c r="L36" s="270"/>
      <c r="M36" s="336">
        <v>3</v>
      </c>
      <c r="N36" s="272">
        <f>K36/M36</f>
        <v>4803.8581530594065</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521.5874583333333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5325.4456113927399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47299.884469735029</v>
      </c>
      <c r="N48" s="272">
        <f>K48*M48</f>
        <v>59124.855587168786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59124.855587168786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3">
        <f>VLOOKUP(A60,TRANSPORTE!A1:D117,4,FALSE)</f>
        <v>1246.3831674075907</v>
      </c>
      <c r="M60" s="914"/>
      <c r="N60" s="287">
        <f>K60*L60</f>
        <v>1557.9789592594884</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1557.9789592594884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5215.8745833333332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71224.154741154343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14244.830948230869</v>
      </c>
      <c r="M84" s="862"/>
      <c r="N84" s="51"/>
    </row>
    <row r="85" spans="1:14">
      <c r="B85" s="89" t="s">
        <v>973</v>
      </c>
      <c r="C85" s="90"/>
      <c r="D85" s="90"/>
      <c r="E85" s="90"/>
      <c r="F85" s="90"/>
      <c r="G85" s="90"/>
      <c r="H85" s="90"/>
      <c r="I85" s="87"/>
      <c r="J85" s="88"/>
      <c r="K85" s="304">
        <v>0.05</v>
      </c>
      <c r="L85" s="861">
        <f>N79*K85</f>
        <v>3561.2077370577172</v>
      </c>
      <c r="M85" s="862"/>
      <c r="N85" s="51"/>
    </row>
    <row r="86" spans="1:14" ht="15.75" thickBot="1">
      <c r="B86" s="91" t="s">
        <v>974</v>
      </c>
      <c r="C86" s="92"/>
      <c r="D86" s="92"/>
      <c r="E86" s="92"/>
      <c r="F86" s="92"/>
      <c r="G86" s="92"/>
      <c r="H86" s="92"/>
      <c r="I86" s="93"/>
      <c r="J86" s="94"/>
      <c r="K86" s="305">
        <v>0.05</v>
      </c>
      <c r="L86" s="863">
        <f>N79*K86</f>
        <v>3561.2077370577172</v>
      </c>
      <c r="M86" s="864"/>
      <c r="N86" s="51"/>
    </row>
    <row r="87" spans="1:14" ht="15.75" thickBot="1">
      <c r="B87" s="826" t="s">
        <v>953</v>
      </c>
      <c r="C87" s="827"/>
      <c r="D87" s="827"/>
      <c r="E87" s="827"/>
      <c r="F87" s="827"/>
      <c r="G87" s="827"/>
      <c r="H87" s="827"/>
      <c r="I87" s="827"/>
      <c r="J87" s="827"/>
      <c r="K87" s="827"/>
      <c r="L87" s="827"/>
      <c r="M87" s="828"/>
      <c r="N87" s="52">
        <f>L84+L85+L86</f>
        <v>21367.246422346303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92591.401163500646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197</v>
      </c>
      <c r="B36" s="875" t="str">
        <f>VLOOKUP(A36,EQUIPOS!A6:D154,3,FALSE)</f>
        <v>Equipo de perforación (TRACKDRILL), potencia 40 HP, 2100 golpes / minuto</v>
      </c>
      <c r="C36" s="876"/>
      <c r="D36" s="876"/>
      <c r="E36" s="876"/>
      <c r="F36" s="876"/>
      <c r="G36" s="876"/>
      <c r="H36" s="877"/>
      <c r="I36" s="267"/>
      <c r="J36" s="268"/>
      <c r="K36" s="269">
        <f>VLOOKUP(A36,EQUIPOS!A6:D163,4,FALSE)</f>
        <v>141040.14705357261</v>
      </c>
      <c r="L36" s="270"/>
      <c r="M36" s="336">
        <v>2.5</v>
      </c>
      <c r="N36" s="272">
        <f>K36/M36</f>
        <v>56416.058821429047</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423.19184653601991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56839.250667965069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22651.967596772236</v>
      </c>
      <c r="N48" s="272">
        <f>K48*M48</f>
        <v>22878.48727273996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22878.48727273996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8463.8369307203975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88181.57487142543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17636.314974285087</v>
      </c>
      <c r="M84" s="862"/>
      <c r="N84" s="51"/>
    </row>
    <row r="85" spans="1:14">
      <c r="B85" s="89" t="s">
        <v>973</v>
      </c>
      <c r="C85" s="90"/>
      <c r="D85" s="90"/>
      <c r="E85" s="90"/>
      <c r="F85" s="90"/>
      <c r="G85" s="90"/>
      <c r="H85" s="90"/>
      <c r="I85" s="87"/>
      <c r="J85" s="88"/>
      <c r="K85" s="304">
        <v>0.05</v>
      </c>
      <c r="L85" s="861">
        <f>N79*K85</f>
        <v>4409.0787435712718</v>
      </c>
      <c r="M85" s="862"/>
      <c r="N85" s="51"/>
    </row>
    <row r="86" spans="1:14" ht="15.75" thickBot="1">
      <c r="B86" s="91" t="s">
        <v>974</v>
      </c>
      <c r="C86" s="92"/>
      <c r="D86" s="92"/>
      <c r="E86" s="92"/>
      <c r="F86" s="92"/>
      <c r="G86" s="92"/>
      <c r="H86" s="92"/>
      <c r="I86" s="93"/>
      <c r="J86" s="94"/>
      <c r="K86" s="305">
        <v>0.05</v>
      </c>
      <c r="L86" s="863">
        <f>N79*K86</f>
        <v>4409.0787435712718</v>
      </c>
      <c r="M86" s="864"/>
      <c r="N86" s="51"/>
    </row>
    <row r="87" spans="1:14" ht="15.75" thickBot="1">
      <c r="B87" s="826" t="s">
        <v>953</v>
      </c>
      <c r="C87" s="827"/>
      <c r="D87" s="827"/>
      <c r="E87" s="827"/>
      <c r="F87" s="827"/>
      <c r="G87" s="827"/>
      <c r="H87" s="827"/>
      <c r="I87" s="827"/>
      <c r="J87" s="827"/>
      <c r="K87" s="827"/>
      <c r="L87" s="827"/>
      <c r="M87" s="828"/>
      <c r="N87" s="52">
        <f>L84+L85+L86</f>
        <v>26454.472461427627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114636.04733285305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197</v>
      </c>
      <c r="B36" s="875" t="str">
        <f>VLOOKUP(A36,EQUIPOS!A6:D154,3,FALSE)</f>
        <v>Equipo de perforación (TRACKDRILL), potencia 40 HP, 2100 golpes / minuto</v>
      </c>
      <c r="C36" s="876"/>
      <c r="D36" s="876"/>
      <c r="E36" s="876"/>
      <c r="F36" s="876"/>
      <c r="G36" s="876"/>
      <c r="H36" s="877"/>
      <c r="I36" s="267"/>
      <c r="J36" s="268"/>
      <c r="K36" s="269">
        <f>VLOOKUP(A36,EQUIPOS!A6:D163,4,FALSE)</f>
        <v>141040.14705357261</v>
      </c>
      <c r="L36" s="270"/>
      <c r="M36" s="336">
        <v>1.25</v>
      </c>
      <c r="N36" s="272">
        <f>K36/M36</f>
        <v>112832.11764285809</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1159.3361680720398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113991.45381093014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22651.967596772236</v>
      </c>
      <c r="N48" s="272">
        <f>K48*M48</f>
        <v>22878.48727273996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22878.48727273996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23186.723361440796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160056.66444511089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32011.332889022178</v>
      </c>
      <c r="M84" s="862"/>
      <c r="N84" s="51"/>
    </row>
    <row r="85" spans="1:14">
      <c r="B85" s="89" t="s">
        <v>973</v>
      </c>
      <c r="C85" s="90"/>
      <c r="D85" s="90"/>
      <c r="E85" s="90"/>
      <c r="F85" s="90"/>
      <c r="G85" s="90"/>
      <c r="H85" s="90"/>
      <c r="I85" s="87"/>
      <c r="J85" s="88"/>
      <c r="K85" s="304">
        <v>0.05</v>
      </c>
      <c r="L85" s="861">
        <f>N79*K85</f>
        <v>8002.8332222555446</v>
      </c>
      <c r="M85" s="862"/>
      <c r="N85" s="51"/>
    </row>
    <row r="86" spans="1:14" ht="15.75" thickBot="1">
      <c r="B86" s="91" t="s">
        <v>974</v>
      </c>
      <c r="C86" s="92"/>
      <c r="D86" s="92"/>
      <c r="E86" s="92"/>
      <c r="F86" s="92"/>
      <c r="G86" s="92"/>
      <c r="H86" s="92"/>
      <c r="I86" s="93"/>
      <c r="J86" s="94"/>
      <c r="K86" s="305">
        <v>0.05</v>
      </c>
      <c r="L86" s="863">
        <f>N79*K86</f>
        <v>8002.8332222555446</v>
      </c>
      <c r="M86" s="864"/>
      <c r="N86" s="51"/>
    </row>
    <row r="87" spans="1:14" ht="15.75" thickBot="1">
      <c r="B87" s="826" t="s">
        <v>953</v>
      </c>
      <c r="C87" s="827"/>
      <c r="D87" s="827"/>
      <c r="E87" s="827"/>
      <c r="F87" s="827"/>
      <c r="G87" s="827"/>
      <c r="H87" s="827"/>
      <c r="I87" s="827"/>
      <c r="J87" s="827"/>
      <c r="K87" s="827"/>
      <c r="L87" s="827"/>
      <c r="M87" s="828"/>
      <c r="N87" s="52">
        <f>L84+L85+L86</f>
        <v>48016.999333533269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208073.66377864417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314</v>
      </c>
      <c r="B36" s="875" t="str">
        <f>VLOOKUP(A36,EQUIPOS!A6:D154,3,FALSE)</f>
        <v xml:space="preserve">Retroexcavadora E-200 sobre orugas
</v>
      </c>
      <c r="C36" s="876"/>
      <c r="D36" s="876"/>
      <c r="E36" s="876"/>
      <c r="F36" s="876"/>
      <c r="G36" s="876"/>
      <c r="H36" s="877"/>
      <c r="I36" s="267"/>
      <c r="J36" s="268"/>
      <c r="K36" s="269">
        <f>VLOOKUP(A36,EQUIPOS!A6:D163,4,FALSE)</f>
        <v>212279.17792098911</v>
      </c>
      <c r="L36" s="270"/>
      <c r="M36" s="336">
        <v>23</v>
      </c>
      <c r="N36" s="272">
        <f>K36/M36</f>
        <v>9229.5294748256129</v>
      </c>
    </row>
    <row r="37" spans="1:14">
      <c r="A37" s="113" t="s">
        <v>328</v>
      </c>
      <c r="B37" s="875" t="str">
        <f>VLOOKUP(A37,EQUIPOS!A7:D154,3,FALSE)</f>
        <v xml:space="preserve">Taco metálico o puntal (escamas en concreto)
</v>
      </c>
      <c r="C37" s="876"/>
      <c r="D37" s="876"/>
      <c r="E37" s="876"/>
      <c r="F37" s="876"/>
      <c r="G37" s="876"/>
      <c r="H37" s="877"/>
      <c r="I37" s="421"/>
      <c r="J37" s="422"/>
      <c r="K37" s="269">
        <f>VLOOKUP(A37,EQUIPOS!A7:D164,4,FALSE)</f>
        <v>7664.0228235628838</v>
      </c>
      <c r="L37" s="335"/>
      <c r="M37" s="336">
        <v>1</v>
      </c>
      <c r="N37" s="272">
        <f>K37/M37</f>
        <v>7664.0228235628838</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1159.3361680720398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18052.888466460536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6976.9819147253093</v>
      </c>
      <c r="N48" s="272">
        <f>K48*M48</f>
        <v>2441.943670153858</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18944.615721393362</v>
      </c>
      <c r="N49" s="272">
        <f>K49*M49</f>
        <v>18944.615721393362</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4253.9086928274774</v>
      </c>
      <c r="N50" s="272">
        <f>K50*M50</f>
        <v>16164.853032744413</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487192.46535456588</v>
      </c>
      <c r="N51" s="272">
        <f>K51*M51</f>
        <v>87694.643763821849</v>
      </c>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125246.05618811348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3">
        <f>VLOOKUP(A58,TRANSPORTE!A1:D117,4,FALSE)</f>
        <v>1246.3831674075907</v>
      </c>
      <c r="M58" s="914"/>
      <c r="N58" s="287">
        <f>K58*L58</f>
        <v>224.34897013336632</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224.34897013336632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23186.723361440796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166710.01698614817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33342.003397229637</v>
      </c>
      <c r="M82" s="862"/>
      <c r="N82" s="51"/>
    </row>
    <row r="83" spans="1:14">
      <c r="B83" s="89" t="s">
        <v>973</v>
      </c>
      <c r="C83" s="90"/>
      <c r="D83" s="90"/>
      <c r="E83" s="90"/>
      <c r="F83" s="90"/>
      <c r="G83" s="90"/>
      <c r="H83" s="90"/>
      <c r="I83" s="87"/>
      <c r="J83" s="88"/>
      <c r="K83" s="304">
        <v>0.05</v>
      </c>
      <c r="L83" s="861">
        <f>N77*K83</f>
        <v>8335.5008493074092</v>
      </c>
      <c r="M83" s="862"/>
      <c r="N83" s="51"/>
    </row>
    <row r="84" spans="1:14" ht="15.75" thickBot="1">
      <c r="B84" s="91" t="s">
        <v>974</v>
      </c>
      <c r="C84" s="92"/>
      <c r="D84" s="92"/>
      <c r="E84" s="92"/>
      <c r="F84" s="92"/>
      <c r="G84" s="92"/>
      <c r="H84" s="92"/>
      <c r="I84" s="93"/>
      <c r="J84" s="94"/>
      <c r="K84" s="305">
        <v>0.05</v>
      </c>
      <c r="L84" s="863">
        <f>N77*K84</f>
        <v>8335.5008493074092</v>
      </c>
      <c r="M84" s="864"/>
      <c r="N84" s="51"/>
    </row>
    <row r="85" spans="1:14" ht="15.75" thickBot="1">
      <c r="B85" s="826" t="s">
        <v>953</v>
      </c>
      <c r="C85" s="827"/>
      <c r="D85" s="827"/>
      <c r="E85" s="827"/>
      <c r="F85" s="827"/>
      <c r="G85" s="827"/>
      <c r="H85" s="827"/>
      <c r="I85" s="827"/>
      <c r="J85" s="827"/>
      <c r="K85" s="827"/>
      <c r="L85" s="827"/>
      <c r="M85" s="828"/>
      <c r="N85" s="52">
        <f>L82+L83+L84</f>
        <v>50013.005095844463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216723.02208199265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N75*M41</f>
        <v>57.966808403602002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4248.0455288454614</v>
      </c>
      <c r="N48" s="272">
        <f>K48*M48</f>
        <v>4248.0455288454614</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747.18695995823975</v>
      </c>
      <c r="N49" s="272">
        <f>K49*M49</f>
        <v>2988.747839832959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7236.7933686784199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579.66808403601999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7874.4282611180424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1574.8856522236085</v>
      </c>
      <c r="M82" s="862"/>
      <c r="N82" s="51"/>
    </row>
    <row r="83" spans="1:14">
      <c r="B83" s="89" t="s">
        <v>973</v>
      </c>
      <c r="C83" s="90"/>
      <c r="D83" s="90"/>
      <c r="E83" s="90"/>
      <c r="F83" s="90"/>
      <c r="G83" s="90"/>
      <c r="H83" s="90"/>
      <c r="I83" s="87"/>
      <c r="J83" s="88"/>
      <c r="K83" s="304">
        <v>0.05</v>
      </c>
      <c r="L83" s="861">
        <f>N77*K83</f>
        <v>393.72141305590213</v>
      </c>
      <c r="M83" s="862"/>
      <c r="N83" s="51"/>
    </row>
    <row r="84" spans="1:14" ht="15.75" thickBot="1">
      <c r="B84" s="91" t="s">
        <v>974</v>
      </c>
      <c r="C84" s="92"/>
      <c r="D84" s="92"/>
      <c r="E84" s="92"/>
      <c r="F84" s="92"/>
      <c r="G84" s="92"/>
      <c r="H84" s="92"/>
      <c r="I84" s="93"/>
      <c r="J84" s="94"/>
      <c r="K84" s="305">
        <v>0.05</v>
      </c>
      <c r="L84" s="863">
        <f>N77*K84</f>
        <v>393.72141305590213</v>
      </c>
      <c r="M84" s="864"/>
      <c r="N84" s="51"/>
    </row>
    <row r="85" spans="1:14" ht="15.75" thickBot="1">
      <c r="B85" s="826" t="s">
        <v>953</v>
      </c>
      <c r="C85" s="827"/>
      <c r="D85" s="827"/>
      <c r="E85" s="827"/>
      <c r="F85" s="827"/>
      <c r="G85" s="827"/>
      <c r="H85" s="827"/>
      <c r="I85" s="827"/>
      <c r="J85" s="827"/>
      <c r="K85" s="827"/>
      <c r="L85" s="827"/>
      <c r="M85" s="828"/>
      <c r="N85" s="52">
        <f>L82+L83+L84</f>
        <v>2362.3284783354129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10236.756739453456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269</v>
      </c>
      <c r="B36" s="875" t="str">
        <f>VLOOKUP(A36,EQUIPOS!A6:D154,3,FALSE)</f>
        <v>Motoniveladora  potencia 215 HP, ancho de cuchilla 4,27 m, peso 18 ton.</v>
      </c>
      <c r="C36" s="876"/>
      <c r="D36" s="876"/>
      <c r="E36" s="876"/>
      <c r="F36" s="876"/>
      <c r="G36" s="876"/>
      <c r="H36" s="877"/>
      <c r="I36" s="267"/>
      <c r="J36" s="268"/>
      <c r="K36" s="269">
        <f>VLOOKUP(A36,EQUIPOS!A6:D163,4,FALSE)</f>
        <v>208882.25188490498</v>
      </c>
      <c r="L36" s="270"/>
      <c r="M36" s="336">
        <v>15</v>
      </c>
      <c r="N36" s="272">
        <f>K36/M36</f>
        <v>13925.483458993665</v>
      </c>
    </row>
    <row r="37" spans="1:14">
      <c r="A37" s="113" t="s">
        <v>365</v>
      </c>
      <c r="B37" s="875" t="str">
        <f>VLOOKUP(A37,EQUIPOS!A7:D154,3,FALSE)</f>
        <v xml:space="preserve">Vibrocompatador, potencia 153 HP, peso 10 Ton. </v>
      </c>
      <c r="C37" s="876"/>
      <c r="D37" s="876"/>
      <c r="E37" s="876"/>
      <c r="F37" s="876"/>
      <c r="G37" s="876"/>
      <c r="H37" s="877"/>
      <c r="I37" s="421"/>
      <c r="J37" s="422"/>
      <c r="K37" s="269">
        <f>VLOOKUP(A37,EQUIPOS!A7:D164,4,FALSE)</f>
        <v>136158.6590799258</v>
      </c>
      <c r="L37" s="335"/>
      <c r="M37" s="336">
        <v>15</v>
      </c>
      <c r="N37" s="272">
        <f>K37/M37</f>
        <v>9077.2439386617207</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122.69072025600332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23125.418117911388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23783.008573678122</v>
      </c>
      <c r="N48" s="272">
        <f>K48*M48</f>
        <v>24972.15900236203</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56.616177201347739</v>
      </c>
      <c r="N49" s="272">
        <f>K49*M49</f>
        <v>1698.4853160404323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26670.644318402461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3">
        <f>VLOOKUP(A60,TRANSPORTE!A1:D117,4,FALSE)</f>
        <v>1246.3831674075907</v>
      </c>
      <c r="M60" s="914"/>
      <c r="N60" s="287">
        <f>K60*L60</f>
        <v>1308.7023257779704</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1308.7023257779704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2453.8144051200661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53558.579167211887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10711.715833442378</v>
      </c>
      <c r="M84" s="862"/>
      <c r="N84" s="51"/>
    </row>
    <row r="85" spans="1:14">
      <c r="B85" s="89" t="s">
        <v>973</v>
      </c>
      <c r="C85" s="90"/>
      <c r="D85" s="90"/>
      <c r="E85" s="90"/>
      <c r="F85" s="90"/>
      <c r="G85" s="90"/>
      <c r="H85" s="90"/>
      <c r="I85" s="87"/>
      <c r="J85" s="88"/>
      <c r="K85" s="304">
        <v>0.05</v>
      </c>
      <c r="L85" s="861">
        <f>N79*K85</f>
        <v>2677.9289583605946</v>
      </c>
      <c r="M85" s="862"/>
      <c r="N85" s="51"/>
    </row>
    <row r="86" spans="1:14" ht="15.75" thickBot="1">
      <c r="B86" s="91" t="s">
        <v>974</v>
      </c>
      <c r="C86" s="92"/>
      <c r="D86" s="92"/>
      <c r="E86" s="92"/>
      <c r="F86" s="92"/>
      <c r="G86" s="92"/>
      <c r="H86" s="92"/>
      <c r="I86" s="93"/>
      <c r="J86" s="94"/>
      <c r="K86" s="305">
        <v>0.05</v>
      </c>
      <c r="L86" s="863">
        <f>N79*K86</f>
        <v>2677.9289583605946</v>
      </c>
      <c r="M86" s="864"/>
      <c r="N86" s="51"/>
    </row>
    <row r="87" spans="1:14" ht="15.75" thickBot="1">
      <c r="B87" s="826" t="s">
        <v>953</v>
      </c>
      <c r="C87" s="827"/>
      <c r="D87" s="827"/>
      <c r="E87" s="827"/>
      <c r="F87" s="827"/>
      <c r="G87" s="827"/>
      <c r="H87" s="827"/>
      <c r="I87" s="827"/>
      <c r="J87" s="827"/>
      <c r="K87" s="827"/>
      <c r="L87" s="827"/>
      <c r="M87" s="828"/>
      <c r="N87" s="52">
        <f>L84+L85+L86</f>
        <v>16067.573750163569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69626.152917375453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2.25" customHeight="1" thickBot="1">
      <c r="A31" t="s">
        <v>1845</v>
      </c>
      <c r="B31" s="80" t="s">
        <v>1144</v>
      </c>
      <c r="C31" s="968" t="s">
        <v>2155</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46900.364811522923</v>
      </c>
      <c r="N48" s="272">
        <f>K48*M48</f>
        <v>51590.401292675218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6774.7027573457372</v>
      </c>
      <c r="N49" s="272">
        <f>K49*M49</f>
        <v>7790.9081709475968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7114.3998205538228</v>
      </c>
      <c r="N50" s="272">
        <f>K50*M50</f>
        <v>14228.799641107646</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108219.62403388295</v>
      </c>
      <c r="N51" s="272">
        <f>K51*M51</f>
        <v>54109.812016941476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127719.92112167193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3">
        <f>VLOOKUP(A60,TRANSPORTE!A1:D117,4,FALSE)</f>
        <v>1246.3831674075907</v>
      </c>
      <c r="M60" s="914"/>
      <c r="N60" s="287">
        <f>K60*L60</f>
        <v>1371.0214841483498</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1371.0214841483498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147835.97434557669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29567.194869115337</v>
      </c>
      <c r="M84" s="862"/>
      <c r="N84" s="51"/>
    </row>
    <row r="85" spans="1:14">
      <c r="B85" s="89" t="s">
        <v>973</v>
      </c>
      <c r="C85" s="90"/>
      <c r="D85" s="90"/>
      <c r="E85" s="90"/>
      <c r="F85" s="90"/>
      <c r="G85" s="90"/>
      <c r="H85" s="90"/>
      <c r="I85" s="87"/>
      <c r="J85" s="88"/>
      <c r="K85" s="304">
        <v>0.05</v>
      </c>
      <c r="L85" s="861">
        <f>N79*K85</f>
        <v>7391.7987172788344</v>
      </c>
      <c r="M85" s="862"/>
      <c r="N85" s="51"/>
    </row>
    <row r="86" spans="1:14" ht="15.75" thickBot="1">
      <c r="B86" s="91" t="s">
        <v>974</v>
      </c>
      <c r="C86" s="92"/>
      <c r="D86" s="92"/>
      <c r="E86" s="92"/>
      <c r="F86" s="92"/>
      <c r="G86" s="92"/>
      <c r="H86" s="92"/>
      <c r="I86" s="93"/>
      <c r="J86" s="94"/>
      <c r="K86" s="305">
        <v>0.05</v>
      </c>
      <c r="L86" s="863">
        <f>N79*K86</f>
        <v>7391.7987172788344</v>
      </c>
      <c r="M86" s="864"/>
      <c r="N86" s="51"/>
    </row>
    <row r="87" spans="1:14" ht="15.75" thickBot="1">
      <c r="B87" s="826" t="s">
        <v>953</v>
      </c>
      <c r="C87" s="827"/>
      <c r="D87" s="827"/>
      <c r="E87" s="827"/>
      <c r="F87" s="827"/>
      <c r="G87" s="827"/>
      <c r="H87" s="827"/>
      <c r="I87" s="827"/>
      <c r="J87" s="827"/>
      <c r="K87" s="827"/>
      <c r="L87" s="827"/>
      <c r="M87" s="828"/>
      <c r="N87" s="52">
        <f>L84+L85+L86</f>
        <v>44350.792303673006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192186.76664924971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1.5" customHeight="1" thickBot="1">
      <c r="A31" t="s">
        <v>1845</v>
      </c>
      <c r="B31" s="80" t="s">
        <v>1692</v>
      </c>
      <c r="C31" s="968" t="s">
        <v>2156</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46900.364811522923</v>
      </c>
      <c r="N48" s="272">
        <f>K48*M48</f>
        <v>51590.401292675218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6774.7027573457372</v>
      </c>
      <c r="N49" s="272">
        <f>K49*M49</f>
        <v>7790.9081709475968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7114.3998205538228</v>
      </c>
      <c r="N50" s="272">
        <f>K50*M50</f>
        <v>14228.799641107646</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145507.78955657579</v>
      </c>
      <c r="N51" s="272">
        <f>K51*M51</f>
        <v>72753.894778287897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146364.00388301833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3">
        <f>VLOOKUP(A60,TRANSPORTE!A1:D117,4,FALSE)</f>
        <v>1246.3831674075907</v>
      </c>
      <c r="M60" s="914"/>
      <c r="N60" s="287">
        <f>K60*L60</f>
        <v>1371.0214841483498</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1371.0214841483498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166480.05710692311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33296.011421384625</v>
      </c>
      <c r="M84" s="862"/>
      <c r="N84" s="51"/>
    </row>
    <row r="85" spans="1:14">
      <c r="B85" s="89" t="s">
        <v>973</v>
      </c>
      <c r="C85" s="90"/>
      <c r="D85" s="90"/>
      <c r="E85" s="90"/>
      <c r="F85" s="90"/>
      <c r="G85" s="90"/>
      <c r="H85" s="90"/>
      <c r="I85" s="87"/>
      <c r="J85" s="88"/>
      <c r="K85" s="304">
        <v>0.05</v>
      </c>
      <c r="L85" s="861">
        <f>N79*K85</f>
        <v>8324.0028553461561</v>
      </c>
      <c r="M85" s="862"/>
      <c r="N85" s="51"/>
    </row>
    <row r="86" spans="1:14" ht="15.75" thickBot="1">
      <c r="B86" s="91" t="s">
        <v>974</v>
      </c>
      <c r="C86" s="92"/>
      <c r="D86" s="92"/>
      <c r="E86" s="92"/>
      <c r="F86" s="92"/>
      <c r="G86" s="92"/>
      <c r="H86" s="92"/>
      <c r="I86" s="93"/>
      <c r="J86" s="94"/>
      <c r="K86" s="305">
        <v>0.05</v>
      </c>
      <c r="L86" s="863">
        <f>N79*K86</f>
        <v>8324.0028553461561</v>
      </c>
      <c r="M86" s="864"/>
      <c r="N86" s="51"/>
    </row>
    <row r="87" spans="1:14" ht="15.75" thickBot="1">
      <c r="B87" s="826" t="s">
        <v>953</v>
      </c>
      <c r="C87" s="827"/>
      <c r="D87" s="827"/>
      <c r="E87" s="827"/>
      <c r="F87" s="827"/>
      <c r="G87" s="827"/>
      <c r="H87" s="827"/>
      <c r="I87" s="827"/>
      <c r="J87" s="827"/>
      <c r="K87" s="827"/>
      <c r="L87" s="827"/>
      <c r="M87" s="828"/>
      <c r="N87" s="52">
        <f>L84+L85+L86</f>
        <v>49944.017132076944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216424.07423900004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75" customHeight="1" thickBot="1">
      <c r="A31" t="s">
        <v>1845</v>
      </c>
      <c r="B31" s="80" t="s">
        <v>1693</v>
      </c>
      <c r="C31" s="968" t="s">
        <v>2157</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46900.364811522923</v>
      </c>
      <c r="N48" s="272">
        <f>K48*M48</f>
        <v>51590.401292675218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6774.7027573457372</v>
      </c>
      <c r="N49" s="272">
        <f>K49*M49</f>
        <v>7790.9081709475968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7114.3998205538228</v>
      </c>
      <c r="N50" s="272">
        <f>K50*M50</f>
        <v>14228.799641107646</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156989.14720048534</v>
      </c>
      <c r="N51" s="272">
        <f>K51*M51</f>
        <v>78494.573600242671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152104.68270497312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3">
        <f>VLOOKUP(A60,TRANSPORTE!A1:D117,4,FALSE)</f>
        <v>1246.3831674075907</v>
      </c>
      <c r="M60" s="914"/>
      <c r="N60" s="287">
        <f>K60*L60</f>
        <v>1371.0214841483498</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1371.0214841483498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172220.7359288779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34444.147185775582</v>
      </c>
      <c r="M84" s="862"/>
      <c r="N84" s="51"/>
    </row>
    <row r="85" spans="1:14">
      <c r="B85" s="89" t="s">
        <v>973</v>
      </c>
      <c r="C85" s="90"/>
      <c r="D85" s="90"/>
      <c r="E85" s="90"/>
      <c r="F85" s="90"/>
      <c r="G85" s="90"/>
      <c r="H85" s="90"/>
      <c r="I85" s="87"/>
      <c r="J85" s="88"/>
      <c r="K85" s="304">
        <v>0.05</v>
      </c>
      <c r="L85" s="861">
        <f>N79*K85</f>
        <v>8611.0367964438956</v>
      </c>
      <c r="M85" s="862"/>
      <c r="N85" s="51"/>
    </row>
    <row r="86" spans="1:14" ht="15.75" thickBot="1">
      <c r="B86" s="91" t="s">
        <v>974</v>
      </c>
      <c r="C86" s="92"/>
      <c r="D86" s="92"/>
      <c r="E86" s="92"/>
      <c r="F86" s="92"/>
      <c r="G86" s="92"/>
      <c r="H86" s="92"/>
      <c r="I86" s="93"/>
      <c r="J86" s="94"/>
      <c r="K86" s="305">
        <v>0.05</v>
      </c>
      <c r="L86" s="863">
        <f>N79*K86</f>
        <v>8611.0367964438956</v>
      </c>
      <c r="M86" s="864"/>
      <c r="N86" s="51"/>
    </row>
    <row r="87" spans="1:14" ht="15.75" thickBot="1">
      <c r="B87" s="826" t="s">
        <v>953</v>
      </c>
      <c r="C87" s="827"/>
      <c r="D87" s="827"/>
      <c r="E87" s="827"/>
      <c r="F87" s="827"/>
      <c r="G87" s="827"/>
      <c r="H87" s="827"/>
      <c r="I87" s="827"/>
      <c r="J87" s="827"/>
      <c r="K87" s="827"/>
      <c r="L87" s="827"/>
      <c r="M87" s="828"/>
      <c r="N87" s="52">
        <f>L84+L85+L86</f>
        <v>51666.220778663366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223886.95670754125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9.25" customHeight="1" thickBot="1">
      <c r="A31" t="s">
        <v>1845</v>
      </c>
      <c r="B31" s="80" t="s">
        <v>1694</v>
      </c>
      <c r="C31" s="968" t="s">
        <v>2158</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46900.364811522923</v>
      </c>
      <c r="N48" s="272">
        <f>K48*M48</f>
        <v>51590.401292675218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6774.7027573457372</v>
      </c>
      <c r="N49" s="272">
        <f>K49*M49</f>
        <v>7790.9081709475968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7114.3998205538228</v>
      </c>
      <c r="N50" s="272">
        <f>K50*M50</f>
        <v>14228.799641107646</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157414.22658918149</v>
      </c>
      <c r="N51" s="272">
        <f>K51*M51</f>
        <v>78707.113294590745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152317.22239932121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3">
        <f>VLOOKUP(A60,TRANSPORTE!A1:D117,4,FALSE)</f>
        <v>1246.3831674075907</v>
      </c>
      <c r="M60" s="914"/>
      <c r="N60" s="287">
        <f>K60*L60</f>
        <v>1371.0214841483498</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1371.0214841483498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172433.27562322599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34486.6551246452</v>
      </c>
      <c r="M84" s="862"/>
      <c r="N84" s="51"/>
    </row>
    <row r="85" spans="1:14">
      <c r="B85" s="89" t="s">
        <v>973</v>
      </c>
      <c r="C85" s="90"/>
      <c r="D85" s="90"/>
      <c r="E85" s="90"/>
      <c r="F85" s="90"/>
      <c r="G85" s="90"/>
      <c r="H85" s="90"/>
      <c r="I85" s="87"/>
      <c r="J85" s="88"/>
      <c r="K85" s="304">
        <v>0.05</v>
      </c>
      <c r="L85" s="861">
        <f>N79*K85</f>
        <v>8621.6637811613</v>
      </c>
      <c r="M85" s="862"/>
      <c r="N85" s="51"/>
    </row>
    <row r="86" spans="1:14" ht="15.75" thickBot="1">
      <c r="B86" s="91" t="s">
        <v>974</v>
      </c>
      <c r="C86" s="92"/>
      <c r="D86" s="92"/>
      <c r="E86" s="92"/>
      <c r="F86" s="92"/>
      <c r="G86" s="92"/>
      <c r="H86" s="92"/>
      <c r="I86" s="93"/>
      <c r="J86" s="94"/>
      <c r="K86" s="305">
        <v>0.05</v>
      </c>
      <c r="L86" s="863">
        <f>N79*K86</f>
        <v>8621.6637811613</v>
      </c>
      <c r="M86" s="864"/>
      <c r="N86" s="51"/>
    </row>
    <row r="87" spans="1:14" ht="15.75" thickBot="1">
      <c r="B87" s="826" t="s">
        <v>953</v>
      </c>
      <c r="C87" s="827"/>
      <c r="D87" s="827"/>
      <c r="E87" s="827"/>
      <c r="F87" s="827"/>
      <c r="G87" s="827"/>
      <c r="H87" s="827"/>
      <c r="I87" s="827"/>
      <c r="J87" s="827"/>
      <c r="K87" s="827"/>
      <c r="L87" s="827"/>
      <c r="M87" s="828"/>
      <c r="N87" s="52">
        <f>L84+L85+L86</f>
        <v>51729.982686967807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224163.25831019378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75" customHeight="1" thickBot="1">
      <c r="A31" t="s">
        <v>1845</v>
      </c>
      <c r="B31" s="80" t="s">
        <v>1145</v>
      </c>
      <c r="C31" s="968" t="s">
        <v>1734</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46900.364811522923</v>
      </c>
      <c r="N48" s="272">
        <f>K48*M48</f>
        <v>51590.401292675218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6774.7027573457372</v>
      </c>
      <c r="N49" s="272">
        <f>K49*M49</f>
        <v>3387.3513786728686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7114.3998205538228</v>
      </c>
      <c r="N50" s="272">
        <f>K50*M50</f>
        <v>7114.3998205538228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118312.60276927505</v>
      </c>
      <c r="N51" s="272">
        <f>K51*M51</f>
        <v>118312.60276927505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180404.75526117696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3">
        <f>VLOOKUP(A60,TRANSPORTE!A1:D117,4,FALSE)</f>
        <v>1246.3831674075907</v>
      </c>
      <c r="M60" s="914"/>
      <c r="N60" s="287">
        <f>K60*L60</f>
        <v>1371.0214841483498</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1371.0214841483498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200520.80848508174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40104.161697016352</v>
      </c>
      <c r="M84" s="862"/>
      <c r="N84" s="51"/>
    </row>
    <row r="85" spans="1:14">
      <c r="B85" s="89" t="s">
        <v>973</v>
      </c>
      <c r="C85" s="90"/>
      <c r="D85" s="90"/>
      <c r="E85" s="90"/>
      <c r="F85" s="90"/>
      <c r="G85" s="90"/>
      <c r="H85" s="90"/>
      <c r="I85" s="87"/>
      <c r="J85" s="88"/>
      <c r="K85" s="304">
        <v>0.05</v>
      </c>
      <c r="L85" s="861">
        <f>N79*K85</f>
        <v>10026.040424254088</v>
      </c>
      <c r="M85" s="862"/>
      <c r="N85" s="51"/>
    </row>
    <row r="86" spans="1:14" ht="15.75" thickBot="1">
      <c r="B86" s="91" t="s">
        <v>974</v>
      </c>
      <c r="C86" s="92"/>
      <c r="D86" s="92"/>
      <c r="E86" s="92"/>
      <c r="F86" s="92"/>
      <c r="G86" s="92"/>
      <c r="H86" s="92"/>
      <c r="I86" s="93"/>
      <c r="J86" s="94"/>
      <c r="K86" s="305">
        <v>0.05</v>
      </c>
      <c r="L86" s="863">
        <f>N79*K86</f>
        <v>10026.040424254088</v>
      </c>
      <c r="M86" s="864"/>
      <c r="N86" s="51"/>
    </row>
    <row r="87" spans="1:14" ht="15.75" thickBot="1">
      <c r="B87" s="826" t="s">
        <v>953</v>
      </c>
      <c r="C87" s="827"/>
      <c r="D87" s="827"/>
      <c r="E87" s="827"/>
      <c r="F87" s="827"/>
      <c r="G87" s="827"/>
      <c r="H87" s="827"/>
      <c r="I87" s="827"/>
      <c r="J87" s="827"/>
      <c r="K87" s="827"/>
      <c r="L87" s="827"/>
      <c r="M87" s="828"/>
      <c r="N87" s="52">
        <f>L84+L85+L86</f>
        <v>60156.242545524532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260677.05103060626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75" customHeight="1" thickBot="1">
      <c r="A31" t="s">
        <v>1845</v>
      </c>
      <c r="B31" s="80" t="s">
        <v>1695</v>
      </c>
      <c r="C31" s="968" t="s">
        <v>1696</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46900.364811522923</v>
      </c>
      <c r="N48" s="272">
        <f>K48*M48</f>
        <v>51590.401292675218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6774.7027573457372</v>
      </c>
      <c r="N49" s="272">
        <f>K49*M49</f>
        <v>3387.3513786728686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7114.3998205538228</v>
      </c>
      <c r="N50" s="272">
        <f>K50*M50</f>
        <v>7114.3998205538228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118312.60276927505</v>
      </c>
      <c r="N51" s="272">
        <f>K51*M51</f>
        <v>118312.60276927505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180404.75526117696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3">
        <f>VLOOKUP(A60,TRANSPORTE!A1:D117,4,FALSE)</f>
        <v>1246.3831674075907</v>
      </c>
      <c r="M60" s="914"/>
      <c r="N60" s="287">
        <f>K60*L60</f>
        <v>1371.0214841483498</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1371.0214841483498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200520.80848508174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40104.161697016352</v>
      </c>
      <c r="M84" s="862"/>
      <c r="N84" s="51"/>
    </row>
    <row r="85" spans="1:14">
      <c r="B85" s="89" t="s">
        <v>973</v>
      </c>
      <c r="C85" s="90"/>
      <c r="D85" s="90"/>
      <c r="E85" s="90"/>
      <c r="F85" s="90"/>
      <c r="G85" s="90"/>
      <c r="H85" s="90"/>
      <c r="I85" s="87"/>
      <c r="J85" s="88"/>
      <c r="K85" s="304">
        <v>0.05</v>
      </c>
      <c r="L85" s="861">
        <f>N79*K85</f>
        <v>10026.040424254088</v>
      </c>
      <c r="M85" s="862"/>
      <c r="N85" s="51"/>
    </row>
    <row r="86" spans="1:14" ht="15.75" thickBot="1">
      <c r="B86" s="91" t="s">
        <v>974</v>
      </c>
      <c r="C86" s="92"/>
      <c r="D86" s="92"/>
      <c r="E86" s="92"/>
      <c r="F86" s="92"/>
      <c r="G86" s="92"/>
      <c r="H86" s="92"/>
      <c r="I86" s="93"/>
      <c r="J86" s="94"/>
      <c r="K86" s="305">
        <v>0.05</v>
      </c>
      <c r="L86" s="863">
        <f>N79*K86</f>
        <v>10026.040424254088</v>
      </c>
      <c r="M86" s="864"/>
      <c r="N86" s="51"/>
    </row>
    <row r="87" spans="1:14" ht="15.75" thickBot="1">
      <c r="B87" s="826" t="s">
        <v>953</v>
      </c>
      <c r="C87" s="827"/>
      <c r="D87" s="827"/>
      <c r="E87" s="827"/>
      <c r="F87" s="827"/>
      <c r="G87" s="827"/>
      <c r="H87" s="827"/>
      <c r="I87" s="827"/>
      <c r="J87" s="827"/>
      <c r="K87" s="827"/>
      <c r="L87" s="827"/>
      <c r="M87" s="828"/>
      <c r="N87" s="52">
        <f>L84+L85+L86</f>
        <v>60156.242545524532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260677.05103060626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75" customHeight="1" thickBot="1">
      <c r="A31" t="s">
        <v>1845</v>
      </c>
      <c r="B31" s="80" t="s">
        <v>1697</v>
      </c>
      <c r="C31" s="968" t="s">
        <v>1698</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46900.364811522923</v>
      </c>
      <c r="N48" s="272">
        <f>K48*M48</f>
        <v>51590.401292675218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6774.7027573457372</v>
      </c>
      <c r="N49" s="272">
        <f>K49*M49</f>
        <v>3387.3513786728686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7114.3998205538228</v>
      </c>
      <c r="N50" s="272">
        <f>K50*M50</f>
        <v>7114.3998205538228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118312.60276927505</v>
      </c>
      <c r="N51" s="272">
        <f>K51*M51</f>
        <v>118312.60276927505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180404.75526117696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3">
        <f>VLOOKUP(A60,TRANSPORTE!A1:D117,4,FALSE)</f>
        <v>1246.3831674075907</v>
      </c>
      <c r="M60" s="914"/>
      <c r="N60" s="287">
        <f>K60*L60</f>
        <v>1371.0214841483498</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1371.0214841483498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200520.80848508174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40104.161697016352</v>
      </c>
      <c r="M84" s="862"/>
      <c r="N84" s="51"/>
    </row>
    <row r="85" spans="1:14">
      <c r="B85" s="89" t="s">
        <v>973</v>
      </c>
      <c r="C85" s="90"/>
      <c r="D85" s="90"/>
      <c r="E85" s="90"/>
      <c r="F85" s="90"/>
      <c r="G85" s="90"/>
      <c r="H85" s="90"/>
      <c r="I85" s="87"/>
      <c r="J85" s="88"/>
      <c r="K85" s="304">
        <v>0.05</v>
      </c>
      <c r="L85" s="861">
        <f>N79*K85</f>
        <v>10026.040424254088</v>
      </c>
      <c r="M85" s="862"/>
      <c r="N85" s="51"/>
    </row>
    <row r="86" spans="1:14" ht="15.75" thickBot="1">
      <c r="B86" s="91" t="s">
        <v>974</v>
      </c>
      <c r="C86" s="92"/>
      <c r="D86" s="92"/>
      <c r="E86" s="92"/>
      <c r="F86" s="92"/>
      <c r="G86" s="92"/>
      <c r="H86" s="92"/>
      <c r="I86" s="93"/>
      <c r="J86" s="94"/>
      <c r="K86" s="305">
        <v>0.05</v>
      </c>
      <c r="L86" s="863">
        <f>N79*K86</f>
        <v>10026.040424254088</v>
      </c>
      <c r="M86" s="864"/>
      <c r="N86" s="51"/>
    </row>
    <row r="87" spans="1:14" ht="15.75" thickBot="1">
      <c r="B87" s="826" t="s">
        <v>953</v>
      </c>
      <c r="C87" s="827"/>
      <c r="D87" s="827"/>
      <c r="E87" s="827"/>
      <c r="F87" s="827"/>
      <c r="G87" s="827"/>
      <c r="H87" s="827"/>
      <c r="I87" s="827"/>
      <c r="J87" s="827"/>
      <c r="K87" s="827"/>
      <c r="L87" s="827"/>
      <c r="M87" s="828"/>
      <c r="N87" s="52">
        <f>L84+L85+L86</f>
        <v>60156.242545524532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260677.05103060626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75" customHeight="1" thickBot="1">
      <c r="A31" t="s">
        <v>1845</v>
      </c>
      <c r="B31" s="80" t="s">
        <v>1699</v>
      </c>
      <c r="C31" s="968" t="s">
        <v>1700</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46900.364811522923</v>
      </c>
      <c r="N48" s="272">
        <f>K48*M48</f>
        <v>51590.401292675218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6774.7027573457372</v>
      </c>
      <c r="N49" s="272">
        <f>K49*M49</f>
        <v>3387.3513786728686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7114.3998205538228</v>
      </c>
      <c r="N50" s="272">
        <f>K50*M50</f>
        <v>7114.3998205538228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118312.60276927505</v>
      </c>
      <c r="N51" s="272">
        <f>K51*M51</f>
        <v>118312.60276927505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180404.75526117696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3">
        <f>VLOOKUP(A60,TRANSPORTE!A1:D117,4,FALSE)</f>
        <v>1246.3831674075907</v>
      </c>
      <c r="M60" s="914"/>
      <c r="N60" s="287">
        <f>K60*L60</f>
        <v>1371.0214841483498</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1371.0214841483498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200520.80848508174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40104.161697016352</v>
      </c>
      <c r="M84" s="862"/>
      <c r="N84" s="51"/>
    </row>
    <row r="85" spans="1:14">
      <c r="B85" s="89" t="s">
        <v>973</v>
      </c>
      <c r="C85" s="90"/>
      <c r="D85" s="90"/>
      <c r="E85" s="90"/>
      <c r="F85" s="90"/>
      <c r="G85" s="90"/>
      <c r="H85" s="90"/>
      <c r="I85" s="87"/>
      <c r="J85" s="88"/>
      <c r="K85" s="304">
        <v>0.05</v>
      </c>
      <c r="L85" s="861">
        <f>N79*K85</f>
        <v>10026.040424254088</v>
      </c>
      <c r="M85" s="862"/>
      <c r="N85" s="51"/>
    </row>
    <row r="86" spans="1:14" ht="15.75" thickBot="1">
      <c r="B86" s="91" t="s">
        <v>974</v>
      </c>
      <c r="C86" s="92"/>
      <c r="D86" s="92"/>
      <c r="E86" s="92"/>
      <c r="F86" s="92"/>
      <c r="G86" s="92"/>
      <c r="H86" s="92"/>
      <c r="I86" s="93"/>
      <c r="J86" s="94"/>
      <c r="K86" s="305">
        <v>0.05</v>
      </c>
      <c r="L86" s="863">
        <f>N79*K86</f>
        <v>10026.040424254088</v>
      </c>
      <c r="M86" s="864"/>
      <c r="N86" s="51"/>
    </row>
    <row r="87" spans="1:14" ht="15.75" thickBot="1">
      <c r="B87" s="826" t="s">
        <v>953</v>
      </c>
      <c r="C87" s="827"/>
      <c r="D87" s="827"/>
      <c r="E87" s="827"/>
      <c r="F87" s="827"/>
      <c r="G87" s="827"/>
      <c r="H87" s="827"/>
      <c r="I87" s="827"/>
      <c r="J87" s="827"/>
      <c r="K87" s="827"/>
      <c r="L87" s="827"/>
      <c r="M87" s="828"/>
      <c r="N87" s="52">
        <f>L84+L85+L86</f>
        <v>60156.242545524532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260677.05103060626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8.5" customHeight="1" thickBot="1">
      <c r="A31" t="s">
        <v>1845</v>
      </c>
      <c r="B31" s="80" t="s">
        <v>1701</v>
      </c>
      <c r="C31" s="968" t="s">
        <v>1702</v>
      </c>
      <c r="D31" s="969"/>
      <c r="E31" s="969"/>
      <c r="F31" s="969"/>
      <c r="G31" s="969"/>
      <c r="H31" s="969"/>
      <c r="I31" s="969"/>
      <c r="J31" s="997"/>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5769.1701344298917</v>
      </c>
      <c r="N48" s="272">
        <f>K48*M48</f>
        <v>7499.9211747588597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7499.9211747588597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1785.2411180720399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9285.1622928308989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1857.0324585661799</v>
      </c>
      <c r="M84" s="862"/>
      <c r="N84" s="51"/>
    </row>
    <row r="85" spans="1:14">
      <c r="B85" s="89" t="s">
        <v>973</v>
      </c>
      <c r="C85" s="90"/>
      <c r="D85" s="90"/>
      <c r="E85" s="90"/>
      <c r="F85" s="90"/>
      <c r="G85" s="90"/>
      <c r="H85" s="90"/>
      <c r="I85" s="87"/>
      <c r="J85" s="88"/>
      <c r="K85" s="304">
        <v>0.05</v>
      </c>
      <c r="L85" s="861">
        <f>N79*K85</f>
        <v>464.25811464154498</v>
      </c>
      <c r="M85" s="862"/>
      <c r="N85" s="51"/>
    </row>
    <row r="86" spans="1:14" ht="15.75" thickBot="1">
      <c r="B86" s="91" t="s">
        <v>974</v>
      </c>
      <c r="C86" s="92"/>
      <c r="D86" s="92"/>
      <c r="E86" s="92"/>
      <c r="F86" s="92"/>
      <c r="G86" s="92"/>
      <c r="H86" s="92"/>
      <c r="I86" s="93"/>
      <c r="J86" s="94"/>
      <c r="K86" s="305">
        <v>0.05</v>
      </c>
      <c r="L86" s="863">
        <f>N79*K86</f>
        <v>464.25811464154498</v>
      </c>
      <c r="M86" s="864"/>
      <c r="N86" s="51"/>
    </row>
    <row r="87" spans="1:14" ht="15.75" thickBot="1">
      <c r="B87" s="826" t="s">
        <v>953</v>
      </c>
      <c r="C87" s="827"/>
      <c r="D87" s="827"/>
      <c r="E87" s="827"/>
      <c r="F87" s="827"/>
      <c r="G87" s="827"/>
      <c r="H87" s="827"/>
      <c r="I87" s="827"/>
      <c r="J87" s="827"/>
      <c r="K87" s="827"/>
      <c r="L87" s="827"/>
      <c r="M87" s="828"/>
      <c r="N87" s="52">
        <f>L84+L85+L86</f>
        <v>2785.5486878492698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12070.710980680169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 customHeight="1" thickBot="1">
      <c r="A31" t="s">
        <v>1845</v>
      </c>
      <c r="B31" s="80" t="s">
        <v>1703</v>
      </c>
      <c r="C31" s="968" t="s">
        <v>1704</v>
      </c>
      <c r="D31" s="969"/>
      <c r="E31" s="969"/>
      <c r="F31" s="969"/>
      <c r="G31" s="969"/>
      <c r="H31" s="969"/>
      <c r="I31" s="969"/>
      <c r="J31" s="997"/>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16834.243135616271</v>
      </c>
      <c r="N48" s="272">
        <f>K48*M48</f>
        <v>21884.516076301152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21884.516076301152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1785.2411180720399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23669.757194373193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4733.9514388746384</v>
      </c>
      <c r="M84" s="862"/>
      <c r="N84" s="51"/>
    </row>
    <row r="85" spans="1:14">
      <c r="B85" s="89" t="s">
        <v>973</v>
      </c>
      <c r="C85" s="90"/>
      <c r="D85" s="90"/>
      <c r="E85" s="90"/>
      <c r="F85" s="90"/>
      <c r="G85" s="90"/>
      <c r="H85" s="90"/>
      <c r="I85" s="87"/>
      <c r="J85" s="88"/>
      <c r="K85" s="304">
        <v>0.05</v>
      </c>
      <c r="L85" s="861">
        <f>N79*K85</f>
        <v>1183.4878597186596</v>
      </c>
      <c r="M85" s="862"/>
      <c r="N85" s="51"/>
    </row>
    <row r="86" spans="1:14" ht="15.75" thickBot="1">
      <c r="B86" s="91" t="s">
        <v>974</v>
      </c>
      <c r="C86" s="92"/>
      <c r="D86" s="92"/>
      <c r="E86" s="92"/>
      <c r="F86" s="92"/>
      <c r="G86" s="92"/>
      <c r="H86" s="92"/>
      <c r="I86" s="93"/>
      <c r="J86" s="94"/>
      <c r="K86" s="305">
        <v>0.05</v>
      </c>
      <c r="L86" s="863">
        <f>N79*K86</f>
        <v>1183.4878597186596</v>
      </c>
      <c r="M86" s="864"/>
      <c r="N86" s="51"/>
    </row>
    <row r="87" spans="1:14" ht="15.75" thickBot="1">
      <c r="B87" s="826" t="s">
        <v>953</v>
      </c>
      <c r="C87" s="827"/>
      <c r="D87" s="827"/>
      <c r="E87" s="827"/>
      <c r="F87" s="827"/>
      <c r="G87" s="827"/>
      <c r="H87" s="827"/>
      <c r="I87" s="827"/>
      <c r="J87" s="827"/>
      <c r="K87" s="827"/>
      <c r="L87" s="827"/>
      <c r="M87" s="828"/>
      <c r="N87" s="52">
        <f>L84+L85+L86</f>
        <v>7100.927158311958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30770.684352685152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75" customHeight="1" thickBot="1">
      <c r="A31" t="s">
        <v>1845</v>
      </c>
      <c r="B31" s="80" t="s">
        <v>1705</v>
      </c>
      <c r="C31" s="968" t="s">
        <v>2159</v>
      </c>
      <c r="D31" s="969"/>
      <c r="E31" s="969"/>
      <c r="F31" s="969"/>
      <c r="G31" s="969"/>
      <c r="H31" s="969"/>
      <c r="I31" s="969"/>
      <c r="J31" s="997"/>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5769.1701344298917</v>
      </c>
      <c r="N48" s="272">
        <f>K48*M48</f>
        <v>7499.9211747588597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7499.9211747588597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1785.2411180720399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9285.1622928308989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1857.0324585661799</v>
      </c>
      <c r="M84" s="862"/>
      <c r="N84" s="51"/>
    </row>
    <row r="85" spans="1:14">
      <c r="B85" s="89" t="s">
        <v>973</v>
      </c>
      <c r="C85" s="90"/>
      <c r="D85" s="90"/>
      <c r="E85" s="90"/>
      <c r="F85" s="90"/>
      <c r="G85" s="90"/>
      <c r="H85" s="90"/>
      <c r="I85" s="87"/>
      <c r="J85" s="88"/>
      <c r="K85" s="304">
        <v>0.05</v>
      </c>
      <c r="L85" s="861">
        <f>N79*K85</f>
        <v>464.25811464154498</v>
      </c>
      <c r="M85" s="862"/>
      <c r="N85" s="51"/>
    </row>
    <row r="86" spans="1:14" ht="15.75" thickBot="1">
      <c r="B86" s="91" t="s">
        <v>974</v>
      </c>
      <c r="C86" s="92"/>
      <c r="D86" s="92"/>
      <c r="E86" s="92"/>
      <c r="F86" s="92"/>
      <c r="G86" s="92"/>
      <c r="H86" s="92"/>
      <c r="I86" s="93"/>
      <c r="J86" s="94"/>
      <c r="K86" s="305">
        <v>0.05</v>
      </c>
      <c r="L86" s="863">
        <f>N79*K86</f>
        <v>464.25811464154498</v>
      </c>
      <c r="M86" s="864"/>
      <c r="N86" s="51"/>
    </row>
    <row r="87" spans="1:14" ht="15.75" thickBot="1">
      <c r="B87" s="826" t="s">
        <v>953</v>
      </c>
      <c r="C87" s="827"/>
      <c r="D87" s="827"/>
      <c r="E87" s="827"/>
      <c r="F87" s="827"/>
      <c r="G87" s="827"/>
      <c r="H87" s="827"/>
      <c r="I87" s="827"/>
      <c r="J87" s="827"/>
      <c r="K87" s="827"/>
      <c r="L87" s="827"/>
      <c r="M87" s="828"/>
      <c r="N87" s="52">
        <f>L84+L85+L86</f>
        <v>2785.5486878492698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12070.710980680169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 customHeight="1" thickBot="1">
      <c r="A31" t="s">
        <v>1845</v>
      </c>
      <c r="B31" s="80" t="s">
        <v>1706</v>
      </c>
      <c r="C31" s="968" t="s">
        <v>2160</v>
      </c>
      <c r="D31" s="969"/>
      <c r="E31" s="969"/>
      <c r="F31" s="969"/>
      <c r="G31" s="969"/>
      <c r="H31" s="969"/>
      <c r="I31" s="969"/>
      <c r="J31" s="997"/>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16834.243135616271</v>
      </c>
      <c r="N48" s="272">
        <f>K48*M48</f>
        <v>21884.516076301152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21884.516076301152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1785.2411180720399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23669.757194373193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4733.9514388746384</v>
      </c>
      <c r="M84" s="862"/>
      <c r="N84" s="51"/>
    </row>
    <row r="85" spans="1:14">
      <c r="B85" s="89" t="s">
        <v>973</v>
      </c>
      <c r="C85" s="90"/>
      <c r="D85" s="90"/>
      <c r="E85" s="90"/>
      <c r="F85" s="90"/>
      <c r="G85" s="90"/>
      <c r="H85" s="90"/>
      <c r="I85" s="87"/>
      <c r="J85" s="88"/>
      <c r="K85" s="304">
        <v>0.05</v>
      </c>
      <c r="L85" s="861">
        <f>N79*K85</f>
        <v>1183.4878597186596</v>
      </c>
      <c r="M85" s="862"/>
      <c r="N85" s="51"/>
    </row>
    <row r="86" spans="1:14" ht="15.75" thickBot="1">
      <c r="B86" s="91" t="s">
        <v>974</v>
      </c>
      <c r="C86" s="92"/>
      <c r="D86" s="92"/>
      <c r="E86" s="92"/>
      <c r="F86" s="92"/>
      <c r="G86" s="92"/>
      <c r="H86" s="92"/>
      <c r="I86" s="93"/>
      <c r="J86" s="94"/>
      <c r="K86" s="305">
        <v>0.05</v>
      </c>
      <c r="L86" s="863">
        <f>N79*K86</f>
        <v>1183.4878597186596</v>
      </c>
      <c r="M86" s="864"/>
      <c r="N86" s="51"/>
    </row>
    <row r="87" spans="1:14" ht="15.75" thickBot="1">
      <c r="B87" s="826" t="s">
        <v>953</v>
      </c>
      <c r="C87" s="827"/>
      <c r="D87" s="827"/>
      <c r="E87" s="827"/>
      <c r="F87" s="827"/>
      <c r="G87" s="827"/>
      <c r="H87" s="827"/>
      <c r="I87" s="827"/>
      <c r="J87" s="827"/>
      <c r="K87" s="827"/>
      <c r="L87" s="827"/>
      <c r="M87" s="828"/>
      <c r="N87" s="52">
        <f>L84+L85+L86</f>
        <v>7100.927158311958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30770.684352685152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76018.727244596856</v>
      </c>
      <c r="L36" s="270"/>
      <c r="M36" s="336">
        <v>15</v>
      </c>
      <c r="N36" s="272">
        <f>K36/M36</f>
        <v>5067.9151496397908</v>
      </c>
    </row>
    <row r="37" spans="1:14">
      <c r="A37" s="113" t="s">
        <v>174</v>
      </c>
      <c r="B37" s="875" t="str">
        <f>VLOOKUP(A37,EQUIPOS!A7:D154,3,FALSE)</f>
        <v>Compactador vibratorio tipo DD-20</v>
      </c>
      <c r="C37" s="876"/>
      <c r="D37" s="876"/>
      <c r="E37" s="876"/>
      <c r="F37" s="876"/>
      <c r="G37" s="876"/>
      <c r="H37" s="877"/>
      <c r="I37" s="421"/>
      <c r="J37" s="422"/>
      <c r="K37" s="269">
        <f>VLOOKUP(A37,EQUIPOS!A7:D164,4,FALSE)</f>
        <v>69718.573085784679</v>
      </c>
      <c r="L37" s="335"/>
      <c r="M37" s="336">
        <v>15</v>
      </c>
      <c r="N37" s="272">
        <f>K37/M37</f>
        <v>4647.9048723856449</v>
      </c>
    </row>
    <row r="38" spans="1:14">
      <c r="A38" s="113" t="s">
        <v>269</v>
      </c>
      <c r="B38" s="875" t="str">
        <f>VLOOKUP(A38,EQUIPOS!A8:D154,3,FALSE)</f>
        <v>Motoniveladora  potencia 215 HP, ancho de cuchilla 4,27 m, peso 18 ton.</v>
      </c>
      <c r="C38" s="876"/>
      <c r="D38" s="876"/>
      <c r="E38" s="876"/>
      <c r="F38" s="876"/>
      <c r="G38" s="876"/>
      <c r="H38" s="877"/>
      <c r="I38" s="328"/>
      <c r="J38" s="330"/>
      <c r="K38" s="269">
        <f>VLOOKUP(A38,EQUIPOS!A8:D165,4,FALSE)</f>
        <v>208882.25188490498</v>
      </c>
      <c r="L38" s="423"/>
      <c r="M38" s="424">
        <v>15</v>
      </c>
      <c r="N38" s="272">
        <f>K38/M38</f>
        <v>13925.483458993665</v>
      </c>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N75*M41</f>
        <v>49.076288102401321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SUM(N36:N41)</f>
        <v>23690.379769121504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23783.008573678122</v>
      </c>
      <c r="N48" s="272">
        <f>K48*M48</f>
        <v>30917.91114578156</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56.616177201347739</v>
      </c>
      <c r="N49" s="272">
        <f>K49*M49</f>
        <v>1698.4853160404323</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1"/>
      <c r="N52" s="482"/>
    </row>
    <row r="53" spans="1:14" ht="15.75" thickBot="1">
      <c r="B53" s="915" t="s">
        <v>953</v>
      </c>
      <c r="C53" s="869"/>
      <c r="D53" s="869"/>
      <c r="E53" s="869"/>
      <c r="F53" s="869"/>
      <c r="G53" s="869"/>
      <c r="H53" s="869"/>
      <c r="I53" s="869"/>
      <c r="J53" s="869"/>
      <c r="K53" s="869"/>
      <c r="L53" s="869"/>
      <c r="M53" s="870"/>
      <c r="N53" s="104">
        <f>SUM(N48:N52)</f>
        <v>32616.396461821991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3">
        <f>VLOOKUP(A58,TRANSPORTE!A1:D117,4,FALSE)</f>
        <v>1246.3831674075907</v>
      </c>
      <c r="M58" s="914"/>
      <c r="N58" s="287">
        <f>K58*L58</f>
        <v>1620.2981176298679</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1620.2981176298679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2453.8144051200661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60380.888753693427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12076.177750738687</v>
      </c>
      <c r="M82" s="862"/>
      <c r="N82" s="51"/>
    </row>
    <row r="83" spans="1:14">
      <c r="B83" s="89" t="s">
        <v>973</v>
      </c>
      <c r="C83" s="90"/>
      <c r="D83" s="90"/>
      <c r="E83" s="90"/>
      <c r="F83" s="90"/>
      <c r="G83" s="90"/>
      <c r="H83" s="90"/>
      <c r="I83" s="87"/>
      <c r="J83" s="88"/>
      <c r="K83" s="304">
        <v>0.05</v>
      </c>
      <c r="L83" s="861">
        <f>N77*K83</f>
        <v>3019.0444376846717</v>
      </c>
      <c r="M83" s="862"/>
      <c r="N83" s="51"/>
    </row>
    <row r="84" spans="1:14" ht="15.75" thickBot="1">
      <c r="B84" s="91" t="s">
        <v>974</v>
      </c>
      <c r="C84" s="92"/>
      <c r="D84" s="92"/>
      <c r="E84" s="92"/>
      <c r="F84" s="92"/>
      <c r="G84" s="92"/>
      <c r="H84" s="92"/>
      <c r="I84" s="93"/>
      <c r="J84" s="94"/>
      <c r="K84" s="305">
        <v>0.05</v>
      </c>
      <c r="L84" s="863">
        <f>N77*K84</f>
        <v>3019.0444376846717</v>
      </c>
      <c r="M84" s="864"/>
      <c r="N84" s="51"/>
    </row>
    <row r="85" spans="1:14" ht="15.75" thickBot="1">
      <c r="B85" s="826" t="s">
        <v>953</v>
      </c>
      <c r="C85" s="827"/>
      <c r="D85" s="827"/>
      <c r="E85" s="827"/>
      <c r="F85" s="827"/>
      <c r="G85" s="827"/>
      <c r="H85" s="827"/>
      <c r="I85" s="827"/>
      <c r="J85" s="827"/>
      <c r="K85" s="827"/>
      <c r="L85" s="827"/>
      <c r="M85" s="828"/>
      <c r="N85" s="52">
        <f>L82+L83+L84</f>
        <v>18114.26662610803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78495.155379801465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106.68624361440799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12576.76157723725</v>
      </c>
      <c r="N48" s="272">
        <f>K48*M48</f>
        <v>8803.7331040660738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8803.7331040660738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2133.7248722881595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11044.144219968641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2208.8288439937282</v>
      </c>
      <c r="M84" s="862"/>
      <c r="N84" s="51"/>
    </row>
    <row r="85" spans="1:14">
      <c r="B85" s="89" t="s">
        <v>973</v>
      </c>
      <c r="C85" s="90"/>
      <c r="D85" s="90"/>
      <c r="E85" s="90"/>
      <c r="F85" s="90"/>
      <c r="G85" s="90"/>
      <c r="H85" s="90"/>
      <c r="I85" s="87"/>
      <c r="J85" s="88"/>
      <c r="K85" s="304">
        <v>0.05</v>
      </c>
      <c r="L85" s="861">
        <f>N79*K85</f>
        <v>552.20721099843206</v>
      </c>
      <c r="M85" s="862"/>
      <c r="N85" s="51"/>
    </row>
    <row r="86" spans="1:14" ht="15.75" thickBot="1">
      <c r="B86" s="91" t="s">
        <v>974</v>
      </c>
      <c r="C86" s="92"/>
      <c r="D86" s="92"/>
      <c r="E86" s="92"/>
      <c r="F86" s="92"/>
      <c r="G86" s="92"/>
      <c r="H86" s="92"/>
      <c r="I86" s="93"/>
      <c r="J86" s="94"/>
      <c r="K86" s="305">
        <v>0.05</v>
      </c>
      <c r="L86" s="863">
        <f>N79*K86</f>
        <v>552.20721099843206</v>
      </c>
      <c r="M86" s="864"/>
      <c r="N86" s="51"/>
    </row>
    <row r="87" spans="1:14" ht="15.75" thickBot="1">
      <c r="B87" s="826" t="s">
        <v>953</v>
      </c>
      <c r="C87" s="827"/>
      <c r="D87" s="827"/>
      <c r="E87" s="827"/>
      <c r="F87" s="827"/>
      <c r="G87" s="827"/>
      <c r="H87" s="827"/>
      <c r="I87" s="827"/>
      <c r="J87" s="827"/>
      <c r="K87" s="827"/>
      <c r="L87" s="827"/>
      <c r="M87" s="828"/>
      <c r="N87" s="52">
        <f>L84+L85+L86</f>
        <v>3313.2432659905921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52">
        <f>N79+N87</f>
        <v>14357.387485959232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579.66808403601988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62494.182317193809</v>
      </c>
      <c r="N48" s="272">
        <f>K48*M48</f>
        <v>12498.836463438762</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3000.2909439225541</v>
      </c>
      <c r="N49" s="272">
        <f>K49*M49</f>
        <v>3150.3054911186819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915" t="s">
        <v>953</v>
      </c>
      <c r="C55" s="869"/>
      <c r="D55" s="869"/>
      <c r="E55" s="869"/>
      <c r="F55" s="869"/>
      <c r="G55" s="869"/>
      <c r="H55" s="869"/>
      <c r="I55" s="869"/>
      <c r="J55" s="869"/>
      <c r="K55" s="869"/>
      <c r="L55" s="869"/>
      <c r="M55" s="870"/>
      <c r="N55" s="104">
        <f>SUM(N48:N54)</f>
        <v>15649.141954557443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11593.361680720398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27822.171719313861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5564.4343438627729</v>
      </c>
      <c r="M84" s="862"/>
      <c r="N84" s="51"/>
    </row>
    <row r="85" spans="1:14">
      <c r="B85" s="89" t="s">
        <v>973</v>
      </c>
      <c r="C85" s="90"/>
      <c r="D85" s="90"/>
      <c r="E85" s="90"/>
      <c r="F85" s="90"/>
      <c r="G85" s="90"/>
      <c r="H85" s="90"/>
      <c r="I85" s="87"/>
      <c r="J85" s="88"/>
      <c r="K85" s="304">
        <v>0.05</v>
      </c>
      <c r="L85" s="861">
        <f>N79*K85</f>
        <v>1391.1085859656932</v>
      </c>
      <c r="M85" s="862"/>
      <c r="N85" s="51"/>
    </row>
    <row r="86" spans="1:14" ht="15.75" thickBot="1">
      <c r="B86" s="91" t="s">
        <v>974</v>
      </c>
      <c r="C86" s="92"/>
      <c r="D86" s="92"/>
      <c r="E86" s="92"/>
      <c r="F86" s="92"/>
      <c r="G86" s="92"/>
      <c r="H86" s="92"/>
      <c r="I86" s="93"/>
      <c r="J86" s="94"/>
      <c r="K86" s="305">
        <v>0.05</v>
      </c>
      <c r="L86" s="863">
        <f>N79*K86</f>
        <v>1391.1085859656932</v>
      </c>
      <c r="M86" s="864"/>
      <c r="N86" s="51"/>
    </row>
    <row r="87" spans="1:14" ht="15.75" thickBot="1">
      <c r="B87" s="826" t="s">
        <v>953</v>
      </c>
      <c r="C87" s="827"/>
      <c r="D87" s="827"/>
      <c r="E87" s="827"/>
      <c r="F87" s="827"/>
      <c r="G87" s="827"/>
      <c r="H87" s="827"/>
      <c r="I87" s="827"/>
      <c r="J87" s="827"/>
      <c r="K87" s="827"/>
      <c r="L87" s="827"/>
      <c r="M87" s="828"/>
      <c r="N87" s="52">
        <f>L84+L85+L86</f>
        <v>8346.6515157941594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36168.823235108022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8.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52159.956220008142</v>
      </c>
      <c r="L36" s="270"/>
      <c r="M36" s="336">
        <v>1500</v>
      </c>
      <c r="N36" s="272">
        <f>K36/M36</f>
        <v>34.773304146672096</v>
      </c>
    </row>
    <row r="37" spans="1:14">
      <c r="A37" s="113" t="s">
        <v>361</v>
      </c>
      <c r="B37" s="875" t="str">
        <f>VLOOKUP(A37,EQUIPOS!A7:D154,3,FALSE)</f>
        <v>Vehículo delineador</v>
      </c>
      <c r="C37" s="876"/>
      <c r="D37" s="876"/>
      <c r="E37" s="876"/>
      <c r="F37" s="876"/>
      <c r="G37" s="876"/>
      <c r="H37" s="877"/>
      <c r="I37" s="421"/>
      <c r="J37" s="422"/>
      <c r="K37" s="269">
        <f>VLOOKUP(A37,EQUIPOS!A7:D164,4,FALSE)</f>
        <v>125659.38480452895</v>
      </c>
      <c r="L37" s="335"/>
      <c r="M37" s="336">
        <v>1500</v>
      </c>
      <c r="N37" s="272">
        <f>K37/M37</f>
        <v>83.772923203019303</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0.24538144051200664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118.79160879020341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5685.4368238117158</v>
      </c>
      <c r="N48" s="272">
        <f>K48*M48</f>
        <v>261.53009389533895</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84402.077759873267</v>
      </c>
      <c r="N49" s="272">
        <f>K49*M49</f>
        <v>1181.6290886382258</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31703.593441759233</v>
      </c>
      <c r="N50" s="272">
        <f>K50*M50</f>
        <v>13.63254517995647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1456.7917277135211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24.538144051200664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1600.121480554925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320.02429611098501</v>
      </c>
      <c r="M84" s="862"/>
      <c r="N84" s="51"/>
    </row>
    <row r="85" spans="1:14">
      <c r="B85" s="89" t="s">
        <v>973</v>
      </c>
      <c r="C85" s="90"/>
      <c r="D85" s="90"/>
      <c r="E85" s="90"/>
      <c r="F85" s="90"/>
      <c r="G85" s="90"/>
      <c r="H85" s="90"/>
      <c r="I85" s="87"/>
      <c r="J85" s="88"/>
      <c r="K85" s="304">
        <v>0.05</v>
      </c>
      <c r="L85" s="861">
        <f>N79*K85</f>
        <v>80.006074027746251</v>
      </c>
      <c r="M85" s="862"/>
      <c r="N85" s="51"/>
    </row>
    <row r="86" spans="1:14" ht="15.75" thickBot="1">
      <c r="B86" s="91" t="s">
        <v>974</v>
      </c>
      <c r="C86" s="92"/>
      <c r="D86" s="92"/>
      <c r="E86" s="92"/>
      <c r="F86" s="92"/>
      <c r="G86" s="92"/>
      <c r="H86" s="92"/>
      <c r="I86" s="93"/>
      <c r="J86" s="94"/>
      <c r="K86" s="305">
        <v>0.05</v>
      </c>
      <c r="L86" s="863">
        <f>N79*K86</f>
        <v>80.006074027746251</v>
      </c>
      <c r="M86" s="864"/>
      <c r="N86" s="51"/>
    </row>
    <row r="87" spans="1:14" ht="15.75" thickBot="1">
      <c r="B87" s="826" t="s">
        <v>953</v>
      </c>
      <c r="C87" s="827"/>
      <c r="D87" s="827"/>
      <c r="E87" s="827"/>
      <c r="F87" s="827"/>
      <c r="G87" s="827"/>
      <c r="H87" s="827"/>
      <c r="I87" s="827"/>
      <c r="J87" s="827"/>
      <c r="K87" s="827"/>
      <c r="L87" s="827"/>
      <c r="M87" s="828"/>
      <c r="N87" s="52">
        <f>L84+L85+L86</f>
        <v>480.03644416647751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2080.1579247214027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52159.956220008142</v>
      </c>
      <c r="L36" s="270"/>
      <c r="M36" s="336">
        <v>1200</v>
      </c>
      <c r="N36" s="272">
        <f>K36/M36</f>
        <v>43.466630183340115</v>
      </c>
    </row>
    <row r="37" spans="1:14">
      <c r="A37" s="113" t="s">
        <v>201</v>
      </c>
      <c r="B37" s="875" t="str">
        <f>VLOOKUP(A37,EQUIPOS!A7:D154,3,FALSE)</f>
        <v>Equipo autopropulsado para pintura termoplástica</v>
      </c>
      <c r="C37" s="876"/>
      <c r="D37" s="876"/>
      <c r="E37" s="876"/>
      <c r="F37" s="876"/>
      <c r="G37" s="876"/>
      <c r="H37" s="877"/>
      <c r="I37" s="421"/>
      <c r="J37" s="422"/>
      <c r="K37" s="269">
        <f>VLOOKUP(A37,EQUIPOS!A7:D164,4,FALSE)</f>
        <v>109769.31775340356</v>
      </c>
      <c r="L37" s="335"/>
      <c r="M37" s="336">
        <v>1200</v>
      </c>
      <c r="N37" s="272">
        <f>K37/M37</f>
        <v>91.47443146116963</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0.43712366522334167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135.37818530973308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5685.4368238117158</v>
      </c>
      <c r="N48" s="272">
        <f>K48*M48</f>
        <v>614.02717697166531</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9608.8096471530062</v>
      </c>
      <c r="N49" s="272">
        <f>K49*M49</f>
        <v>749.4871524779345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1363.5143294495997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43.712366522334165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1542.6048812816668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308.52097625633337</v>
      </c>
      <c r="M84" s="862"/>
      <c r="N84" s="51"/>
    </row>
    <row r="85" spans="1:14">
      <c r="B85" s="89" t="s">
        <v>973</v>
      </c>
      <c r="C85" s="90"/>
      <c r="D85" s="90"/>
      <c r="E85" s="90"/>
      <c r="F85" s="90"/>
      <c r="G85" s="90"/>
      <c r="H85" s="90"/>
      <c r="I85" s="87"/>
      <c r="J85" s="88"/>
      <c r="K85" s="304">
        <v>0.05</v>
      </c>
      <c r="L85" s="861">
        <f>N79*K85</f>
        <v>77.130244064083342</v>
      </c>
      <c r="M85" s="862"/>
      <c r="N85" s="51"/>
    </row>
    <row r="86" spans="1:14" ht="15.75" thickBot="1">
      <c r="B86" s="91" t="s">
        <v>974</v>
      </c>
      <c r="C86" s="92"/>
      <c r="D86" s="92"/>
      <c r="E86" s="92"/>
      <c r="F86" s="92"/>
      <c r="G86" s="92"/>
      <c r="H86" s="92"/>
      <c r="I86" s="93"/>
      <c r="J86" s="94"/>
      <c r="K86" s="305">
        <v>0.05</v>
      </c>
      <c r="L86" s="863">
        <f>N79*K86</f>
        <v>77.130244064083342</v>
      </c>
      <c r="M86" s="864"/>
      <c r="N86" s="51"/>
    </row>
    <row r="87" spans="1:14" ht="15.75" thickBot="1">
      <c r="B87" s="826" t="s">
        <v>953</v>
      </c>
      <c r="C87" s="827"/>
      <c r="D87" s="827"/>
      <c r="E87" s="827"/>
      <c r="F87" s="827"/>
      <c r="G87" s="827"/>
      <c r="H87" s="827"/>
      <c r="I87" s="827"/>
      <c r="J87" s="827"/>
      <c r="K87" s="827"/>
      <c r="L87" s="827"/>
      <c r="M87" s="828"/>
      <c r="N87" s="52">
        <f>L84+L85+L86</f>
        <v>462.78146438450005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2005.386345666167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199</v>
      </c>
      <c r="B36" s="875" t="str">
        <f>VLOOKUP(A36,EQUIPOS!A6:D154,3,FALSE)</f>
        <v xml:space="preserve">Equipo de pintura (Compresor), Presión máxima de trabajo 3300 psi.
</v>
      </c>
      <c r="C36" s="876"/>
      <c r="D36" s="876"/>
      <c r="E36" s="876"/>
      <c r="F36" s="876"/>
      <c r="G36" s="876"/>
      <c r="H36" s="877"/>
      <c r="I36" s="267"/>
      <c r="J36" s="268"/>
      <c r="K36" s="269">
        <f>VLOOKUP(A36,EQUIPOS!A6:D163,4,FALSE)</f>
        <v>24611.976815478061</v>
      </c>
      <c r="L36" s="270"/>
      <c r="M36" s="336">
        <v>6.1</v>
      </c>
      <c r="N36" s="272">
        <f>K36/M36</f>
        <v>4034.7502976193546</v>
      </c>
    </row>
    <row r="37" spans="1:14">
      <c r="A37" s="113" t="s">
        <v>138</v>
      </c>
      <c r="B37" s="875" t="str">
        <f>VLOOKUP(A37,EQUIPOS!A7:D154,3,FALSE)</f>
        <v>Camioneta D-300</v>
      </c>
      <c r="C37" s="876"/>
      <c r="D37" s="876"/>
      <c r="E37" s="876"/>
      <c r="F37" s="876"/>
      <c r="G37" s="876"/>
      <c r="H37" s="877"/>
      <c r="I37" s="421"/>
      <c r="J37" s="422"/>
      <c r="K37" s="269">
        <f>VLOOKUP(A37,EQUIPOS!A7:D164,4,FALSE)</f>
        <v>52159.956220008142</v>
      </c>
      <c r="L37" s="335"/>
      <c r="M37" s="336">
        <v>6.1</v>
      </c>
      <c r="N37" s="272">
        <f>K37/M37</f>
        <v>8550.8124950833026</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85.991540699673777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12671.554333402331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5685.4368238117158</v>
      </c>
      <c r="N48" s="272">
        <f>K48*M48</f>
        <v>2171.8368666960755</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31703.593441759233</v>
      </c>
      <c r="N49" s="272">
        <f>K49*M49</f>
        <v>1585.1796720879618</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84402.077759873267</v>
      </c>
      <c r="N50" s="272">
        <f>K50*M50</f>
        <v>10128.249331184792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13885.265869968829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8599.1540699673769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35155.974273338536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7031.1948546677077</v>
      </c>
      <c r="M84" s="862"/>
      <c r="N84" s="51"/>
    </row>
    <row r="85" spans="1:14">
      <c r="B85" s="89" t="s">
        <v>973</v>
      </c>
      <c r="C85" s="90"/>
      <c r="D85" s="90"/>
      <c r="E85" s="90"/>
      <c r="F85" s="90"/>
      <c r="G85" s="90"/>
      <c r="H85" s="90"/>
      <c r="I85" s="87"/>
      <c r="J85" s="88"/>
      <c r="K85" s="304">
        <v>0.05</v>
      </c>
      <c r="L85" s="861">
        <f>N79*K85</f>
        <v>1757.7987136669269</v>
      </c>
      <c r="M85" s="862"/>
      <c r="N85" s="51"/>
    </row>
    <row r="86" spans="1:14" ht="15.75" thickBot="1">
      <c r="B86" s="91" t="s">
        <v>974</v>
      </c>
      <c r="C86" s="92"/>
      <c r="D86" s="92"/>
      <c r="E86" s="92"/>
      <c r="F86" s="92"/>
      <c r="G86" s="92"/>
      <c r="H86" s="92"/>
      <c r="I86" s="93"/>
      <c r="J86" s="94"/>
      <c r="K86" s="305">
        <v>0.05</v>
      </c>
      <c r="L86" s="863">
        <f>N79*K86</f>
        <v>1757.7987136669269</v>
      </c>
      <c r="M86" s="864"/>
      <c r="N86" s="51"/>
    </row>
    <row r="87" spans="1:14" ht="15.75" thickBot="1">
      <c r="B87" s="826" t="s">
        <v>953</v>
      </c>
      <c r="C87" s="827"/>
      <c r="D87" s="827"/>
      <c r="E87" s="827"/>
      <c r="F87" s="827"/>
      <c r="G87" s="827"/>
      <c r="H87" s="827"/>
      <c r="I87" s="827"/>
      <c r="J87" s="827"/>
      <c r="K87" s="827"/>
      <c r="L87" s="827"/>
      <c r="M87" s="828"/>
      <c r="N87" s="52">
        <f>L84+L85+L86</f>
        <v>10546.792282001561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45702.766555340095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52159.956220008142</v>
      </c>
      <c r="L36" s="270"/>
      <c r="M36" s="336">
        <v>6</v>
      </c>
      <c r="N36" s="272">
        <f>K36/M36</f>
        <v>8693.3260366680242</v>
      </c>
    </row>
    <row r="37" spans="1:14">
      <c r="A37" s="113" t="s">
        <v>1711</v>
      </c>
      <c r="B37" s="875" t="str">
        <f>VLOOKUP(A37,EQUIPOS!A7:D154,3,FALSE)</f>
        <v>Caldera para pintura termoplástica</v>
      </c>
      <c r="C37" s="876"/>
      <c r="D37" s="876"/>
      <c r="E37" s="876"/>
      <c r="F37" s="876"/>
      <c r="G37" s="876"/>
      <c r="H37" s="877"/>
      <c r="I37" s="421"/>
      <c r="J37" s="422"/>
      <c r="K37" s="269">
        <f>VLOOKUP(A37,EQUIPOS!A7:D164,4,FALSE)</f>
        <v>52697.093306984032</v>
      </c>
      <c r="L37" s="335"/>
      <c r="M37" s="336">
        <v>6</v>
      </c>
      <c r="N37" s="272">
        <f>K37/M37</f>
        <v>8782.8488844973381</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100.46441950300166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17576.639340668364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5685.4368238117158</v>
      </c>
      <c r="N48" s="272">
        <f>K48*M48</f>
        <v>5116.8931414305443</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9608.8096471530062</v>
      </c>
      <c r="N49" s="272">
        <f>K49*M49</f>
        <v>6245.7262706494539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11362.619412079999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10046.441950300166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38985.700703048526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7797.1401406097057</v>
      </c>
      <c r="M84" s="862"/>
      <c r="N84" s="51"/>
    </row>
    <row r="85" spans="1:14">
      <c r="B85" s="89" t="s">
        <v>973</v>
      </c>
      <c r="C85" s="90"/>
      <c r="D85" s="90"/>
      <c r="E85" s="90"/>
      <c r="F85" s="90"/>
      <c r="G85" s="90"/>
      <c r="H85" s="90"/>
      <c r="I85" s="87"/>
      <c r="J85" s="88"/>
      <c r="K85" s="304">
        <v>0.05</v>
      </c>
      <c r="L85" s="861">
        <f>N79*K85</f>
        <v>1949.2850351524264</v>
      </c>
      <c r="M85" s="862"/>
      <c r="N85" s="51"/>
    </row>
    <row r="86" spans="1:14" ht="15.75" thickBot="1">
      <c r="B86" s="91" t="s">
        <v>974</v>
      </c>
      <c r="C86" s="92"/>
      <c r="D86" s="92"/>
      <c r="E86" s="92"/>
      <c r="F86" s="92"/>
      <c r="G86" s="92"/>
      <c r="H86" s="92"/>
      <c r="I86" s="93"/>
      <c r="J86" s="94"/>
      <c r="K86" s="305">
        <v>0.05</v>
      </c>
      <c r="L86" s="863">
        <f>N79*K86</f>
        <v>1949.2850351524264</v>
      </c>
      <c r="M86" s="864"/>
      <c r="N86" s="51"/>
    </row>
    <row r="87" spans="1:14" ht="15.75" thickBot="1">
      <c r="B87" s="826" t="s">
        <v>953</v>
      </c>
      <c r="C87" s="827"/>
      <c r="D87" s="827"/>
      <c r="E87" s="827"/>
      <c r="F87" s="827"/>
      <c r="G87" s="827"/>
      <c r="H87" s="827"/>
      <c r="I87" s="827"/>
      <c r="J87" s="827"/>
      <c r="K87" s="827"/>
      <c r="L87" s="827"/>
      <c r="M87" s="828"/>
      <c r="N87" s="52">
        <f>L84+L85+L86</f>
        <v>11695.710210914558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50681.410913963082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52159.956220008142</v>
      </c>
      <c r="L36" s="270"/>
      <c r="M36" s="336">
        <v>250</v>
      </c>
      <c r="N36" s="272">
        <f>K36/M36</f>
        <v>208.63982488003256</v>
      </c>
    </row>
    <row r="37" spans="1:14">
      <c r="A37" s="113" t="s">
        <v>251</v>
      </c>
      <c r="B37" s="875" t="str">
        <f>VLOOKUP(A37,EQUIPOS!A7:D154,3,FALSE)</f>
        <v>Maquina térmica pegatachas</v>
      </c>
      <c r="C37" s="876"/>
      <c r="D37" s="876"/>
      <c r="E37" s="876"/>
      <c r="F37" s="876"/>
      <c r="G37" s="876"/>
      <c r="H37" s="877"/>
      <c r="I37" s="421"/>
      <c r="J37" s="422"/>
      <c r="K37" s="269">
        <f>VLOOKUP(A37,EQUIPOS!A7:D164,4,FALSE)</f>
        <v>26133.041531671421</v>
      </c>
      <c r="L37" s="335"/>
      <c r="M37" s="336">
        <v>250</v>
      </c>
      <c r="N37" s="272">
        <f>K37/M37</f>
        <v>104.53216612668568</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1.15933616807204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314.33132717479032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9608.8096471530062</v>
      </c>
      <c r="N48" s="272">
        <f>K48*M48</f>
        <v>768.70477177224052</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6982.5702428956702</v>
      </c>
      <c r="N49" s="272">
        <f>K49*M49</f>
        <v>6982.5702428956702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7751.2750146679109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115.93361680720399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8181.5399586499052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1636.307991729981</v>
      </c>
      <c r="M84" s="862"/>
      <c r="N84" s="51"/>
    </row>
    <row r="85" spans="1:14">
      <c r="B85" s="89" t="s">
        <v>973</v>
      </c>
      <c r="C85" s="90"/>
      <c r="D85" s="90"/>
      <c r="E85" s="90"/>
      <c r="F85" s="90"/>
      <c r="G85" s="90"/>
      <c r="H85" s="90"/>
      <c r="I85" s="87"/>
      <c r="J85" s="88"/>
      <c r="K85" s="304">
        <v>0.05</v>
      </c>
      <c r="L85" s="861">
        <f>N79*K85</f>
        <v>409.07699793249526</v>
      </c>
      <c r="M85" s="862"/>
      <c r="N85" s="51"/>
    </row>
    <row r="86" spans="1:14" ht="15.75" thickBot="1">
      <c r="B86" s="91" t="s">
        <v>974</v>
      </c>
      <c r="C86" s="92"/>
      <c r="D86" s="92"/>
      <c r="E86" s="92"/>
      <c r="F86" s="92"/>
      <c r="G86" s="92"/>
      <c r="H86" s="92"/>
      <c r="I86" s="93"/>
      <c r="J86" s="94"/>
      <c r="K86" s="305">
        <v>0.05</v>
      </c>
      <c r="L86" s="863">
        <f>N79*K86</f>
        <v>409.07699793249526</v>
      </c>
      <c r="M86" s="864"/>
      <c r="N86" s="51"/>
    </row>
    <row r="87" spans="1:14" ht="15.75" thickBot="1">
      <c r="B87" s="826" t="s">
        <v>953</v>
      </c>
      <c r="C87" s="827"/>
      <c r="D87" s="827"/>
      <c r="E87" s="827"/>
      <c r="F87" s="827"/>
      <c r="G87" s="827"/>
      <c r="H87" s="827"/>
      <c r="I87" s="827"/>
      <c r="J87" s="827"/>
      <c r="K87" s="827"/>
      <c r="L87" s="827"/>
      <c r="M87" s="828"/>
      <c r="N87" s="52">
        <f>L84+L85+L86</f>
        <v>2454.4619875949716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10636.001946244876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52159.956220008142</v>
      </c>
      <c r="L36" s="270"/>
      <c r="M36" s="336">
        <v>3.75</v>
      </c>
      <c r="N36" s="272">
        <f>K36/M36</f>
        <v>13909.321658668838</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98.152576204802642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14007.47423487364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105754.25519138221</v>
      </c>
      <c r="N48" s="272">
        <f>K48*M48</f>
        <v>105754.25519138221</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282270.12036235048</v>
      </c>
      <c r="N49" s="272">
        <f>K49*M49</f>
        <v>282270.12036235048</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438699.3354025532</v>
      </c>
      <c r="N50" s="272">
        <f>K50*M50</f>
        <v>13160.980062076596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401185.35561580927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9815.2576204802644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425008.08747116319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85001.617494232647</v>
      </c>
      <c r="M84" s="862"/>
      <c r="N84" s="51"/>
    </row>
    <row r="85" spans="1:14">
      <c r="B85" s="89" t="s">
        <v>973</v>
      </c>
      <c r="C85" s="90"/>
      <c r="D85" s="90"/>
      <c r="E85" s="90"/>
      <c r="F85" s="90"/>
      <c r="G85" s="90"/>
      <c r="H85" s="90"/>
      <c r="I85" s="87"/>
      <c r="J85" s="88"/>
      <c r="K85" s="304">
        <v>0.05</v>
      </c>
      <c r="L85" s="861">
        <f>N79*K85</f>
        <v>21250.404373558162</v>
      </c>
      <c r="M85" s="862"/>
      <c r="N85" s="51"/>
    </row>
    <row r="86" spans="1:14" ht="15.75" thickBot="1">
      <c r="B86" s="91" t="s">
        <v>974</v>
      </c>
      <c r="C86" s="92"/>
      <c r="D86" s="92"/>
      <c r="E86" s="92"/>
      <c r="F86" s="92"/>
      <c r="G86" s="92"/>
      <c r="H86" s="92"/>
      <c r="I86" s="93"/>
      <c r="J86" s="94"/>
      <c r="K86" s="305">
        <v>0.05</v>
      </c>
      <c r="L86" s="863">
        <f>N79*K86</f>
        <v>21250.404373558162</v>
      </c>
      <c r="M86" s="864"/>
      <c r="N86" s="51"/>
    </row>
    <row r="87" spans="1:14" ht="15.75" thickBot="1">
      <c r="B87" s="826" t="s">
        <v>953</v>
      </c>
      <c r="C87" s="827"/>
      <c r="D87" s="827"/>
      <c r="E87" s="827"/>
      <c r="F87" s="827"/>
      <c r="G87" s="827"/>
      <c r="H87" s="827"/>
      <c r="I87" s="827"/>
      <c r="J87" s="827"/>
      <c r="K87" s="827"/>
      <c r="L87" s="827"/>
      <c r="M87" s="828"/>
      <c r="N87" s="52">
        <f>L84+L85+L86</f>
        <v>127502.42624134898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552510.51371251221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8.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52159.956220008142</v>
      </c>
      <c r="L36" s="270"/>
      <c r="M36" s="336">
        <v>3.75</v>
      </c>
      <c r="N36" s="272">
        <f>K36/M36</f>
        <v>13909.321658668838</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98.152576204802642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14007.47423487364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105754.25519138221</v>
      </c>
      <c r="N48" s="272">
        <f>K48*M48</f>
        <v>105754.25519138221</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253077.97656751313</v>
      </c>
      <c r="N49" s="272">
        <f>K49*M49</f>
        <v>253077.97656751313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438699.3354025532</v>
      </c>
      <c r="N50" s="272">
        <f>K50*M50</f>
        <v>13160.980062076596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371993.21182097192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9815.2576204802644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395815.94367632584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79163.188735265168</v>
      </c>
      <c r="M84" s="862"/>
      <c r="N84" s="51"/>
    </row>
    <row r="85" spans="1:14">
      <c r="B85" s="89" t="s">
        <v>973</v>
      </c>
      <c r="C85" s="90"/>
      <c r="D85" s="90"/>
      <c r="E85" s="90"/>
      <c r="F85" s="90"/>
      <c r="G85" s="90"/>
      <c r="H85" s="90"/>
      <c r="I85" s="87"/>
      <c r="J85" s="88"/>
      <c r="K85" s="304">
        <v>0.05</v>
      </c>
      <c r="L85" s="861">
        <f>N79*K85</f>
        <v>19790.797183816292</v>
      </c>
      <c r="M85" s="862"/>
      <c r="N85" s="51"/>
    </row>
    <row r="86" spans="1:14" ht="15.75" thickBot="1">
      <c r="B86" s="91" t="s">
        <v>974</v>
      </c>
      <c r="C86" s="92"/>
      <c r="D86" s="92"/>
      <c r="E86" s="92"/>
      <c r="F86" s="92"/>
      <c r="G86" s="92"/>
      <c r="H86" s="92"/>
      <c r="I86" s="93"/>
      <c r="J86" s="94"/>
      <c r="K86" s="305">
        <v>0.05</v>
      </c>
      <c r="L86" s="863">
        <f>N79*K86</f>
        <v>19790.797183816292</v>
      </c>
      <c r="M86" s="864"/>
      <c r="N86" s="51"/>
    </row>
    <row r="87" spans="1:14" ht="15.75" thickBot="1">
      <c r="B87" s="826" t="s">
        <v>953</v>
      </c>
      <c r="C87" s="827"/>
      <c r="D87" s="827"/>
      <c r="E87" s="827"/>
      <c r="F87" s="827"/>
      <c r="G87" s="827"/>
      <c r="H87" s="827"/>
      <c r="I87" s="827"/>
      <c r="J87" s="827"/>
      <c r="K87" s="827"/>
      <c r="L87" s="827"/>
      <c r="M87" s="828"/>
      <c r="N87" s="52">
        <f>L84+L85+L86</f>
        <v>118744.78310289775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514560.72677922359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52159.956220008142</v>
      </c>
      <c r="L36" s="270"/>
      <c r="M36" s="336">
        <v>3</v>
      </c>
      <c r="N36" s="272">
        <f>K36/M36</f>
        <v>17386.652073336048</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52.158745833333334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17438.810819169383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96635.935856099764</v>
      </c>
      <c r="N48" s="272">
        <f>K48*M48</f>
        <v>96635.935856099764</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438699.3354025532</v>
      </c>
      <c r="N49" s="272">
        <f>K49*M49</f>
        <v>26321.960124153193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122957.89598025296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5215.8745833333332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145612.58138275566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29122.516276551134</v>
      </c>
      <c r="M84" s="862"/>
      <c r="N84" s="51"/>
    </row>
    <row r="85" spans="1:14">
      <c r="B85" s="89" t="s">
        <v>973</v>
      </c>
      <c r="C85" s="90"/>
      <c r="D85" s="90"/>
      <c r="E85" s="90"/>
      <c r="F85" s="90"/>
      <c r="G85" s="90"/>
      <c r="H85" s="90"/>
      <c r="I85" s="87"/>
      <c r="J85" s="88"/>
      <c r="K85" s="304">
        <v>0.05</v>
      </c>
      <c r="L85" s="861">
        <f>N79*K85</f>
        <v>7280.6290691377835</v>
      </c>
      <c r="M85" s="862"/>
      <c r="N85" s="51"/>
    </row>
    <row r="86" spans="1:14" ht="15.75" thickBot="1">
      <c r="B86" s="91" t="s">
        <v>974</v>
      </c>
      <c r="C86" s="92"/>
      <c r="D86" s="92"/>
      <c r="E86" s="92"/>
      <c r="F86" s="92"/>
      <c r="G86" s="92"/>
      <c r="H86" s="92"/>
      <c r="I86" s="93"/>
      <c r="J86" s="94"/>
      <c r="K86" s="305">
        <v>0.05</v>
      </c>
      <c r="L86" s="863">
        <f>N79*K86</f>
        <v>7280.6290691377835</v>
      </c>
      <c r="M86" s="864"/>
      <c r="N86" s="51"/>
    </row>
    <row r="87" spans="1:14" ht="15.75" thickBot="1">
      <c r="B87" s="826" t="s">
        <v>953</v>
      </c>
      <c r="C87" s="827"/>
      <c r="D87" s="827"/>
      <c r="E87" s="827"/>
      <c r="F87" s="827"/>
      <c r="G87" s="827"/>
      <c r="H87" s="827"/>
      <c r="I87" s="827"/>
      <c r="J87" s="827"/>
      <c r="K87" s="827"/>
      <c r="L87" s="827"/>
      <c r="M87" s="828"/>
      <c r="N87" s="52">
        <f>L84+L85+L86</f>
        <v>43683.774414826694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189296.35579758236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135</v>
      </c>
      <c r="B36" s="875" t="str">
        <f>VLOOKUP(A36,EQUIPOS!A6:D154,3,FALSE)</f>
        <v>Camión 350</v>
      </c>
      <c r="C36" s="876"/>
      <c r="D36" s="876"/>
      <c r="E36" s="876"/>
      <c r="F36" s="876"/>
      <c r="G36" s="876"/>
      <c r="H36" s="877"/>
      <c r="I36" s="267"/>
      <c r="J36" s="268"/>
      <c r="K36" s="269">
        <f>VLOOKUP(A36,EQUIPOS!A6:D163,4,FALSE)</f>
        <v>72659.257741454421</v>
      </c>
      <c r="L36" s="270"/>
      <c r="M36" s="336">
        <v>6.25</v>
      </c>
      <c r="N36" s="272">
        <f>K36/M36</f>
        <v>11625.481238632707</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357.04822361440802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11982.529462247116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173974.55003251298</v>
      </c>
      <c r="N48" s="272">
        <f>K48*M48</f>
        <v>43493.637508128246</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355644.50279142265</v>
      </c>
      <c r="N49" s="272">
        <f>K49*M49</f>
        <v>86112.470409545436</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129606.10791767368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7140.9644722881594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148729.60185220896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29745.920370441792</v>
      </c>
      <c r="M84" s="862"/>
      <c r="N84" s="51"/>
    </row>
    <row r="85" spans="1:14">
      <c r="B85" s="89" t="s">
        <v>973</v>
      </c>
      <c r="C85" s="90"/>
      <c r="D85" s="90"/>
      <c r="E85" s="90"/>
      <c r="F85" s="90"/>
      <c r="G85" s="90"/>
      <c r="H85" s="90"/>
      <c r="I85" s="87"/>
      <c r="J85" s="88"/>
      <c r="K85" s="304">
        <v>0.05</v>
      </c>
      <c r="L85" s="861">
        <f>N79*K85</f>
        <v>7436.4800926104481</v>
      </c>
      <c r="M85" s="862"/>
      <c r="N85" s="51"/>
    </row>
    <row r="86" spans="1:14" ht="15.75" thickBot="1">
      <c r="B86" s="91" t="s">
        <v>974</v>
      </c>
      <c r="C86" s="92"/>
      <c r="D86" s="92"/>
      <c r="E86" s="92"/>
      <c r="F86" s="92"/>
      <c r="G86" s="92"/>
      <c r="H86" s="92"/>
      <c r="I86" s="93"/>
      <c r="J86" s="94"/>
      <c r="K86" s="305">
        <v>0.05</v>
      </c>
      <c r="L86" s="863">
        <f>N79*K86</f>
        <v>7436.4800926104481</v>
      </c>
      <c r="M86" s="864"/>
      <c r="N86" s="51"/>
    </row>
    <row r="87" spans="1:14" ht="15.75" thickBot="1">
      <c r="B87" s="826" t="s">
        <v>953</v>
      </c>
      <c r="C87" s="827"/>
      <c r="D87" s="827"/>
      <c r="E87" s="827"/>
      <c r="F87" s="827"/>
      <c r="G87" s="827"/>
      <c r="H87" s="827"/>
      <c r="I87" s="827"/>
      <c r="J87" s="827"/>
      <c r="K87" s="827"/>
      <c r="L87" s="827"/>
      <c r="M87" s="828"/>
      <c r="N87" s="52">
        <f>L84+L85+L86</f>
        <v>44618.88055566269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193348.48240787163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41.726996666666665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66560.103314847889</v>
      </c>
      <c r="N48" s="272">
        <f>K48*M48</f>
        <v>66560.103314847889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66560.103314847889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4172.6996666666664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70774.529978181221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14154.905995636245</v>
      </c>
      <c r="M84" s="862"/>
      <c r="N84" s="51"/>
    </row>
    <row r="85" spans="1:14">
      <c r="B85" s="89" t="s">
        <v>973</v>
      </c>
      <c r="C85" s="90"/>
      <c r="D85" s="90"/>
      <c r="E85" s="90"/>
      <c r="F85" s="90"/>
      <c r="G85" s="90"/>
      <c r="H85" s="90"/>
      <c r="I85" s="87"/>
      <c r="J85" s="88"/>
      <c r="K85" s="304">
        <v>0.05</v>
      </c>
      <c r="L85" s="861">
        <f>N79*K85</f>
        <v>3538.7264989090613</v>
      </c>
      <c r="M85" s="862"/>
      <c r="N85" s="51"/>
    </row>
    <row r="86" spans="1:14" ht="15.75" thickBot="1">
      <c r="B86" s="91" t="s">
        <v>974</v>
      </c>
      <c r="C86" s="92"/>
      <c r="D86" s="92"/>
      <c r="E86" s="92"/>
      <c r="F86" s="92"/>
      <c r="G86" s="92"/>
      <c r="H86" s="92"/>
      <c r="I86" s="93"/>
      <c r="J86" s="94"/>
      <c r="K86" s="305">
        <v>0.05</v>
      </c>
      <c r="L86" s="863">
        <f>N79*K86</f>
        <v>3538.7264989090613</v>
      </c>
      <c r="M86" s="864"/>
      <c r="N86" s="51"/>
    </row>
    <row r="87" spans="1:14" ht="15.75" thickBot="1">
      <c r="B87" s="826" t="s">
        <v>953</v>
      </c>
      <c r="C87" s="827"/>
      <c r="D87" s="827"/>
      <c r="E87" s="827"/>
      <c r="F87" s="827"/>
      <c r="G87" s="827"/>
      <c r="H87" s="827"/>
      <c r="I87" s="827"/>
      <c r="J87" s="827"/>
      <c r="K87" s="827"/>
      <c r="L87" s="827"/>
      <c r="M87" s="828"/>
      <c r="N87" s="52">
        <f>L84+L85+L86</f>
        <v>21232.358993454367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92006.888971635592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43.165858620689654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63370.175660881985</v>
      </c>
      <c r="N48" s="272">
        <f>K48*M48</f>
        <v>63370.175660881985</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63370.175660881985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4316.5858620689651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67729.927381571644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13545.98547631433</v>
      </c>
      <c r="M84" s="862"/>
      <c r="N84" s="51"/>
    </row>
    <row r="85" spans="1:14">
      <c r="B85" s="89" t="s">
        <v>973</v>
      </c>
      <c r="C85" s="90"/>
      <c r="D85" s="90"/>
      <c r="E85" s="90"/>
      <c r="F85" s="90"/>
      <c r="G85" s="90"/>
      <c r="H85" s="90"/>
      <c r="I85" s="87"/>
      <c r="J85" s="88"/>
      <c r="K85" s="304">
        <v>0.05</v>
      </c>
      <c r="L85" s="861">
        <f>N79*K85</f>
        <v>3386.4963690785826</v>
      </c>
      <c r="M85" s="862"/>
      <c r="N85" s="51"/>
    </row>
    <row r="86" spans="1:14" ht="15.75" thickBot="1">
      <c r="B86" s="91" t="s">
        <v>974</v>
      </c>
      <c r="C86" s="92"/>
      <c r="D86" s="92"/>
      <c r="E86" s="92"/>
      <c r="F86" s="92"/>
      <c r="G86" s="92"/>
      <c r="H86" s="92"/>
      <c r="I86" s="93"/>
      <c r="J86" s="94"/>
      <c r="K86" s="305">
        <v>0.05</v>
      </c>
      <c r="L86" s="863">
        <f>N79*K86</f>
        <v>3386.4963690785826</v>
      </c>
      <c r="M86" s="864"/>
      <c r="N86" s="51"/>
    </row>
    <row r="87" spans="1:14" ht="15.75" thickBot="1">
      <c r="B87" s="826" t="s">
        <v>953</v>
      </c>
      <c r="C87" s="827"/>
      <c r="D87" s="827"/>
      <c r="E87" s="827"/>
      <c r="F87" s="827"/>
      <c r="G87" s="827"/>
      <c r="H87" s="827"/>
      <c r="I87" s="827"/>
      <c r="J87" s="827"/>
      <c r="K87" s="827"/>
      <c r="L87" s="827"/>
      <c r="M87" s="828"/>
      <c r="N87" s="52">
        <f>L84+L85+L86</f>
        <v>20318.978214471492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88048.905596043129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43.165858620689654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32837.382776781691</v>
      </c>
      <c r="N48" s="272">
        <f>K48*M48</f>
        <v>32837.382776781691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32837.382776781691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4316.5858620689651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37197.134497471343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7439.4268994942686</v>
      </c>
      <c r="M84" s="862"/>
      <c r="N84" s="51"/>
    </row>
    <row r="85" spans="1:14">
      <c r="B85" s="89" t="s">
        <v>973</v>
      </c>
      <c r="C85" s="90"/>
      <c r="D85" s="90"/>
      <c r="E85" s="90"/>
      <c r="F85" s="90"/>
      <c r="G85" s="90"/>
      <c r="H85" s="90"/>
      <c r="I85" s="87"/>
      <c r="J85" s="88"/>
      <c r="K85" s="304">
        <v>0.05</v>
      </c>
      <c r="L85" s="861">
        <f>N79*K85</f>
        <v>1859.8567248735671</v>
      </c>
      <c r="M85" s="862"/>
      <c r="N85" s="51"/>
    </row>
    <row r="86" spans="1:14" ht="15.75" thickBot="1">
      <c r="B86" s="91" t="s">
        <v>974</v>
      </c>
      <c r="C86" s="92"/>
      <c r="D86" s="92"/>
      <c r="E86" s="92"/>
      <c r="F86" s="92"/>
      <c r="G86" s="92"/>
      <c r="H86" s="92"/>
      <c r="I86" s="93"/>
      <c r="J86" s="94"/>
      <c r="K86" s="305">
        <v>0.05</v>
      </c>
      <c r="L86" s="863">
        <f>N79*K86</f>
        <v>1859.8567248735671</v>
      </c>
      <c r="M86" s="864"/>
      <c r="N86" s="51"/>
    </row>
    <row r="87" spans="1:14" ht="15.75" thickBot="1">
      <c r="B87" s="826" t="s">
        <v>953</v>
      </c>
      <c r="C87" s="827"/>
      <c r="D87" s="827"/>
      <c r="E87" s="827"/>
      <c r="F87" s="827"/>
      <c r="G87" s="827"/>
      <c r="H87" s="827"/>
      <c r="I87" s="827"/>
      <c r="J87" s="827"/>
      <c r="K87" s="827"/>
      <c r="L87" s="827"/>
      <c r="M87" s="828"/>
      <c r="N87" s="52">
        <f>L84+L85+L86</f>
        <v>11159.140349241403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48356.274846712746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7"/>
      <c r="J36" s="268"/>
      <c r="K36" s="269">
        <f>VLOOKUP(A36,EQUIPOS!A6:D163,4,FALSE)</f>
        <v>10826.672118886894</v>
      </c>
      <c r="L36" s="270"/>
      <c r="M36" s="336">
        <v>1.25</v>
      </c>
      <c r="N36" s="272">
        <f>K36/M36</f>
        <v>8661.3376951095161</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N77*M41</f>
        <v>588.91545722881597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9250.2531523383313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4253.9086928274774</v>
      </c>
      <c r="N48" s="272">
        <f>K48*M48</f>
        <v>40837.523451143781</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487192.46535456588</v>
      </c>
      <c r="N49" s="272">
        <f>K49*M49</f>
        <v>58463.095842547904</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30343.705845680259</v>
      </c>
      <c r="N50" s="272">
        <f>K50*M50</f>
        <v>15171.852922840129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114472.47221653181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29445.772861440797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153168.49823031094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30633.699646062189</v>
      </c>
      <c r="M84" s="862"/>
      <c r="N84" s="51"/>
    </row>
    <row r="85" spans="1:14">
      <c r="B85" s="89" t="s">
        <v>973</v>
      </c>
      <c r="C85" s="90"/>
      <c r="D85" s="90"/>
      <c r="E85" s="90"/>
      <c r="F85" s="90"/>
      <c r="G85" s="90"/>
      <c r="H85" s="90"/>
      <c r="I85" s="87"/>
      <c r="J85" s="88"/>
      <c r="K85" s="304">
        <v>0.05</v>
      </c>
      <c r="L85" s="861">
        <f>N79*K85</f>
        <v>7658.4249115155471</v>
      </c>
      <c r="M85" s="862"/>
      <c r="N85" s="51"/>
    </row>
    <row r="86" spans="1:14" ht="15.75" thickBot="1">
      <c r="B86" s="91" t="s">
        <v>974</v>
      </c>
      <c r="C86" s="92"/>
      <c r="D86" s="92"/>
      <c r="E86" s="92"/>
      <c r="F86" s="92"/>
      <c r="G86" s="92"/>
      <c r="H86" s="92"/>
      <c r="I86" s="93"/>
      <c r="J86" s="94"/>
      <c r="K86" s="305">
        <v>0.05</v>
      </c>
      <c r="L86" s="863">
        <f>N79*K86</f>
        <v>7658.4249115155471</v>
      </c>
      <c r="M86" s="864"/>
      <c r="N86" s="51"/>
    </row>
    <row r="87" spans="1:14" ht="15.75" thickBot="1">
      <c r="B87" s="826" t="s">
        <v>953</v>
      </c>
      <c r="C87" s="827"/>
      <c r="D87" s="827"/>
      <c r="E87" s="827"/>
      <c r="F87" s="827"/>
      <c r="G87" s="827"/>
      <c r="H87" s="827"/>
      <c r="I87" s="827"/>
      <c r="J87" s="827"/>
      <c r="K87" s="827"/>
      <c r="L87" s="827"/>
      <c r="M87" s="828"/>
      <c r="N87" s="52">
        <f>L84+L85+L86</f>
        <v>45950.549469093283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199119.04769940424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8.9414992857142845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15176.433519701079</v>
      </c>
      <c r="N48" s="272">
        <f>K48*M48</f>
        <v>15176.433519701079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15176.433519701079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894.14992857142852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16079.524947558222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3215.9049895116445</v>
      </c>
      <c r="M84" s="862"/>
      <c r="N84" s="51"/>
    </row>
    <row r="85" spans="1:14">
      <c r="B85" s="89" t="s">
        <v>973</v>
      </c>
      <c r="C85" s="90"/>
      <c r="D85" s="90"/>
      <c r="E85" s="90"/>
      <c r="F85" s="90"/>
      <c r="G85" s="90"/>
      <c r="H85" s="90"/>
      <c r="I85" s="87"/>
      <c r="J85" s="88"/>
      <c r="K85" s="304">
        <v>0.05</v>
      </c>
      <c r="L85" s="861">
        <f>N79*K85</f>
        <v>803.97624737791114</v>
      </c>
      <c r="M85" s="862"/>
      <c r="N85" s="51"/>
    </row>
    <row r="86" spans="1:14" ht="15.75" thickBot="1">
      <c r="B86" s="91" t="s">
        <v>974</v>
      </c>
      <c r="C86" s="92"/>
      <c r="D86" s="92"/>
      <c r="E86" s="92"/>
      <c r="F86" s="92"/>
      <c r="G86" s="92"/>
      <c r="H86" s="92"/>
      <c r="I86" s="93"/>
      <c r="J86" s="94"/>
      <c r="K86" s="305">
        <v>0.05</v>
      </c>
      <c r="L86" s="863">
        <f>N79*K86</f>
        <v>803.97624737791114</v>
      </c>
      <c r="M86" s="864"/>
      <c r="N86" s="51"/>
    </row>
    <row r="87" spans="1:14" ht="15.75" thickBot="1">
      <c r="B87" s="826" t="s">
        <v>953</v>
      </c>
      <c r="C87" s="827"/>
      <c r="D87" s="827"/>
      <c r="E87" s="827"/>
      <c r="F87" s="827"/>
      <c r="G87" s="827"/>
      <c r="H87" s="827"/>
      <c r="I87" s="827"/>
      <c r="J87" s="827"/>
      <c r="K87" s="827"/>
      <c r="L87" s="827"/>
      <c r="M87" s="828"/>
      <c r="N87" s="52">
        <f>L84+L85+L86</f>
        <v>4823.857484267467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20903.382431825688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0"/>
      <c r="C1" s="932"/>
      <c r="D1" s="933"/>
      <c r="E1" s="933"/>
      <c r="F1" s="933"/>
      <c r="G1" s="933"/>
      <c r="H1" s="933"/>
      <c r="I1" s="933"/>
      <c r="J1" s="934"/>
      <c r="K1" s="935" t="s">
        <v>933</v>
      </c>
      <c r="L1" s="937" t="s">
        <v>2198</v>
      </c>
      <c r="M1" s="938"/>
      <c r="N1" s="939"/>
    </row>
    <row r="2" spans="2:14" ht="24.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52159.956220008142</v>
      </c>
      <c r="L36" s="270"/>
      <c r="M36" s="336">
        <v>160</v>
      </c>
      <c r="N36" s="272">
        <f>K36/M36</f>
        <v>325.9997263750509</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21.159592326800993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347.15931870185187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29721.111120339869</v>
      </c>
      <c r="N48" s="272">
        <f>K48*M48</f>
        <v>29721.111120339869</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438699.3354025532</v>
      </c>
      <c r="N49" s="272">
        <f>K49*M49</f>
        <v>13160.980062076596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42882.091182416465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2115.9592326800994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45345.209733798416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9069.0419467596839</v>
      </c>
      <c r="M84" s="862"/>
      <c r="N84" s="51"/>
    </row>
    <row r="85" spans="1:14">
      <c r="B85" s="89" t="s">
        <v>973</v>
      </c>
      <c r="C85" s="90"/>
      <c r="D85" s="90"/>
      <c r="E85" s="90"/>
      <c r="F85" s="90"/>
      <c r="G85" s="90"/>
      <c r="H85" s="90"/>
      <c r="I85" s="87"/>
      <c r="J85" s="88"/>
      <c r="K85" s="304">
        <v>0.05</v>
      </c>
      <c r="L85" s="861">
        <f>N79*K85</f>
        <v>2267.260486689921</v>
      </c>
      <c r="M85" s="862"/>
      <c r="N85" s="51"/>
    </row>
    <row r="86" spans="1:14" ht="15.75" thickBot="1">
      <c r="B86" s="91" t="s">
        <v>974</v>
      </c>
      <c r="C86" s="92"/>
      <c r="D86" s="92"/>
      <c r="E86" s="92"/>
      <c r="F86" s="92"/>
      <c r="G86" s="92"/>
      <c r="H86" s="92"/>
      <c r="I86" s="93"/>
      <c r="J86" s="94"/>
      <c r="K86" s="305">
        <v>0.05</v>
      </c>
      <c r="L86" s="863">
        <f>N79*K86</f>
        <v>2267.260486689921</v>
      </c>
      <c r="M86" s="864"/>
      <c r="N86" s="51"/>
    </row>
    <row r="87" spans="1:14" ht="15.75" thickBot="1">
      <c r="B87" s="826" t="s">
        <v>953</v>
      </c>
      <c r="C87" s="827"/>
      <c r="D87" s="827"/>
      <c r="E87" s="827"/>
      <c r="F87" s="827"/>
      <c r="G87" s="827"/>
      <c r="H87" s="827"/>
      <c r="I87" s="827"/>
      <c r="J87" s="827"/>
      <c r="K87" s="827"/>
      <c r="L87" s="827"/>
      <c r="M87" s="828"/>
      <c r="N87" s="52">
        <f>L84+L85+L86</f>
        <v>13603.562920139524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58948.772653937936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83.453993333333329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8001.0201489593946</v>
      </c>
      <c r="N48" s="272">
        <f>K48*M48</f>
        <v>320.04080595837581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11447.094779389648</v>
      </c>
      <c r="N49" s="272">
        <f>K49*M49</f>
        <v>4578.8379117558597</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533.18147461463411</v>
      </c>
      <c r="N50" s="272">
        <f>K50*M50</f>
        <v>1599.5444238439022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6498.423141558138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834.53993333333324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7416.417068224805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1483.283413644961</v>
      </c>
      <c r="M84" s="862"/>
      <c r="N84" s="51"/>
    </row>
    <row r="85" spans="1:14">
      <c r="B85" s="89" t="s">
        <v>973</v>
      </c>
      <c r="C85" s="90"/>
      <c r="D85" s="90"/>
      <c r="E85" s="90"/>
      <c r="F85" s="90"/>
      <c r="G85" s="90"/>
      <c r="H85" s="90"/>
      <c r="I85" s="87"/>
      <c r="J85" s="88"/>
      <c r="K85" s="304">
        <v>0.05</v>
      </c>
      <c r="L85" s="861">
        <f>N79*K85</f>
        <v>370.82085341124025</v>
      </c>
      <c r="M85" s="862"/>
      <c r="N85" s="51"/>
    </row>
    <row r="86" spans="1:14" ht="15.75" thickBot="1">
      <c r="B86" s="91" t="s">
        <v>974</v>
      </c>
      <c r="C86" s="92"/>
      <c r="D86" s="92"/>
      <c r="E86" s="92"/>
      <c r="F86" s="92"/>
      <c r="G86" s="92"/>
      <c r="H86" s="92"/>
      <c r="I86" s="93"/>
      <c r="J86" s="94"/>
      <c r="K86" s="305">
        <v>0.05</v>
      </c>
      <c r="L86" s="863">
        <f>N79*K86</f>
        <v>370.82085341124025</v>
      </c>
      <c r="M86" s="864"/>
      <c r="N86" s="51"/>
    </row>
    <row r="87" spans="1:14" ht="15.75" thickBot="1">
      <c r="B87" s="826" t="s">
        <v>953</v>
      </c>
      <c r="C87" s="827"/>
      <c r="D87" s="827"/>
      <c r="E87" s="827"/>
      <c r="F87" s="827"/>
      <c r="G87" s="827"/>
      <c r="H87" s="827"/>
      <c r="I87" s="827"/>
      <c r="J87" s="827"/>
      <c r="K87" s="827"/>
      <c r="L87" s="827"/>
      <c r="M87" s="828"/>
      <c r="N87" s="52">
        <f>L84+L85+L86</f>
        <v>2224.9251204674415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9641.3421886922461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83.453993333333329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36088.507204809903</v>
      </c>
      <c r="N48" s="272">
        <f>K48*M48</f>
        <v>14435.402881923961</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533.18147461463411</v>
      </c>
      <c r="N49" s="272">
        <f>K49*M49</f>
        <v>1599.5444238439022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16034.947305767862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834.53993333333324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16952.941232434529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3390.588246486906</v>
      </c>
      <c r="M84" s="862"/>
      <c r="N84" s="51"/>
    </row>
    <row r="85" spans="1:14">
      <c r="B85" s="89" t="s">
        <v>973</v>
      </c>
      <c r="C85" s="90"/>
      <c r="D85" s="90"/>
      <c r="E85" s="90"/>
      <c r="F85" s="90"/>
      <c r="G85" s="90"/>
      <c r="H85" s="90"/>
      <c r="I85" s="87"/>
      <c r="J85" s="88"/>
      <c r="K85" s="304">
        <v>0.05</v>
      </c>
      <c r="L85" s="861">
        <f>N79*K85</f>
        <v>847.64706162172649</v>
      </c>
      <c r="M85" s="862"/>
      <c r="N85" s="51"/>
    </row>
    <row r="86" spans="1:14" ht="15.75" thickBot="1">
      <c r="B86" s="91" t="s">
        <v>974</v>
      </c>
      <c r="C86" s="92"/>
      <c r="D86" s="92"/>
      <c r="E86" s="92"/>
      <c r="F86" s="92"/>
      <c r="G86" s="92"/>
      <c r="H86" s="92"/>
      <c r="I86" s="93"/>
      <c r="J86" s="94"/>
      <c r="K86" s="305">
        <v>0.05</v>
      </c>
      <c r="L86" s="863">
        <f>N79*K86</f>
        <v>847.64706162172649</v>
      </c>
      <c r="M86" s="864"/>
      <c r="N86" s="51"/>
    </row>
    <row r="87" spans="1:14" ht="15.75" thickBot="1">
      <c r="B87" s="826" t="s">
        <v>953</v>
      </c>
      <c r="C87" s="827"/>
      <c r="D87" s="827"/>
      <c r="E87" s="827"/>
      <c r="F87" s="827"/>
      <c r="G87" s="827"/>
      <c r="H87" s="827"/>
      <c r="I87" s="827"/>
      <c r="J87" s="827"/>
      <c r="K87" s="827"/>
      <c r="L87" s="827"/>
      <c r="M87" s="828"/>
      <c r="N87" s="52">
        <f>L84+L85+L86</f>
        <v>5085.8823697303587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22038.823602164888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309.15631148587727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8001.0201489593946</v>
      </c>
      <c r="N48" s="272">
        <f>K48*M48</f>
        <v>640.08161191675163</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11447.094779389648</v>
      </c>
      <c r="N49" s="272">
        <f>K49*M49</f>
        <v>4578.8379117558597</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533.18147461463411</v>
      </c>
      <c r="N50" s="272">
        <f>K50*M50</f>
        <v>1599.5444238439022</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17909.125995006907</v>
      </c>
      <c r="N51" s="272">
        <f>K51*M51</f>
        <v>26863.688992510361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33682.152940026877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5"/>
    </row>
    <row r="77" spans="1:15" ht="15.75" thickBot="1">
      <c r="B77" s="826" t="s">
        <v>953</v>
      </c>
      <c r="C77" s="827"/>
      <c r="D77" s="827"/>
      <c r="E77" s="827"/>
      <c r="F77" s="827"/>
      <c r="G77" s="827"/>
      <c r="H77" s="827"/>
      <c r="I77" s="827"/>
      <c r="J77" s="827"/>
      <c r="K77" s="827"/>
      <c r="L77" s="827"/>
      <c r="M77" s="828"/>
      <c r="N77" s="301">
        <f>SUM(N71:N76)</f>
        <v>3091.5631148587727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37082.872366371528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7416.574473274306</v>
      </c>
      <c r="M84" s="862"/>
      <c r="N84" s="51"/>
    </row>
    <row r="85" spans="1:14">
      <c r="B85" s="89" t="s">
        <v>973</v>
      </c>
      <c r="C85" s="90"/>
      <c r="D85" s="90"/>
      <c r="E85" s="90"/>
      <c r="F85" s="90"/>
      <c r="G85" s="90"/>
      <c r="H85" s="90"/>
      <c r="I85" s="87"/>
      <c r="J85" s="88"/>
      <c r="K85" s="304">
        <v>0.05</v>
      </c>
      <c r="L85" s="861">
        <f>N79*K85</f>
        <v>1854.1436183185765</v>
      </c>
      <c r="M85" s="862"/>
      <c r="N85" s="51"/>
    </row>
    <row r="86" spans="1:14" ht="15.75" thickBot="1">
      <c r="B86" s="91" t="s">
        <v>974</v>
      </c>
      <c r="C86" s="92"/>
      <c r="D86" s="92"/>
      <c r="E86" s="92"/>
      <c r="F86" s="92"/>
      <c r="G86" s="92"/>
      <c r="H86" s="92"/>
      <c r="I86" s="93"/>
      <c r="J86" s="94"/>
      <c r="K86" s="305">
        <v>0.05</v>
      </c>
      <c r="L86" s="863">
        <f>N79*K86</f>
        <v>1854.1436183185765</v>
      </c>
      <c r="M86" s="864"/>
      <c r="N86" s="51"/>
    </row>
    <row r="87" spans="1:14" ht="15.75" thickBot="1">
      <c r="B87" s="826" t="s">
        <v>953</v>
      </c>
      <c r="C87" s="827"/>
      <c r="D87" s="827"/>
      <c r="E87" s="827"/>
      <c r="F87" s="827"/>
      <c r="G87" s="827"/>
      <c r="H87" s="827"/>
      <c r="I87" s="827"/>
      <c r="J87" s="827"/>
      <c r="K87" s="827"/>
      <c r="L87" s="827"/>
      <c r="M87" s="828"/>
      <c r="N87" s="52">
        <f>L84+L85+L86</f>
        <v>11124.861709911458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48207.734076282984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309.15631148587727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36088.507204809903</v>
      </c>
      <c r="N48" s="272">
        <f>K48*M48</f>
        <v>14435.402881923961</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533.18147461463411</v>
      </c>
      <c r="N49" s="272">
        <f>K49*M49</f>
        <v>1599.5444238439022</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17909.125995006907</v>
      </c>
      <c r="N50" s="272">
        <f>K50*M50</f>
        <v>26863.688992510361</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42898.636298278223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3091.5631148587727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46299.355724622874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9259.8711449245748</v>
      </c>
      <c r="M84" s="862"/>
      <c r="N84" s="51"/>
    </row>
    <row r="85" spans="1:14">
      <c r="B85" s="89" t="s">
        <v>973</v>
      </c>
      <c r="C85" s="90"/>
      <c r="D85" s="90"/>
      <c r="E85" s="90"/>
      <c r="F85" s="90"/>
      <c r="G85" s="90"/>
      <c r="H85" s="90"/>
      <c r="I85" s="87"/>
      <c r="J85" s="88"/>
      <c r="K85" s="304">
        <v>0.05</v>
      </c>
      <c r="L85" s="861">
        <f>N79*K85</f>
        <v>2314.9677862311437</v>
      </c>
      <c r="M85" s="862"/>
      <c r="N85" s="51"/>
    </row>
    <row r="86" spans="1:14" ht="15.75" thickBot="1">
      <c r="B86" s="91" t="s">
        <v>974</v>
      </c>
      <c r="C86" s="92"/>
      <c r="D86" s="92"/>
      <c r="E86" s="92"/>
      <c r="F86" s="92"/>
      <c r="G86" s="92"/>
      <c r="H86" s="92"/>
      <c r="I86" s="93"/>
      <c r="J86" s="94"/>
      <c r="K86" s="305">
        <v>0.05</v>
      </c>
      <c r="L86" s="863">
        <f>N79*K86</f>
        <v>2314.9677862311437</v>
      </c>
      <c r="M86" s="864"/>
      <c r="N86" s="51"/>
    </row>
    <row r="87" spans="1:14" ht="15.75" thickBot="1">
      <c r="B87" s="826" t="s">
        <v>953</v>
      </c>
      <c r="C87" s="827"/>
      <c r="D87" s="827"/>
      <c r="E87" s="827"/>
      <c r="F87" s="827"/>
      <c r="G87" s="827"/>
      <c r="H87" s="827"/>
      <c r="I87" s="827"/>
      <c r="J87" s="827"/>
      <c r="K87" s="827"/>
      <c r="L87" s="827"/>
      <c r="M87" s="828"/>
      <c r="N87" s="52">
        <f>L84+L85+L86</f>
        <v>13889.806717386862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60189.162442009736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241</v>
      </c>
      <c r="B36" s="875" t="str">
        <f>VLOOKUP(A36,EQUIPOS!A6:D154,3,FALSE)</f>
        <v>Grúa (capacidad 15 ton)</v>
      </c>
      <c r="C36" s="876"/>
      <c r="D36" s="876"/>
      <c r="E36" s="876"/>
      <c r="F36" s="876"/>
      <c r="G36" s="876"/>
      <c r="H36" s="877"/>
      <c r="I36" s="267"/>
      <c r="J36" s="268"/>
      <c r="K36" s="269">
        <f>VLOOKUP(A36,EQUIPOS!A6:D163,4,FALSE)</f>
        <v>175788.36457170045</v>
      </c>
      <c r="L36" s="270"/>
      <c r="M36" s="336">
        <v>0.75</v>
      </c>
      <c r="N36" s="272">
        <f>K36/M36</f>
        <v>234384.48609560062</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0.2</v>
      </c>
      <c r="N41" s="344">
        <f>N77*M41</f>
        <v>9815.2576204802663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244199.74371608088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16513.784579224175</v>
      </c>
      <c r="N48" s="272">
        <f>K48*M48</f>
        <v>16513.784579224175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16513.784579224175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49076.288102401333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309789.8163977064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61957.963279541284</v>
      </c>
      <c r="M84" s="862"/>
      <c r="N84" s="51"/>
    </row>
    <row r="85" spans="1:14">
      <c r="B85" s="89" t="s">
        <v>973</v>
      </c>
      <c r="C85" s="90"/>
      <c r="D85" s="90"/>
      <c r="E85" s="90"/>
      <c r="F85" s="90"/>
      <c r="G85" s="90"/>
      <c r="H85" s="90"/>
      <c r="I85" s="87"/>
      <c r="J85" s="88"/>
      <c r="K85" s="304">
        <v>0.05</v>
      </c>
      <c r="L85" s="861">
        <f>N79*K85</f>
        <v>15489.490819885321</v>
      </c>
      <c r="M85" s="862"/>
      <c r="N85" s="51"/>
    </row>
    <row r="86" spans="1:14" ht="15.75" thickBot="1">
      <c r="B86" s="91" t="s">
        <v>974</v>
      </c>
      <c r="C86" s="92"/>
      <c r="D86" s="92"/>
      <c r="E86" s="92"/>
      <c r="F86" s="92"/>
      <c r="G86" s="92"/>
      <c r="H86" s="92"/>
      <c r="I86" s="93"/>
      <c r="J86" s="94"/>
      <c r="K86" s="305">
        <v>0.05</v>
      </c>
      <c r="L86" s="863">
        <f>N79*K86</f>
        <v>15489.490819885321</v>
      </c>
      <c r="M86" s="864"/>
      <c r="N86" s="51"/>
    </row>
    <row r="87" spans="1:14" ht="15.75" thickBot="1">
      <c r="B87" s="826" t="s">
        <v>953</v>
      </c>
      <c r="C87" s="827"/>
      <c r="D87" s="827"/>
      <c r="E87" s="827"/>
      <c r="F87" s="827"/>
      <c r="G87" s="827"/>
      <c r="H87" s="827"/>
      <c r="I87" s="827"/>
      <c r="J87" s="827"/>
      <c r="K87" s="827"/>
      <c r="L87" s="827"/>
      <c r="M87" s="828"/>
      <c r="N87" s="52">
        <f>L84+L85+L86</f>
        <v>92936.944919311922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402726.7613170183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0.2</v>
      </c>
      <c r="N41" s="344">
        <f>N77*M41</f>
        <v>7361.4432153601992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16513.784579224175</v>
      </c>
      <c r="N48" s="272">
        <f>K48*M48</f>
        <v>16513.784579224175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16513.784579224175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5"/>
    </row>
    <row r="77" spans="1:15" ht="15.75" thickBot="1">
      <c r="B77" s="826" t="s">
        <v>953</v>
      </c>
      <c r="C77" s="827"/>
      <c r="D77" s="827"/>
      <c r="E77" s="827"/>
      <c r="F77" s="827"/>
      <c r="G77" s="827"/>
      <c r="H77" s="827"/>
      <c r="I77" s="827"/>
      <c r="J77" s="827"/>
      <c r="K77" s="827"/>
      <c r="L77" s="827"/>
      <c r="M77" s="828"/>
      <c r="N77" s="301">
        <f>SUM(N71:N76)</f>
        <v>36807.216076800993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60682.443871385367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12136.488774277073</v>
      </c>
      <c r="M84" s="862"/>
      <c r="N84" s="51"/>
    </row>
    <row r="85" spans="1:14">
      <c r="B85" s="89" t="s">
        <v>973</v>
      </c>
      <c r="C85" s="90"/>
      <c r="D85" s="90"/>
      <c r="E85" s="90"/>
      <c r="F85" s="90"/>
      <c r="G85" s="90"/>
      <c r="H85" s="90"/>
      <c r="I85" s="87"/>
      <c r="J85" s="88"/>
      <c r="K85" s="304">
        <v>0.05</v>
      </c>
      <c r="L85" s="861">
        <f>N79*K85</f>
        <v>3034.1221935692683</v>
      </c>
      <c r="M85" s="862"/>
      <c r="N85" s="51"/>
    </row>
    <row r="86" spans="1:14" ht="15.75" thickBot="1">
      <c r="B86" s="91" t="s">
        <v>974</v>
      </c>
      <c r="C86" s="92"/>
      <c r="D86" s="92"/>
      <c r="E86" s="92"/>
      <c r="F86" s="92"/>
      <c r="G86" s="92"/>
      <c r="H86" s="92"/>
      <c r="I86" s="93"/>
      <c r="J86" s="94"/>
      <c r="K86" s="305">
        <v>0.05</v>
      </c>
      <c r="L86" s="863">
        <f>N79*K86</f>
        <v>3034.1221935692683</v>
      </c>
      <c r="M86" s="864"/>
      <c r="N86" s="51"/>
    </row>
    <row r="87" spans="1:14" ht="15.75" thickBot="1">
      <c r="B87" s="826" t="s">
        <v>953</v>
      </c>
      <c r="C87" s="827"/>
      <c r="D87" s="827"/>
      <c r="E87" s="827"/>
      <c r="F87" s="827"/>
      <c r="G87" s="827"/>
      <c r="H87" s="827"/>
      <c r="I87" s="827"/>
      <c r="J87" s="827"/>
      <c r="K87" s="827"/>
      <c r="L87" s="827"/>
      <c r="M87" s="828"/>
      <c r="N87" s="52">
        <f>L84+L85+L86</f>
        <v>18204.73316141561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78887.177032800973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0.15</v>
      </c>
      <c r="N41" s="344">
        <f>N77*M41</f>
        <v>2898.3404201801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16513.784579224175</v>
      </c>
      <c r="N48" s="272">
        <f>K48*M48</f>
        <v>16513.784579224175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16513.784579224175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5"/>
    </row>
    <row r="77" spans="1:15" ht="15.75" thickBot="1">
      <c r="B77" s="826" t="s">
        <v>953</v>
      </c>
      <c r="C77" s="827"/>
      <c r="D77" s="827"/>
      <c r="E77" s="827"/>
      <c r="F77" s="827"/>
      <c r="G77" s="827"/>
      <c r="H77" s="827"/>
      <c r="I77" s="827"/>
      <c r="J77" s="827"/>
      <c r="K77" s="827"/>
      <c r="L77" s="827"/>
      <c r="M77" s="828"/>
      <c r="N77" s="301">
        <f>SUM(N71:N76)</f>
        <v>19322.269467867332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38734.394467271602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7746.8788934543209</v>
      </c>
      <c r="M84" s="862"/>
      <c r="N84" s="51"/>
    </row>
    <row r="85" spans="1:14">
      <c r="B85" s="89" t="s">
        <v>973</v>
      </c>
      <c r="C85" s="90"/>
      <c r="D85" s="90"/>
      <c r="E85" s="90"/>
      <c r="F85" s="90"/>
      <c r="G85" s="90"/>
      <c r="H85" s="90"/>
      <c r="I85" s="87"/>
      <c r="J85" s="88"/>
      <c r="K85" s="304">
        <v>0.05</v>
      </c>
      <c r="L85" s="861">
        <f>N79*K85</f>
        <v>1936.7197233635802</v>
      </c>
      <c r="M85" s="862"/>
      <c r="N85" s="51"/>
    </row>
    <row r="86" spans="1:14" ht="15.75" thickBot="1">
      <c r="B86" s="91" t="s">
        <v>974</v>
      </c>
      <c r="C86" s="92"/>
      <c r="D86" s="92"/>
      <c r="E86" s="92"/>
      <c r="F86" s="92"/>
      <c r="G86" s="92"/>
      <c r="H86" s="92"/>
      <c r="I86" s="93"/>
      <c r="J86" s="94"/>
      <c r="K86" s="305">
        <v>0.05</v>
      </c>
      <c r="L86" s="863">
        <f>N79*K86</f>
        <v>1936.7197233635802</v>
      </c>
      <c r="M86" s="864"/>
      <c r="N86" s="51"/>
    </row>
    <row r="87" spans="1:14" ht="15.75" thickBot="1">
      <c r="B87" s="826" t="s">
        <v>953</v>
      </c>
      <c r="C87" s="827"/>
      <c r="D87" s="827"/>
      <c r="E87" s="827"/>
      <c r="F87" s="827"/>
      <c r="G87" s="827"/>
      <c r="H87" s="827"/>
      <c r="I87" s="827"/>
      <c r="J87" s="827"/>
      <c r="K87" s="827"/>
      <c r="L87" s="827"/>
      <c r="M87" s="828"/>
      <c r="N87" s="52">
        <f>L84+L85+L86</f>
        <v>11620.31834018148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50354.712807453085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0.15</v>
      </c>
      <c r="N41" s="344">
        <f>N77*M41</f>
        <v>2173.7553151350749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16513.784579224175</v>
      </c>
      <c r="N48" s="272">
        <f>K48*M48</f>
        <v>16513.784579224175</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16513.784579224175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14491.702100900498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33179.241995259748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6635.8483990519499</v>
      </c>
      <c r="M84" s="862"/>
      <c r="N84" s="51"/>
    </row>
    <row r="85" spans="1:14">
      <c r="B85" s="89" t="s">
        <v>973</v>
      </c>
      <c r="C85" s="90"/>
      <c r="D85" s="90"/>
      <c r="E85" s="90"/>
      <c r="F85" s="90"/>
      <c r="G85" s="90"/>
      <c r="H85" s="90"/>
      <c r="I85" s="87"/>
      <c r="J85" s="88"/>
      <c r="K85" s="304">
        <v>0.05</v>
      </c>
      <c r="L85" s="861">
        <f>N79*K85</f>
        <v>1658.9620997629875</v>
      </c>
      <c r="M85" s="862"/>
      <c r="N85" s="51"/>
    </row>
    <row r="86" spans="1:14" ht="15.75" thickBot="1">
      <c r="B86" s="91" t="s">
        <v>974</v>
      </c>
      <c r="C86" s="92"/>
      <c r="D86" s="92"/>
      <c r="E86" s="92"/>
      <c r="F86" s="92"/>
      <c r="G86" s="92"/>
      <c r="H86" s="92"/>
      <c r="I86" s="93"/>
      <c r="J86" s="94"/>
      <c r="K86" s="305">
        <v>0.05</v>
      </c>
      <c r="L86" s="863">
        <f>N79*K86</f>
        <v>1658.9620997629875</v>
      </c>
      <c r="M86" s="864"/>
      <c r="N86" s="51"/>
    </row>
    <row r="87" spans="1:14" ht="15.75" thickBot="1">
      <c r="B87" s="826" t="s">
        <v>953</v>
      </c>
      <c r="C87" s="827"/>
      <c r="D87" s="827"/>
      <c r="E87" s="827"/>
      <c r="F87" s="827"/>
      <c r="G87" s="827"/>
      <c r="H87" s="827"/>
      <c r="I87" s="827"/>
      <c r="J87" s="827"/>
      <c r="K87" s="827"/>
      <c r="L87" s="827"/>
      <c r="M87" s="828"/>
      <c r="N87" s="52">
        <f>L84+L85+L86</f>
        <v>9953.7725985779252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43133.014593837674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0.15</v>
      </c>
      <c r="N41" s="344">
        <f>N77*M41</f>
        <v>12372.173471193613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49555.828423753133</v>
      </c>
      <c r="N48" s="272">
        <f>K48*M48</f>
        <v>104067.23968988158</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16513.784579224175</v>
      </c>
      <c r="N49" s="272">
        <f>K49*M49</f>
        <v>16513.784579224175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120581.02426910575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82481.156474624091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215434.35421492346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43086.870842984696</v>
      </c>
      <c r="M84" s="862"/>
      <c r="N84" s="51"/>
    </row>
    <row r="85" spans="1:14">
      <c r="B85" s="89" t="s">
        <v>973</v>
      </c>
      <c r="C85" s="90"/>
      <c r="D85" s="90"/>
      <c r="E85" s="90"/>
      <c r="F85" s="90"/>
      <c r="G85" s="90"/>
      <c r="H85" s="90"/>
      <c r="I85" s="87"/>
      <c r="J85" s="88"/>
      <c r="K85" s="304">
        <v>0.05</v>
      </c>
      <c r="L85" s="861">
        <f>N79*K85</f>
        <v>10771.717710746174</v>
      </c>
      <c r="M85" s="862"/>
      <c r="N85" s="51"/>
    </row>
    <row r="86" spans="1:14" ht="15.75" thickBot="1">
      <c r="B86" s="91" t="s">
        <v>974</v>
      </c>
      <c r="C86" s="92"/>
      <c r="D86" s="92"/>
      <c r="E86" s="92"/>
      <c r="F86" s="92"/>
      <c r="G86" s="92"/>
      <c r="H86" s="92"/>
      <c r="I86" s="93"/>
      <c r="J86" s="94"/>
      <c r="K86" s="305">
        <v>0.05</v>
      </c>
      <c r="L86" s="863">
        <f>N79*K86</f>
        <v>10771.717710746174</v>
      </c>
      <c r="M86" s="864"/>
      <c r="N86" s="51"/>
    </row>
    <row r="87" spans="1:14" ht="15.75" thickBot="1">
      <c r="B87" s="826" t="s">
        <v>953</v>
      </c>
      <c r="C87" s="827"/>
      <c r="D87" s="827"/>
      <c r="E87" s="827"/>
      <c r="F87" s="827"/>
      <c r="G87" s="827"/>
      <c r="H87" s="827"/>
      <c r="I87" s="827"/>
      <c r="J87" s="827"/>
      <c r="K87" s="827"/>
      <c r="L87" s="827"/>
      <c r="M87" s="828"/>
      <c r="N87" s="52">
        <f>L84+L85+L86</f>
        <v>64630.306264477047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280064.66047940048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0.15</v>
      </c>
      <c r="N41" s="344">
        <f>N77*M41</f>
        <v>12372.173471193613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49555.828423753133</v>
      </c>
      <c r="N48" s="272">
        <f>K48*M48</f>
        <v>99111.656847506267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16513.784579224175</v>
      </c>
      <c r="N49" s="272">
        <f>K49*M49</f>
        <v>16513.784579224175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115625.44142673044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82481.156474624091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210478.77137254813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42095.754274509629</v>
      </c>
      <c r="M84" s="862"/>
      <c r="N84" s="51"/>
    </row>
    <row r="85" spans="1:14">
      <c r="B85" s="89" t="s">
        <v>973</v>
      </c>
      <c r="C85" s="90"/>
      <c r="D85" s="90"/>
      <c r="E85" s="90"/>
      <c r="F85" s="90"/>
      <c r="G85" s="90"/>
      <c r="H85" s="90"/>
      <c r="I85" s="87"/>
      <c r="J85" s="88"/>
      <c r="K85" s="304">
        <v>0.05</v>
      </c>
      <c r="L85" s="861">
        <f>N79*K85</f>
        <v>10523.938568627407</v>
      </c>
      <c r="M85" s="862"/>
      <c r="N85" s="51"/>
    </row>
    <row r="86" spans="1:14" ht="15.75" thickBot="1">
      <c r="B86" s="91" t="s">
        <v>974</v>
      </c>
      <c r="C86" s="92"/>
      <c r="D86" s="92"/>
      <c r="E86" s="92"/>
      <c r="F86" s="92"/>
      <c r="G86" s="92"/>
      <c r="H86" s="92"/>
      <c r="I86" s="93"/>
      <c r="J86" s="94"/>
      <c r="K86" s="305">
        <v>0.05</v>
      </c>
      <c r="L86" s="863">
        <f>N79*K86</f>
        <v>10523.938568627407</v>
      </c>
      <c r="M86" s="864"/>
      <c r="N86" s="51"/>
    </row>
    <row r="87" spans="1:14" ht="15.75" thickBot="1">
      <c r="B87" s="826" t="s">
        <v>953</v>
      </c>
      <c r="C87" s="827"/>
      <c r="D87" s="827"/>
      <c r="E87" s="827"/>
      <c r="F87" s="827"/>
      <c r="G87" s="827"/>
      <c r="H87" s="827"/>
      <c r="I87" s="827"/>
      <c r="J87" s="827"/>
      <c r="K87" s="827"/>
      <c r="L87" s="827"/>
      <c r="M87" s="828"/>
      <c r="N87" s="52">
        <f>L84+L85+L86</f>
        <v>63143.631411764436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273622.40278431255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5165.9250634106666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49555.828423753133</v>
      </c>
      <c r="N48" s="272">
        <f>K48*M48</f>
        <v>64918.135235116606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16513.784579224175</v>
      </c>
      <c r="N49" s="272">
        <f>K49*M49</f>
        <v>16513.784579224175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81431.919814340785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51659.250634106662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138257.09551185812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27651.419102371627</v>
      </c>
      <c r="M84" s="862"/>
      <c r="N84" s="51"/>
    </row>
    <row r="85" spans="1:14">
      <c r="B85" s="89" t="s">
        <v>973</v>
      </c>
      <c r="C85" s="90"/>
      <c r="D85" s="90"/>
      <c r="E85" s="90"/>
      <c r="F85" s="90"/>
      <c r="G85" s="90"/>
      <c r="H85" s="90"/>
      <c r="I85" s="87"/>
      <c r="J85" s="88"/>
      <c r="K85" s="304">
        <v>0.05</v>
      </c>
      <c r="L85" s="861">
        <f>N79*K85</f>
        <v>6912.8547755929067</v>
      </c>
      <c r="M85" s="862"/>
      <c r="N85" s="51"/>
    </row>
    <row r="86" spans="1:14" ht="15.75" thickBot="1">
      <c r="B86" s="91" t="s">
        <v>974</v>
      </c>
      <c r="C86" s="92"/>
      <c r="D86" s="92"/>
      <c r="E86" s="92"/>
      <c r="F86" s="92"/>
      <c r="G86" s="92"/>
      <c r="H86" s="92"/>
      <c r="I86" s="93"/>
      <c r="J86" s="94"/>
      <c r="K86" s="305">
        <v>0.05</v>
      </c>
      <c r="L86" s="863">
        <f>N79*K86</f>
        <v>6912.8547755929067</v>
      </c>
      <c r="M86" s="864"/>
      <c r="N86" s="51"/>
    </row>
    <row r="87" spans="1:14" ht="15.75" thickBot="1">
      <c r="B87" s="826" t="s">
        <v>953</v>
      </c>
      <c r="C87" s="827"/>
      <c r="D87" s="827"/>
      <c r="E87" s="827"/>
      <c r="F87" s="827"/>
      <c r="G87" s="827"/>
      <c r="H87" s="827"/>
      <c r="I87" s="827"/>
      <c r="J87" s="827"/>
      <c r="K87" s="827"/>
      <c r="L87" s="827"/>
      <c r="M87" s="828"/>
      <c r="N87" s="52">
        <f>L84+L85+L86</f>
        <v>41477.128653557433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179734.22416541557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4330.2607149177647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49555.828423753133</v>
      </c>
      <c r="N48" s="272">
        <f>K48*M48</f>
        <v>54511.411266128453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16513.784579224175</v>
      </c>
      <c r="N49" s="272">
        <f>K49*M49</f>
        <v>16513.784579224175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71025.195845352631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43302.607149177646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118658.06370944803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23731.612741889607</v>
      </c>
      <c r="M84" s="862"/>
      <c r="N84" s="51"/>
    </row>
    <row r="85" spans="1:14">
      <c r="B85" s="89" t="s">
        <v>973</v>
      </c>
      <c r="C85" s="90"/>
      <c r="D85" s="90"/>
      <c r="E85" s="90"/>
      <c r="F85" s="90"/>
      <c r="G85" s="90"/>
      <c r="H85" s="90"/>
      <c r="I85" s="87"/>
      <c r="J85" s="88"/>
      <c r="K85" s="304">
        <v>0.05</v>
      </c>
      <c r="L85" s="861">
        <f>N79*K85</f>
        <v>5932.9031854724017</v>
      </c>
      <c r="M85" s="862"/>
      <c r="N85" s="51"/>
    </row>
    <row r="86" spans="1:14" ht="15.75" thickBot="1">
      <c r="B86" s="91" t="s">
        <v>974</v>
      </c>
      <c r="C86" s="92"/>
      <c r="D86" s="92"/>
      <c r="E86" s="92"/>
      <c r="F86" s="92"/>
      <c r="G86" s="92"/>
      <c r="H86" s="92"/>
      <c r="I86" s="93"/>
      <c r="J86" s="94"/>
      <c r="K86" s="305">
        <v>0.05</v>
      </c>
      <c r="L86" s="863">
        <f>N79*K86</f>
        <v>5932.9031854724017</v>
      </c>
      <c r="M86" s="864"/>
      <c r="N86" s="51"/>
    </row>
    <row r="87" spans="1:14" ht="15.75" thickBot="1">
      <c r="B87" s="826" t="s">
        <v>953</v>
      </c>
      <c r="C87" s="827"/>
      <c r="D87" s="827"/>
      <c r="E87" s="827"/>
      <c r="F87" s="827"/>
      <c r="G87" s="827"/>
      <c r="H87" s="827"/>
      <c r="I87" s="827"/>
      <c r="J87" s="827"/>
      <c r="K87" s="827"/>
      <c r="L87" s="827"/>
      <c r="M87" s="828"/>
      <c r="N87" s="52">
        <f>L84+L85+L86</f>
        <v>35597.41911283441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154255.48282228244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294.45772861440798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49555.828423753133</v>
      </c>
      <c r="N48" s="272">
        <f>K48*M48</f>
        <v>2477.7914211876569</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56.616177201347739</v>
      </c>
      <c r="N49" s="272">
        <f>K49*M49</f>
        <v>283.08088600673869</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9409.2788478900056</v>
      </c>
      <c r="N50" s="272">
        <f>K50*M50</f>
        <v>9409.2788478900056</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12170.151155084401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2944.5772861440796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15409.186169842889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3081.8372339685779</v>
      </c>
      <c r="M84" s="862"/>
      <c r="N84" s="51"/>
    </row>
    <row r="85" spans="1:14">
      <c r="B85" s="89" t="s">
        <v>973</v>
      </c>
      <c r="C85" s="90"/>
      <c r="D85" s="90"/>
      <c r="E85" s="90"/>
      <c r="F85" s="90"/>
      <c r="G85" s="90"/>
      <c r="H85" s="90"/>
      <c r="I85" s="87"/>
      <c r="J85" s="88"/>
      <c r="K85" s="304">
        <v>0.05</v>
      </c>
      <c r="L85" s="861">
        <f>N79*K85</f>
        <v>770.45930849214449</v>
      </c>
      <c r="M85" s="862"/>
      <c r="N85" s="51"/>
    </row>
    <row r="86" spans="1:14" ht="15.75" thickBot="1">
      <c r="B86" s="91" t="s">
        <v>974</v>
      </c>
      <c r="C86" s="92"/>
      <c r="D86" s="92"/>
      <c r="E86" s="92"/>
      <c r="F86" s="92"/>
      <c r="G86" s="92"/>
      <c r="H86" s="92"/>
      <c r="I86" s="93"/>
      <c r="J86" s="94"/>
      <c r="K86" s="305">
        <v>0.05</v>
      </c>
      <c r="L86" s="863">
        <f>N79*K86</f>
        <v>770.45930849214449</v>
      </c>
      <c r="M86" s="864"/>
      <c r="N86" s="51"/>
    </row>
    <row r="87" spans="1:14" ht="15.75" thickBot="1">
      <c r="B87" s="826" t="s">
        <v>953</v>
      </c>
      <c r="C87" s="827"/>
      <c r="D87" s="827"/>
      <c r="E87" s="827"/>
      <c r="F87" s="827"/>
      <c r="G87" s="827"/>
      <c r="H87" s="827"/>
      <c r="I87" s="827"/>
      <c r="J87" s="827"/>
      <c r="K87" s="827"/>
      <c r="L87" s="827"/>
      <c r="M87" s="828"/>
      <c r="N87" s="52">
        <f>L84+L85+L86</f>
        <v>4622.7558509528671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20031.942020795756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125.18099000000001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1564.3654399518027</v>
      </c>
      <c r="N48" s="272">
        <f>K48*M48</f>
        <v>1564.3654399518027</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35745.512111861914</v>
      </c>
      <c r="N49" s="272">
        <f>K49*M49</f>
        <v>1787.2756055930959</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49555.828423753133</v>
      </c>
      <c r="N50" s="272">
        <f>K50*M50</f>
        <v>3716.6871317814848</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56.616177201347739</v>
      </c>
      <c r="N51" s="272">
        <f>K51*M51</f>
        <v>283.08088600673869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7351.4090633331225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1251.8099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8728.3999533331225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1745.6799906666247</v>
      </c>
      <c r="M84" s="862"/>
      <c r="N84" s="51"/>
    </row>
    <row r="85" spans="1:14">
      <c r="B85" s="89" t="s">
        <v>973</v>
      </c>
      <c r="C85" s="90"/>
      <c r="D85" s="90"/>
      <c r="E85" s="90"/>
      <c r="F85" s="90"/>
      <c r="G85" s="90"/>
      <c r="H85" s="90"/>
      <c r="I85" s="87"/>
      <c r="J85" s="88"/>
      <c r="K85" s="304">
        <v>0.05</v>
      </c>
      <c r="L85" s="861">
        <f>N79*K85</f>
        <v>436.41999766665617</v>
      </c>
      <c r="M85" s="862"/>
      <c r="N85" s="51"/>
    </row>
    <row r="86" spans="1:14" ht="15.75" thickBot="1">
      <c r="B86" s="91" t="s">
        <v>974</v>
      </c>
      <c r="C86" s="92"/>
      <c r="D86" s="92"/>
      <c r="E86" s="92"/>
      <c r="F86" s="92"/>
      <c r="G86" s="92"/>
      <c r="H86" s="92"/>
      <c r="I86" s="93"/>
      <c r="J86" s="94"/>
      <c r="K86" s="305">
        <v>0.05</v>
      </c>
      <c r="L86" s="863">
        <f>N79*K86</f>
        <v>436.41999766665617</v>
      </c>
      <c r="M86" s="864"/>
      <c r="N86" s="51"/>
    </row>
    <row r="87" spans="1:14" ht="15.75" thickBot="1">
      <c r="B87" s="826" t="s">
        <v>953</v>
      </c>
      <c r="C87" s="827"/>
      <c r="D87" s="827"/>
      <c r="E87" s="827"/>
      <c r="F87" s="827"/>
      <c r="G87" s="827"/>
      <c r="H87" s="827"/>
      <c r="I87" s="827"/>
      <c r="J87" s="827"/>
      <c r="K87" s="827"/>
      <c r="L87" s="827"/>
      <c r="M87" s="828"/>
      <c r="N87" s="52">
        <f>L84+L85+L86</f>
        <v>2618.5199859999366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11346.91993933306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253</v>
      </c>
      <c r="B36" s="875" t="str">
        <f>VLOOKUP(A36,EQUIPOS!A6:D154,3,FALSE)</f>
        <v>Máquina hidrosembradora</v>
      </c>
      <c r="C36" s="876"/>
      <c r="D36" s="876"/>
      <c r="E36" s="876"/>
      <c r="F36" s="876"/>
      <c r="G36" s="876"/>
      <c r="H36" s="877"/>
      <c r="I36" s="267"/>
      <c r="J36" s="268"/>
      <c r="K36" s="269">
        <f>VLOOKUP(A36,EQUIPOS!A6:D163,4,FALSE)</f>
        <v>19813.812286638953</v>
      </c>
      <c r="L36" s="270"/>
      <c r="M36" s="336">
        <v>350</v>
      </c>
      <c r="N36" s="272">
        <f>K36/M36</f>
        <v>56.610892247539866</v>
      </c>
    </row>
    <row r="37" spans="1:14">
      <c r="A37" s="113" t="s">
        <v>138</v>
      </c>
      <c r="B37" s="875" t="str">
        <f>VLOOKUP(A37,EQUIPOS!A7:D154,3,FALSE)</f>
        <v>Camioneta D-300</v>
      </c>
      <c r="C37" s="876"/>
      <c r="D37" s="876"/>
      <c r="E37" s="876"/>
      <c r="F37" s="876"/>
      <c r="G37" s="876"/>
      <c r="H37" s="877"/>
      <c r="I37" s="421"/>
      <c r="J37" s="422"/>
      <c r="K37" s="269">
        <f>VLOOKUP(A37,EQUIPOS!A7:D164,4,FALSE)</f>
        <v>52159.956220008142</v>
      </c>
      <c r="L37" s="335"/>
      <c r="M37" s="336">
        <v>350</v>
      </c>
      <c r="N37" s="272">
        <f>K37/M37</f>
        <v>149.02844634288041</v>
      </c>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5.2581737252572855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210.89751231567755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1564.3654399518027</v>
      </c>
      <c r="N48" s="272">
        <f>K48*M48</f>
        <v>1564.3654399518027</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2684.2297605169724</v>
      </c>
      <c r="N49" s="272">
        <f>K49*M49</f>
        <v>1073.6919042067891</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56.616177201347739</v>
      </c>
      <c r="N50" s="272">
        <f>K50*M50</f>
        <v>283.08088600673869</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35745.512111861914</v>
      </c>
      <c r="N51" s="272">
        <f>K51*M51</f>
        <v>1787.2756055930959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4708.413835758427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105.1634745051457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5024.4748225792509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1004.8949645158502</v>
      </c>
      <c r="M84" s="862"/>
      <c r="N84" s="51"/>
    </row>
    <row r="85" spans="1:14">
      <c r="B85" s="89" t="s">
        <v>973</v>
      </c>
      <c r="C85" s="90"/>
      <c r="D85" s="90"/>
      <c r="E85" s="90"/>
      <c r="F85" s="90"/>
      <c r="G85" s="90"/>
      <c r="H85" s="90"/>
      <c r="I85" s="87"/>
      <c r="J85" s="88"/>
      <c r="K85" s="304">
        <v>0.05</v>
      </c>
      <c r="L85" s="861">
        <f>N79*K85</f>
        <v>251.22374112896256</v>
      </c>
      <c r="M85" s="862"/>
      <c r="N85" s="51"/>
    </row>
    <row r="86" spans="1:14" ht="15.75" thickBot="1">
      <c r="B86" s="91" t="s">
        <v>974</v>
      </c>
      <c r="C86" s="92"/>
      <c r="D86" s="92"/>
      <c r="E86" s="92"/>
      <c r="F86" s="92"/>
      <c r="G86" s="92"/>
      <c r="H86" s="92"/>
      <c r="I86" s="93"/>
      <c r="J86" s="94"/>
      <c r="K86" s="305">
        <v>0.05</v>
      </c>
      <c r="L86" s="863">
        <f>N79*K86</f>
        <v>251.22374112896256</v>
      </c>
      <c r="M86" s="864"/>
      <c r="N86" s="51"/>
    </row>
    <row r="87" spans="1:14" ht="15.75" thickBot="1">
      <c r="B87" s="826" t="s">
        <v>953</v>
      </c>
      <c r="C87" s="827"/>
      <c r="D87" s="827"/>
      <c r="E87" s="827"/>
      <c r="F87" s="827"/>
      <c r="G87" s="827"/>
      <c r="H87" s="827"/>
      <c r="I87" s="827"/>
      <c r="J87" s="827"/>
      <c r="K87" s="827"/>
      <c r="L87" s="827"/>
      <c r="M87" s="828"/>
      <c r="N87" s="52">
        <f>L84+L85+L86</f>
        <v>1507.3424467737752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6531.8172693530259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9.25" customHeight="1" thickBot="1">
      <c r="A31" t="s">
        <v>1845</v>
      </c>
      <c r="B31" s="80" t="s">
        <v>1726</v>
      </c>
      <c r="C31" s="968" t="s">
        <v>2049</v>
      </c>
      <c r="D31" s="969"/>
      <c r="E31" s="969"/>
      <c r="F31" s="969"/>
      <c r="G31" s="969"/>
      <c r="H31" s="969"/>
      <c r="I31" s="969"/>
      <c r="J31" s="969"/>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52159.956220008142</v>
      </c>
      <c r="L36" s="270"/>
      <c r="M36" s="336">
        <v>8000</v>
      </c>
      <c r="N36" s="272">
        <f>K36/M36</f>
        <v>6.5199945275010176</v>
      </c>
    </row>
    <row r="37" spans="1:14">
      <c r="A37" s="113"/>
      <c r="B37" s="875"/>
      <c r="C37" s="876"/>
      <c r="D37" s="876"/>
      <c r="E37" s="876"/>
      <c r="F37" s="876"/>
      <c r="G37" s="876"/>
      <c r="H37" s="877"/>
      <c r="I37" s="421"/>
      <c r="J37" s="422"/>
      <c r="K37" s="269"/>
      <c r="L37" s="335"/>
      <c r="M37" s="336"/>
      <c r="N37" s="272"/>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29.445772861440798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35.965767388941813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5">
        <v>1.05</v>
      </c>
      <c r="L48" s="267"/>
      <c r="M48" s="402">
        <f>VLOOKUP(A48,MATERIALES!A5:D396,4,FALSE)</f>
        <v>5999.1160968496042</v>
      </c>
      <c r="N48" s="272">
        <f>K48*M48</f>
        <v>6299.0719016920848</v>
      </c>
    </row>
    <row r="49" spans="1:14">
      <c r="A49" s="170" t="s">
        <v>584</v>
      </c>
      <c r="B49" s="43" t="str">
        <f>VLOOKUP(A49,MATERIALES!A6:D373,3,FALSE)</f>
        <v>Mezcla Fértil</v>
      </c>
      <c r="C49" s="425"/>
      <c r="D49" s="425"/>
      <c r="E49" s="425"/>
      <c r="F49" s="425"/>
      <c r="G49" s="425"/>
      <c r="H49" s="425"/>
      <c r="I49" s="425"/>
      <c r="J49" s="312" t="str">
        <f>VLOOKUP(A49,MATERIALES!A5:D641,2,FALSE)</f>
        <v>m2</v>
      </c>
      <c r="K49" s="485">
        <v>1</v>
      </c>
      <c r="L49" s="421"/>
      <c r="M49" s="402">
        <f>VLOOKUP(A49,MATERIALES!A6:D397,4,FALSE)</f>
        <v>17741.201314084465</v>
      </c>
      <c r="N49" s="272">
        <f>K49*M49</f>
        <v>17741.201314084465</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5">
        <v>2</v>
      </c>
      <c r="L50" s="421"/>
      <c r="M50" s="402">
        <f>VLOOKUP(A50,MATERIALES!A6:D398,4,FALSE)</f>
        <v>986.29411609985414</v>
      </c>
      <c r="N50" s="272">
        <f>K50*M50</f>
        <v>1972.5882321997083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26012.861447976258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2944.5772861440796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28993.404501509278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5798.6809003018561</v>
      </c>
      <c r="M84" s="862"/>
      <c r="N84" s="51"/>
    </row>
    <row r="85" spans="1:14">
      <c r="B85" s="89" t="s">
        <v>973</v>
      </c>
      <c r="C85" s="90"/>
      <c r="D85" s="90"/>
      <c r="E85" s="90"/>
      <c r="F85" s="90"/>
      <c r="G85" s="90"/>
      <c r="H85" s="90"/>
      <c r="I85" s="87"/>
      <c r="J85" s="88"/>
      <c r="K85" s="304">
        <v>0.05</v>
      </c>
      <c r="L85" s="861">
        <f>N79*K85</f>
        <v>1449.670225075464</v>
      </c>
      <c r="M85" s="862"/>
      <c r="N85" s="51"/>
    </row>
    <row r="86" spans="1:14" ht="15.75" thickBot="1">
      <c r="B86" s="91" t="s">
        <v>974</v>
      </c>
      <c r="C86" s="92"/>
      <c r="D86" s="92"/>
      <c r="E86" s="92"/>
      <c r="F86" s="92"/>
      <c r="G86" s="92"/>
      <c r="H86" s="92"/>
      <c r="I86" s="93"/>
      <c r="J86" s="94"/>
      <c r="K86" s="305">
        <v>0.05</v>
      </c>
      <c r="L86" s="863">
        <f>N79*K86</f>
        <v>1449.670225075464</v>
      </c>
      <c r="M86" s="864"/>
      <c r="N86" s="51"/>
    </row>
    <row r="87" spans="1:14" ht="15.75" thickBot="1">
      <c r="B87" s="826" t="s">
        <v>953</v>
      </c>
      <c r="C87" s="827"/>
      <c r="D87" s="827"/>
      <c r="E87" s="827"/>
      <c r="F87" s="827"/>
      <c r="G87" s="827"/>
      <c r="H87" s="827"/>
      <c r="I87" s="827"/>
      <c r="J87" s="827"/>
      <c r="K87" s="827"/>
      <c r="L87" s="827"/>
      <c r="M87" s="828"/>
      <c r="N87" s="52">
        <f>L84+L85+L86</f>
        <v>8698.0213504527837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37691.425851962063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8.5" customHeight="1" thickBot="1">
      <c r="A31" t="s">
        <v>1845</v>
      </c>
      <c r="B31" s="80" t="s">
        <v>1727</v>
      </c>
      <c r="C31" s="968" t="s">
        <v>2052</v>
      </c>
      <c r="D31" s="969"/>
      <c r="E31" s="969"/>
      <c r="F31" s="969"/>
      <c r="G31" s="969"/>
      <c r="H31" s="969"/>
      <c r="I31" s="969"/>
      <c r="J31" s="969"/>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52159.956220008142</v>
      </c>
      <c r="L36" s="270"/>
      <c r="M36" s="336">
        <v>8000</v>
      </c>
      <c r="N36" s="272">
        <f>K36/M36</f>
        <v>6.5199945275010176</v>
      </c>
    </row>
    <row r="37" spans="1:14">
      <c r="A37" s="113"/>
      <c r="B37" s="875"/>
      <c r="C37" s="876"/>
      <c r="D37" s="876"/>
      <c r="E37" s="876"/>
      <c r="F37" s="876"/>
      <c r="G37" s="876"/>
      <c r="H37" s="877"/>
      <c r="I37" s="421"/>
      <c r="J37" s="422"/>
      <c r="K37" s="269"/>
      <c r="L37" s="335"/>
      <c r="M37" s="336"/>
      <c r="N37" s="272"/>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29.445772861440798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35.965767388941813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5">
        <v>1.05</v>
      </c>
      <c r="L48" s="267"/>
      <c r="M48" s="402">
        <f>VLOOKUP(A48,MATERIALES!A5:D396,4,FALSE)</f>
        <v>13572.583334807883</v>
      </c>
      <c r="N48" s="272">
        <f>K48*M48</f>
        <v>14251.212501548278</v>
      </c>
    </row>
    <row r="49" spans="1:14">
      <c r="A49" s="170" t="s">
        <v>584</v>
      </c>
      <c r="B49" s="43" t="str">
        <f>VLOOKUP(A49,MATERIALES!A6:D373,3,FALSE)</f>
        <v>Mezcla Fértil</v>
      </c>
      <c r="C49" s="425"/>
      <c r="D49" s="425"/>
      <c r="E49" s="425"/>
      <c r="F49" s="425"/>
      <c r="G49" s="425"/>
      <c r="H49" s="425"/>
      <c r="I49" s="425"/>
      <c r="J49" s="312" t="str">
        <f>VLOOKUP(A49,MATERIALES!A5:D641,2,FALSE)</f>
        <v>m2</v>
      </c>
      <c r="K49" s="485">
        <v>1</v>
      </c>
      <c r="L49" s="421"/>
      <c r="M49" s="402">
        <f>VLOOKUP(A49,MATERIALES!A6:D397,4,FALSE)</f>
        <v>17741.201314084465</v>
      </c>
      <c r="N49" s="272">
        <f>K49*M49</f>
        <v>17741.201314084465</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5">
        <v>2</v>
      </c>
      <c r="L50" s="421"/>
      <c r="M50" s="402">
        <f>VLOOKUP(A50,MATERIALES!A6:D398,4,FALSE)</f>
        <v>986.29411609985414</v>
      </c>
      <c r="N50" s="272">
        <f>K50*M50</f>
        <v>1972.5882321997083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33965.002047832451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2944.5772861440796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36945.545101365475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7389.1090202730957</v>
      </c>
      <c r="M84" s="862"/>
      <c r="N84" s="51"/>
    </row>
    <row r="85" spans="1:14">
      <c r="B85" s="89" t="s">
        <v>973</v>
      </c>
      <c r="C85" s="90"/>
      <c r="D85" s="90"/>
      <c r="E85" s="90"/>
      <c r="F85" s="90"/>
      <c r="G85" s="90"/>
      <c r="H85" s="90"/>
      <c r="I85" s="87"/>
      <c r="J85" s="88"/>
      <c r="K85" s="304">
        <v>0.05</v>
      </c>
      <c r="L85" s="861">
        <f>N79*K85</f>
        <v>1847.2772550682739</v>
      </c>
      <c r="M85" s="862"/>
      <c r="N85" s="51"/>
    </row>
    <row r="86" spans="1:14" ht="15.75" thickBot="1">
      <c r="B86" s="91" t="s">
        <v>974</v>
      </c>
      <c r="C86" s="92"/>
      <c r="D86" s="92"/>
      <c r="E86" s="92"/>
      <c r="F86" s="92"/>
      <c r="G86" s="92"/>
      <c r="H86" s="92"/>
      <c r="I86" s="93"/>
      <c r="J86" s="94"/>
      <c r="K86" s="305">
        <v>0.05</v>
      </c>
      <c r="L86" s="863">
        <f>N79*K86</f>
        <v>1847.2772550682739</v>
      </c>
      <c r="M86" s="864"/>
      <c r="N86" s="51"/>
    </row>
    <row r="87" spans="1:14" ht="15.75" thickBot="1">
      <c r="B87" s="826" t="s">
        <v>953</v>
      </c>
      <c r="C87" s="827"/>
      <c r="D87" s="827"/>
      <c r="E87" s="827"/>
      <c r="F87" s="827"/>
      <c r="G87" s="827"/>
      <c r="H87" s="827"/>
      <c r="I87" s="827"/>
      <c r="J87" s="827"/>
      <c r="K87" s="827"/>
      <c r="L87" s="827"/>
      <c r="M87" s="828"/>
      <c r="N87" s="52">
        <f>L84+L85+L86</f>
        <v>11083.663530409645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48029.208631775124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119</v>
      </c>
      <c r="B36" s="875" t="str">
        <f>VLOOKUP(A36,EQUIPOS!A6:D154,3,FALSE)</f>
        <v xml:space="preserve">Bomba de concreto, Producción: 30 m3/h, POTENCIA: 67 HP, MAX PRESION DE CONCRETO: 1150 PSI
</v>
      </c>
      <c r="C36" s="876"/>
      <c r="D36" s="876"/>
      <c r="E36" s="876"/>
      <c r="F36" s="876"/>
      <c r="G36" s="876"/>
      <c r="H36" s="877"/>
      <c r="I36" s="267"/>
      <c r="J36" s="268"/>
      <c r="K36" s="269">
        <f>VLOOKUP(A36,EQUIPOS!A6:D163,4,FALSE)</f>
        <v>69209.094873828231</v>
      </c>
      <c r="L36" s="270"/>
      <c r="M36" s="336">
        <v>100</v>
      </c>
      <c r="N36" s="272">
        <f>K36/M36</f>
        <v>692.09094873828235</v>
      </c>
    </row>
    <row r="37" spans="1:14">
      <c r="A37" s="113" t="s">
        <v>138</v>
      </c>
      <c r="B37" s="875" t="str">
        <f>VLOOKUP(A37,EQUIPOS!A7:D154,3,FALSE)</f>
        <v>Camioneta D-300</v>
      </c>
      <c r="C37" s="876"/>
      <c r="D37" s="876"/>
      <c r="E37" s="876"/>
      <c r="F37" s="876"/>
      <c r="G37" s="876"/>
      <c r="H37" s="877"/>
      <c r="I37" s="421"/>
      <c r="J37" s="422"/>
      <c r="K37" s="269">
        <f>VLOOKUP(A37,EQUIPOS!A7:D164,4,FALSE)</f>
        <v>52159.956220008142</v>
      </c>
      <c r="L37" s="335"/>
      <c r="M37" s="336">
        <v>1000</v>
      </c>
      <c r="N37" s="272">
        <f>K37/M37</f>
        <v>52.159956220008141</v>
      </c>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4.4631027951800997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748.71400775347058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5">
        <v>0.1</v>
      </c>
      <c r="L48" s="267"/>
      <c r="M48" s="402">
        <f>VLOOKUP(A48,MATERIALES!A5:D396,4,FALSE)</f>
        <v>435869.99233348132</v>
      </c>
      <c r="N48" s="272">
        <f>K48*M48</f>
        <v>43586.999233348135</v>
      </c>
    </row>
    <row r="49" spans="1:14">
      <c r="A49" s="170" t="s">
        <v>739</v>
      </c>
      <c r="B49" s="43" t="str">
        <f>VLOOKUP(A49,MATERIALES!A6:D373,3,FALSE)</f>
        <v>Varilla 5/8</v>
      </c>
      <c r="C49" s="425"/>
      <c r="D49" s="425"/>
      <c r="E49" s="425"/>
      <c r="F49" s="425"/>
      <c r="G49" s="425"/>
      <c r="H49" s="425"/>
      <c r="I49" s="425"/>
      <c r="J49" s="312" t="str">
        <f>VLOOKUP(A49,MATERIALES!A5:D641,2,FALSE)</f>
        <v>kg</v>
      </c>
      <c r="K49" s="485">
        <v>1.1000000000000001</v>
      </c>
      <c r="L49" s="421"/>
      <c r="M49" s="402">
        <f>VLOOKUP(A49,MATERIALES!A6:D397,4,FALSE)</f>
        <v>4680.4538725191851</v>
      </c>
      <c r="N49" s="272">
        <f>K49*M49</f>
        <v>5148.4992597711043</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5">
        <v>1</v>
      </c>
      <c r="L50" s="421"/>
      <c r="M50" s="402">
        <f>VLOOKUP(A50,MATERIALES!A6:D398,4,FALSE)</f>
        <v>8748.5735566665116</v>
      </c>
      <c r="N50" s="272">
        <f>K50*M50</f>
        <v>8748.5735566665116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57484.072049785747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446.31027951800996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58679.096337057228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11735.819267411447</v>
      </c>
      <c r="M84" s="862"/>
      <c r="N84" s="51"/>
    </row>
    <row r="85" spans="1:14">
      <c r="B85" s="89" t="s">
        <v>973</v>
      </c>
      <c r="C85" s="90"/>
      <c r="D85" s="90"/>
      <c r="E85" s="90"/>
      <c r="F85" s="90"/>
      <c r="G85" s="90"/>
      <c r="H85" s="90"/>
      <c r="I85" s="87"/>
      <c r="J85" s="88"/>
      <c r="K85" s="304">
        <v>0.05</v>
      </c>
      <c r="L85" s="861">
        <f>N79*K85</f>
        <v>2933.9548168528618</v>
      </c>
      <c r="M85" s="862"/>
      <c r="N85" s="51"/>
    </row>
    <row r="86" spans="1:14" ht="15.75" thickBot="1">
      <c r="B86" s="91" t="s">
        <v>974</v>
      </c>
      <c r="C86" s="92"/>
      <c r="D86" s="92"/>
      <c r="E86" s="92"/>
      <c r="F86" s="92"/>
      <c r="G86" s="92"/>
      <c r="H86" s="92"/>
      <c r="I86" s="93"/>
      <c r="J86" s="94"/>
      <c r="K86" s="305">
        <v>0.05</v>
      </c>
      <c r="L86" s="863">
        <f>N79*K86</f>
        <v>2933.9548168528618</v>
      </c>
      <c r="M86" s="864"/>
      <c r="N86" s="51"/>
    </row>
    <row r="87" spans="1:14" ht="15.75" thickBot="1">
      <c r="B87" s="826" t="s">
        <v>953</v>
      </c>
      <c r="C87" s="827"/>
      <c r="D87" s="827"/>
      <c r="E87" s="827"/>
      <c r="F87" s="827"/>
      <c r="G87" s="827"/>
      <c r="H87" s="827"/>
      <c r="I87" s="827"/>
      <c r="J87" s="827"/>
      <c r="K87" s="827"/>
      <c r="L87" s="827"/>
      <c r="M87" s="828"/>
      <c r="N87" s="52">
        <f>L84+L85+L86</f>
        <v>17603.728901117171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76282.825238174395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312.95247499999999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5">
        <v>0.5</v>
      </c>
      <c r="L48" s="267"/>
      <c r="M48" s="402">
        <f>VLOOKUP(A48,MATERIALES!A5:D396,4,FALSE)</f>
        <v>49555.828423753133</v>
      </c>
      <c r="N48" s="272">
        <f>K48*M48</f>
        <v>24777.914211876567</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5">
        <v>1</v>
      </c>
      <c r="L49" s="421"/>
      <c r="M49" s="402">
        <f>VLOOKUP(A49,MATERIALES!A6:D397,4,FALSE)</f>
        <v>21666.406376170136</v>
      </c>
      <c r="N49" s="272">
        <f>K49*M49</f>
        <v>21666.406376170136</v>
      </c>
    </row>
    <row r="50" spans="1:14">
      <c r="A50" s="170"/>
      <c r="B50" s="43"/>
      <c r="C50" s="425"/>
      <c r="D50" s="425"/>
      <c r="E50" s="425"/>
      <c r="F50" s="425"/>
      <c r="G50" s="425"/>
      <c r="H50" s="425"/>
      <c r="I50" s="425"/>
      <c r="J50" s="318"/>
      <c r="K50" s="485"/>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6" t="s">
        <v>953</v>
      </c>
      <c r="C55" s="827"/>
      <c r="D55" s="827"/>
      <c r="E55" s="827"/>
      <c r="F55" s="827"/>
      <c r="G55" s="827"/>
      <c r="H55" s="827"/>
      <c r="I55" s="827"/>
      <c r="J55" s="827"/>
      <c r="K55" s="827"/>
      <c r="L55" s="827"/>
      <c r="M55" s="828"/>
      <c r="N55" s="394">
        <f>SUM(N48:N54)</f>
        <v>46444.320588046699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998"/>
      <c r="M65" s="999"/>
      <c r="N65" s="484"/>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6">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1000"/>
      <c r="C76" s="1001"/>
      <c r="D76" s="1001"/>
      <c r="E76" s="1001"/>
      <c r="F76" s="1001"/>
      <c r="G76" s="1001"/>
      <c r="H76" s="1001"/>
      <c r="I76" s="169"/>
      <c r="J76" s="169"/>
      <c r="K76" s="169"/>
      <c r="L76" s="1002"/>
      <c r="M76" s="1003"/>
      <c r="N76" s="484"/>
    </row>
    <row r="77" spans="1:15" ht="15.75" thickBot="1">
      <c r="B77" s="826" t="s">
        <v>953</v>
      </c>
      <c r="C77" s="827"/>
      <c r="D77" s="827"/>
      <c r="E77" s="827"/>
      <c r="F77" s="827"/>
      <c r="G77" s="827"/>
      <c r="H77" s="827"/>
      <c r="I77" s="827"/>
      <c r="J77" s="827"/>
      <c r="K77" s="827"/>
      <c r="L77" s="827"/>
      <c r="M77" s="828"/>
      <c r="N77" s="301">
        <f>SUM(N71:N76)</f>
        <v>6259.0494999999992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53016.322563046699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10603.264512609341</v>
      </c>
      <c r="M84" s="862"/>
      <c r="N84" s="51"/>
    </row>
    <row r="85" spans="1:14">
      <c r="B85" s="89" t="s">
        <v>973</v>
      </c>
      <c r="C85" s="90"/>
      <c r="D85" s="90"/>
      <c r="E85" s="90"/>
      <c r="F85" s="90"/>
      <c r="G85" s="90"/>
      <c r="H85" s="90"/>
      <c r="I85" s="87"/>
      <c r="J85" s="88"/>
      <c r="K85" s="304">
        <v>0.05</v>
      </c>
      <c r="L85" s="861">
        <f>N79*K85</f>
        <v>2650.8161281523353</v>
      </c>
      <c r="M85" s="862"/>
      <c r="N85" s="51"/>
    </row>
    <row r="86" spans="1:14" ht="15.75" thickBot="1">
      <c r="B86" s="91" t="s">
        <v>974</v>
      </c>
      <c r="C86" s="92"/>
      <c r="D86" s="92"/>
      <c r="E86" s="92"/>
      <c r="F86" s="92"/>
      <c r="G86" s="92"/>
      <c r="H86" s="92"/>
      <c r="I86" s="93"/>
      <c r="J86" s="94"/>
      <c r="K86" s="305">
        <v>0.05</v>
      </c>
      <c r="L86" s="863">
        <f>N79*K86</f>
        <v>2650.8161281523353</v>
      </c>
      <c r="M86" s="864"/>
      <c r="N86" s="51"/>
    </row>
    <row r="87" spans="1:14" ht="15.75" thickBot="1">
      <c r="B87" s="826" t="s">
        <v>953</v>
      </c>
      <c r="C87" s="827"/>
      <c r="D87" s="827"/>
      <c r="E87" s="827"/>
      <c r="F87" s="827"/>
      <c r="G87" s="827"/>
      <c r="H87" s="827"/>
      <c r="I87" s="827"/>
      <c r="J87" s="827"/>
      <c r="K87" s="827"/>
      <c r="L87" s="827"/>
      <c r="M87" s="828"/>
      <c r="N87" s="52">
        <f>L84+L85+L86</f>
        <v>15904.896768914012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68921.219331960718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25" zoomScale="76" zoomScaleNormal="76" workbookViewId="0">
      <selection activeCell="E18" sqref="E18"/>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N76*M41</f>
        <v>104317.49166666667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5">
        <v>1100</v>
      </c>
      <c r="L48" s="421"/>
      <c r="M48" s="402">
        <f>VLOOKUP(A48,MATERIALES!A6:D397,4,FALSE)</f>
        <v>1110.5199029688306</v>
      </c>
      <c r="N48" s="272">
        <f>K48*M48</f>
        <v>1221571.8932657137</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7"/>
      <c r="C53" s="47"/>
      <c r="D53" s="47"/>
      <c r="E53" s="47"/>
      <c r="F53" s="47"/>
      <c r="G53" s="47"/>
      <c r="H53" s="47"/>
      <c r="I53" s="47"/>
      <c r="J53" s="288"/>
      <c r="K53" s="169"/>
      <c r="L53" s="478"/>
      <c r="M53" s="479"/>
      <c r="N53" s="480"/>
    </row>
    <row r="54" spans="1:14" ht="15.75" thickBot="1">
      <c r="B54" s="826" t="s">
        <v>953</v>
      </c>
      <c r="C54" s="827"/>
      <c r="D54" s="827"/>
      <c r="E54" s="827"/>
      <c r="F54" s="827"/>
      <c r="G54" s="827"/>
      <c r="H54" s="827"/>
      <c r="I54" s="827"/>
      <c r="J54" s="827"/>
      <c r="K54" s="827"/>
      <c r="L54" s="827"/>
      <c r="M54" s="828"/>
      <c r="N54" s="394">
        <f>SUM(N48:N53)</f>
        <v>1221571.8932657137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3"/>
      <c r="I64" s="169"/>
      <c r="J64" s="169"/>
      <c r="K64" s="169"/>
      <c r="L64" s="998"/>
      <c r="M64" s="999"/>
      <c r="N64" s="484"/>
    </row>
    <row r="65" spans="1:15" ht="15.75" thickBot="1">
      <c r="B65" s="826" t="s">
        <v>953</v>
      </c>
      <c r="C65" s="827"/>
      <c r="D65" s="827"/>
      <c r="E65" s="827"/>
      <c r="F65" s="827"/>
      <c r="G65" s="827"/>
      <c r="H65" s="827"/>
      <c r="I65" s="827"/>
      <c r="J65" s="827"/>
      <c r="K65" s="827"/>
      <c r="L65" s="827"/>
      <c r="M65" s="828"/>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980"/>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6">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1000"/>
      <c r="C75" s="1001"/>
      <c r="D75" s="1001"/>
      <c r="E75" s="1001"/>
      <c r="F75" s="1001"/>
      <c r="G75" s="1001"/>
      <c r="H75" s="1001"/>
      <c r="I75" s="169"/>
      <c r="J75" s="169"/>
      <c r="K75" s="169"/>
      <c r="L75" s="1002"/>
      <c r="M75" s="1003"/>
      <c r="N75" s="45"/>
    </row>
    <row r="76" spans="1:15" ht="15.75" thickBot="1">
      <c r="B76" s="826" t="s">
        <v>953</v>
      </c>
      <c r="C76" s="827"/>
      <c r="D76" s="827"/>
      <c r="E76" s="827"/>
      <c r="F76" s="827"/>
      <c r="G76" s="827"/>
      <c r="H76" s="827"/>
      <c r="I76" s="827"/>
      <c r="J76" s="827"/>
      <c r="K76" s="827"/>
      <c r="L76" s="827"/>
      <c r="M76" s="828"/>
      <c r="N76" s="301">
        <f>SUM(N70:N75)</f>
        <v>2086349.8333333333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3412239.2182657137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682447.8436531428</v>
      </c>
      <c r="M83" s="862"/>
      <c r="N83" s="51"/>
    </row>
    <row r="84" spans="1:14">
      <c r="B84" s="89" t="s">
        <v>973</v>
      </c>
      <c r="C84" s="90"/>
      <c r="D84" s="90"/>
      <c r="E84" s="90"/>
      <c r="F84" s="90"/>
      <c r="G84" s="90"/>
      <c r="H84" s="90"/>
      <c r="I84" s="87"/>
      <c r="J84" s="88"/>
      <c r="K84" s="304">
        <v>0.05</v>
      </c>
      <c r="L84" s="861">
        <f>N78*K84</f>
        <v>170611.9609132857</v>
      </c>
      <c r="M84" s="862"/>
      <c r="N84" s="51"/>
    </row>
    <row r="85" spans="1:14" ht="15.75" thickBot="1">
      <c r="B85" s="91" t="s">
        <v>974</v>
      </c>
      <c r="C85" s="92"/>
      <c r="D85" s="92"/>
      <c r="E85" s="92"/>
      <c r="F85" s="92"/>
      <c r="G85" s="92"/>
      <c r="H85" s="92"/>
      <c r="I85" s="93"/>
      <c r="J85" s="94"/>
      <c r="K85" s="305">
        <v>0.05</v>
      </c>
      <c r="L85" s="863">
        <f>N78*K85</f>
        <v>170611.9609132857</v>
      </c>
      <c r="M85" s="864"/>
      <c r="N85" s="51"/>
    </row>
    <row r="86" spans="1:14" ht="15.75" thickBot="1">
      <c r="B86" s="826" t="s">
        <v>953</v>
      </c>
      <c r="C86" s="827"/>
      <c r="D86" s="827"/>
      <c r="E86" s="827"/>
      <c r="F86" s="827"/>
      <c r="G86" s="827"/>
      <c r="H86" s="827"/>
      <c r="I86" s="827"/>
      <c r="J86" s="827"/>
      <c r="K86" s="827"/>
      <c r="L86" s="827"/>
      <c r="M86" s="828"/>
      <c r="N86" s="52">
        <f>L83+L84+L85</f>
        <v>1023671.7654797143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4435910.9837454278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28.5" customHeight="1" thickBot="1">
      <c r="A31" t="s">
        <v>1845</v>
      </c>
      <c r="B31" s="107" t="s">
        <v>1166</v>
      </c>
      <c r="C31" s="1004" t="s">
        <v>2193</v>
      </c>
      <c r="D31" s="1005"/>
      <c r="E31" s="1005"/>
      <c r="F31" s="1005"/>
      <c r="G31" s="1005"/>
      <c r="H31" s="1005"/>
      <c r="I31" s="1005"/>
      <c r="J31" s="1005"/>
      <c r="K31" s="487"/>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71" t="s">
        <v>373</v>
      </c>
      <c r="B36" s="875" t="str">
        <f>VLOOKUP(A36,EQUIPOS!A6:D154,3,FALSE)</f>
        <v>Volqueta 6 m3</v>
      </c>
      <c r="C36" s="876"/>
      <c r="D36" s="876"/>
      <c r="E36" s="876"/>
      <c r="F36" s="876"/>
      <c r="G36" s="876"/>
      <c r="H36" s="877"/>
      <c r="I36" s="267"/>
      <c r="J36" s="268"/>
      <c r="K36" s="269">
        <f>VLOOKUP(A36,EQUIPOS!A6:D161,4,FALSE)</f>
        <v>85790.46039056436</v>
      </c>
      <c r="L36" s="270"/>
      <c r="M36" s="455">
        <v>81</v>
      </c>
      <c r="N36" s="272">
        <f>K36/M36</f>
        <v>1059.1414863032637</v>
      </c>
    </row>
    <row r="37" spans="1:14">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3"/>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1059.1414863032637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2" t="s">
        <v>961</v>
      </c>
      <c r="M58" s="891"/>
      <c r="N58" s="76" t="s">
        <v>951</v>
      </c>
    </row>
    <row r="59" spans="2:14">
      <c r="B59" s="46"/>
      <c r="C59" s="317"/>
      <c r="D59" s="317"/>
      <c r="E59" s="317"/>
      <c r="F59" s="317"/>
      <c r="G59" s="317"/>
      <c r="H59" s="311"/>
      <c r="I59" s="279"/>
      <c r="J59" s="286"/>
      <c r="K59" s="279"/>
      <c r="L59" s="913"/>
      <c r="M59" s="914"/>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3"/>
      <c r="I64" s="169"/>
      <c r="J64" s="169"/>
      <c r="K64" s="169"/>
      <c r="L64" s="998"/>
      <c r="M64" s="999"/>
      <c r="N64" s="484"/>
    </row>
    <row r="65" spans="2:15" ht="15.75" thickBot="1">
      <c r="B65" s="826" t="s">
        <v>953</v>
      </c>
      <c r="C65" s="827"/>
      <c r="D65" s="827"/>
      <c r="E65" s="827"/>
      <c r="F65" s="827"/>
      <c r="G65" s="827"/>
      <c r="H65" s="827"/>
      <c r="I65" s="827"/>
      <c r="J65" s="827"/>
      <c r="K65" s="827"/>
      <c r="L65" s="827"/>
      <c r="M65" s="828"/>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1000"/>
      <c r="C75" s="1001"/>
      <c r="D75" s="1001"/>
      <c r="E75" s="1001"/>
      <c r="F75" s="1001"/>
      <c r="G75" s="1001"/>
      <c r="H75" s="1001"/>
      <c r="I75" s="169"/>
      <c r="J75" s="169"/>
      <c r="K75" s="169"/>
      <c r="L75" s="1002"/>
      <c r="M75" s="1003"/>
      <c r="N75" s="45"/>
    </row>
    <row r="76" spans="2:15" ht="15.75" thickBot="1">
      <c r="B76" s="826" t="s">
        <v>953</v>
      </c>
      <c r="C76" s="827"/>
      <c r="D76" s="827"/>
      <c r="E76" s="827"/>
      <c r="F76" s="827"/>
      <c r="G76" s="827"/>
      <c r="H76" s="827"/>
      <c r="I76" s="827"/>
      <c r="J76" s="827"/>
      <c r="K76" s="827"/>
      <c r="L76" s="827"/>
      <c r="M76" s="828"/>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1059.1414863032637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211.82829726065276</v>
      </c>
      <c r="M83" s="862"/>
      <c r="N83" s="51"/>
    </row>
    <row r="84" spans="1:14">
      <c r="B84" s="89" t="s">
        <v>973</v>
      </c>
      <c r="C84" s="90"/>
      <c r="D84" s="90"/>
      <c r="E84" s="90"/>
      <c r="F84" s="90"/>
      <c r="G84" s="90"/>
      <c r="H84" s="90"/>
      <c r="I84" s="87"/>
      <c r="J84" s="88"/>
      <c r="K84" s="304">
        <v>0.05</v>
      </c>
      <c r="L84" s="861">
        <f>N78*K84</f>
        <v>52.95707431516319</v>
      </c>
      <c r="M84" s="862"/>
      <c r="N84" s="51"/>
    </row>
    <row r="85" spans="1:14" ht="15.75" thickBot="1">
      <c r="B85" s="91" t="s">
        <v>974</v>
      </c>
      <c r="C85" s="92"/>
      <c r="D85" s="92"/>
      <c r="E85" s="92"/>
      <c r="F85" s="92"/>
      <c r="G85" s="92"/>
      <c r="H85" s="92"/>
      <c r="I85" s="93"/>
      <c r="J85" s="94"/>
      <c r="K85" s="305">
        <v>0.05</v>
      </c>
      <c r="L85" s="863">
        <f>N78*K85</f>
        <v>52.95707431516319</v>
      </c>
      <c r="M85" s="864"/>
      <c r="N85" s="51"/>
    </row>
    <row r="86" spans="1:14" ht="15.75" thickBot="1">
      <c r="B86" s="826" t="s">
        <v>953</v>
      </c>
      <c r="C86" s="827"/>
      <c r="D86" s="827"/>
      <c r="E86" s="827"/>
      <c r="F86" s="827"/>
      <c r="G86" s="827"/>
      <c r="H86" s="827"/>
      <c r="I86" s="827"/>
      <c r="J86" s="827"/>
      <c r="K86" s="827"/>
      <c r="L86" s="827"/>
      <c r="M86" s="828"/>
      <c r="N86" s="52">
        <f>L83+L84+L85</f>
        <v>317.74244589097913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1376.8839321942428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41.25" customHeight="1" thickBot="1">
      <c r="A31" t="s">
        <v>1845</v>
      </c>
      <c r="B31" s="107" t="s">
        <v>1167</v>
      </c>
      <c r="C31" s="1004" t="s">
        <v>2196</v>
      </c>
      <c r="D31" s="1005"/>
      <c r="E31" s="1005"/>
      <c r="F31" s="1005"/>
      <c r="G31" s="1005"/>
      <c r="H31" s="1005"/>
      <c r="I31" s="1005"/>
      <c r="J31" s="1005"/>
      <c r="K31" s="487"/>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373</v>
      </c>
      <c r="B36" s="875" t="str">
        <f>VLOOKUP(A36,EQUIPOS!A6:D154,3,FALSE)</f>
        <v>Volqueta 6 m3</v>
      </c>
      <c r="C36" s="876"/>
      <c r="D36" s="876"/>
      <c r="E36" s="876"/>
      <c r="F36" s="876"/>
      <c r="G36" s="876"/>
      <c r="H36" s="877"/>
      <c r="I36" s="267"/>
      <c r="J36" s="268"/>
      <c r="K36" s="269">
        <f>VLOOKUP(A36,EQUIPOS!A6:D161,4,FALSE)</f>
        <v>85790.46039056436</v>
      </c>
      <c r="L36" s="270"/>
      <c r="M36" s="283">
        <v>66</v>
      </c>
      <c r="N36" s="272">
        <f>K36/M36</f>
        <v>1299.8554604630963</v>
      </c>
    </row>
    <row r="37" spans="1:14">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3"/>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1299.8554604630963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2" t="s">
        <v>961</v>
      </c>
      <c r="M58" s="891"/>
      <c r="N58" s="76" t="s">
        <v>951</v>
      </c>
    </row>
    <row r="59" spans="2:14">
      <c r="B59" s="46"/>
      <c r="C59" s="317"/>
      <c r="D59" s="317"/>
      <c r="E59" s="317"/>
      <c r="F59" s="317"/>
      <c r="G59" s="317"/>
      <c r="H59" s="311"/>
      <c r="I59" s="279"/>
      <c r="J59" s="286"/>
      <c r="K59" s="279"/>
      <c r="L59" s="913"/>
      <c r="M59" s="914"/>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3"/>
      <c r="I64" s="169"/>
      <c r="J64" s="169"/>
      <c r="K64" s="169"/>
      <c r="L64" s="998"/>
      <c r="M64" s="999"/>
      <c r="N64" s="484"/>
    </row>
    <row r="65" spans="2:15" ht="15.75" thickBot="1">
      <c r="B65" s="826" t="s">
        <v>953</v>
      </c>
      <c r="C65" s="827"/>
      <c r="D65" s="827"/>
      <c r="E65" s="827"/>
      <c r="F65" s="827"/>
      <c r="G65" s="827"/>
      <c r="H65" s="827"/>
      <c r="I65" s="827"/>
      <c r="J65" s="827"/>
      <c r="K65" s="827"/>
      <c r="L65" s="827"/>
      <c r="M65" s="828"/>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1000"/>
      <c r="C75" s="1001"/>
      <c r="D75" s="1001"/>
      <c r="E75" s="1001"/>
      <c r="F75" s="1001"/>
      <c r="G75" s="1001"/>
      <c r="H75" s="1001"/>
      <c r="I75" s="169"/>
      <c r="J75" s="169"/>
      <c r="K75" s="169"/>
      <c r="L75" s="1002"/>
      <c r="M75" s="1003"/>
      <c r="N75" s="45"/>
    </row>
    <row r="76" spans="2:15" ht="15.75" thickBot="1">
      <c r="B76" s="826" t="s">
        <v>953</v>
      </c>
      <c r="C76" s="827"/>
      <c r="D76" s="827"/>
      <c r="E76" s="827"/>
      <c r="F76" s="827"/>
      <c r="G76" s="827"/>
      <c r="H76" s="827"/>
      <c r="I76" s="827"/>
      <c r="J76" s="827"/>
      <c r="K76" s="827"/>
      <c r="L76" s="827"/>
      <c r="M76" s="828"/>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1299.8554604630963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259.97109209261924</v>
      </c>
      <c r="M83" s="862"/>
      <c r="N83" s="51"/>
    </row>
    <row r="84" spans="1:14">
      <c r="B84" s="89" t="s">
        <v>973</v>
      </c>
      <c r="C84" s="90"/>
      <c r="D84" s="90"/>
      <c r="E84" s="90"/>
      <c r="F84" s="90"/>
      <c r="G84" s="90"/>
      <c r="H84" s="90"/>
      <c r="I84" s="87"/>
      <c r="J84" s="88"/>
      <c r="K84" s="304">
        <v>0.05</v>
      </c>
      <c r="L84" s="861">
        <f>N78*K84</f>
        <v>64.992773023154811</v>
      </c>
      <c r="M84" s="862"/>
      <c r="N84" s="51"/>
    </row>
    <row r="85" spans="1:14" ht="15.75" thickBot="1">
      <c r="B85" s="91" t="s">
        <v>974</v>
      </c>
      <c r="C85" s="92"/>
      <c r="D85" s="92"/>
      <c r="E85" s="92"/>
      <c r="F85" s="92"/>
      <c r="G85" s="92"/>
      <c r="H85" s="92"/>
      <c r="I85" s="93"/>
      <c r="J85" s="94"/>
      <c r="K85" s="305">
        <v>0.05</v>
      </c>
      <c r="L85" s="863">
        <f>N78*K85</f>
        <v>64.992773023154811</v>
      </c>
      <c r="M85" s="864"/>
      <c r="N85" s="51"/>
    </row>
    <row r="86" spans="1:14" ht="15.75" thickBot="1">
      <c r="B86" s="826" t="s">
        <v>953</v>
      </c>
      <c r="C86" s="827"/>
      <c r="D86" s="827"/>
      <c r="E86" s="827"/>
      <c r="F86" s="827"/>
      <c r="G86" s="827"/>
      <c r="H86" s="827"/>
      <c r="I86" s="827"/>
      <c r="J86" s="827"/>
      <c r="K86" s="827"/>
      <c r="L86" s="827"/>
      <c r="M86" s="828"/>
      <c r="N86" s="52">
        <f>L83+L84+L85</f>
        <v>389.95663813892889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1689.8120986020251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6" t="s">
        <v>942</v>
      </c>
      <c r="C27" s="1007"/>
      <c r="D27" s="1007"/>
      <c r="E27" s="1007"/>
      <c r="F27" s="1007"/>
      <c r="G27" s="1007"/>
      <c r="H27" s="1007"/>
      <c r="I27" s="1007"/>
      <c r="J27" s="1007"/>
      <c r="K27" s="1007"/>
      <c r="L27" s="1007"/>
      <c r="M27" s="1007"/>
      <c r="N27" s="1008"/>
    </row>
    <row r="28" spans="1:14" ht="15.75" thickBot="1">
      <c r="B28" s="33"/>
      <c r="C28" s="34"/>
      <c r="D28" s="34"/>
      <c r="E28" s="34"/>
      <c r="F28" s="34"/>
      <c r="G28" s="34"/>
      <c r="H28" s="34"/>
      <c r="I28" s="34"/>
      <c r="J28" s="34"/>
      <c r="K28" s="34"/>
      <c r="L28" s="34"/>
      <c r="M28" s="34"/>
      <c r="N28" s="35"/>
    </row>
    <row r="29" spans="1:14" ht="26.25" thickBot="1">
      <c r="B29" s="71" t="s">
        <v>943</v>
      </c>
      <c r="C29" s="1011" t="s">
        <v>944</v>
      </c>
      <c r="D29" s="1012"/>
      <c r="E29" s="1012"/>
      <c r="F29" s="1012"/>
      <c r="G29" s="1012"/>
      <c r="H29" s="1012"/>
      <c r="I29" s="1012"/>
      <c r="J29" s="72"/>
      <c r="K29" s="342" t="s">
        <v>2215</v>
      </c>
      <c r="L29" s="1009" t="s">
        <v>945</v>
      </c>
      <c r="M29" s="1010"/>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373</v>
      </c>
      <c r="B36" s="875" t="str">
        <f>VLOOKUP(A36,EQUIPOS!A6:D154,3,FALSE)</f>
        <v>Volqueta 6 m3</v>
      </c>
      <c r="C36" s="876"/>
      <c r="D36" s="876"/>
      <c r="E36" s="876"/>
      <c r="F36" s="876"/>
      <c r="G36" s="876"/>
      <c r="H36" s="877"/>
      <c r="I36" s="267"/>
      <c r="J36" s="268"/>
      <c r="K36" s="269">
        <f>VLOOKUP(A36,EQUIPOS!A6:D161,4,FALSE)</f>
        <v>85790.46039056436</v>
      </c>
      <c r="L36" s="270"/>
      <c r="M36" s="283">
        <v>66</v>
      </c>
      <c r="N36" s="272">
        <f>K36/M36</f>
        <v>1299.8554604630963</v>
      </c>
    </row>
    <row r="37" spans="1:14">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3"/>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1299.8554604630963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2" t="s">
        <v>961</v>
      </c>
      <c r="M58" s="891"/>
      <c r="N58" s="76" t="s">
        <v>951</v>
      </c>
    </row>
    <row r="59" spans="2:14">
      <c r="B59" s="46"/>
      <c r="C59" s="317"/>
      <c r="D59" s="317"/>
      <c r="E59" s="317"/>
      <c r="F59" s="317"/>
      <c r="G59" s="317"/>
      <c r="H59" s="311"/>
      <c r="I59" s="279"/>
      <c r="J59" s="286"/>
      <c r="K59" s="279"/>
      <c r="L59" s="913"/>
      <c r="M59" s="914"/>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3"/>
      <c r="I64" s="169"/>
      <c r="J64" s="169"/>
      <c r="K64" s="169"/>
      <c r="L64" s="998"/>
      <c r="M64" s="999"/>
      <c r="N64" s="484"/>
    </row>
    <row r="65" spans="2:15" ht="15.75" thickBot="1">
      <c r="B65" s="826" t="s">
        <v>953</v>
      </c>
      <c r="C65" s="827"/>
      <c r="D65" s="827"/>
      <c r="E65" s="827"/>
      <c r="F65" s="827"/>
      <c r="G65" s="827"/>
      <c r="H65" s="827"/>
      <c r="I65" s="827"/>
      <c r="J65" s="827"/>
      <c r="K65" s="827"/>
      <c r="L65" s="827"/>
      <c r="M65" s="828"/>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1000"/>
      <c r="C75" s="1001"/>
      <c r="D75" s="1001"/>
      <c r="E75" s="1001"/>
      <c r="F75" s="1001"/>
      <c r="G75" s="1001"/>
      <c r="H75" s="1001"/>
      <c r="I75" s="169"/>
      <c r="J75" s="169"/>
      <c r="K75" s="169"/>
      <c r="L75" s="1002"/>
      <c r="M75" s="1003"/>
      <c r="N75" s="45"/>
    </row>
    <row r="76" spans="2:15" ht="15.75" thickBot="1">
      <c r="B76" s="826" t="s">
        <v>953</v>
      </c>
      <c r="C76" s="827"/>
      <c r="D76" s="827"/>
      <c r="E76" s="827"/>
      <c r="F76" s="827"/>
      <c r="G76" s="827"/>
      <c r="H76" s="827"/>
      <c r="I76" s="827"/>
      <c r="J76" s="827"/>
      <c r="K76" s="827"/>
      <c r="L76" s="827"/>
      <c r="M76" s="828"/>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1299.8554604630963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259.97109209261924</v>
      </c>
      <c r="M83" s="862"/>
      <c r="N83" s="51"/>
    </row>
    <row r="84" spans="1:14">
      <c r="B84" s="89" t="s">
        <v>973</v>
      </c>
      <c r="C84" s="90"/>
      <c r="D84" s="90"/>
      <c r="E84" s="90"/>
      <c r="F84" s="90"/>
      <c r="G84" s="90"/>
      <c r="H84" s="90"/>
      <c r="I84" s="87"/>
      <c r="J84" s="88"/>
      <c r="K84" s="304">
        <v>0.05</v>
      </c>
      <c r="L84" s="861">
        <f>N78*K84</f>
        <v>64.992773023154811</v>
      </c>
      <c r="M84" s="862"/>
      <c r="N84" s="51"/>
    </row>
    <row r="85" spans="1:14" ht="15.75" thickBot="1">
      <c r="B85" s="91" t="s">
        <v>974</v>
      </c>
      <c r="C85" s="92"/>
      <c r="D85" s="92"/>
      <c r="E85" s="92"/>
      <c r="F85" s="92"/>
      <c r="G85" s="92"/>
      <c r="H85" s="92"/>
      <c r="I85" s="93"/>
      <c r="J85" s="94"/>
      <c r="K85" s="305">
        <v>0.05</v>
      </c>
      <c r="L85" s="863">
        <f>N78*K85</f>
        <v>64.992773023154811</v>
      </c>
      <c r="M85" s="864"/>
      <c r="N85" s="51"/>
    </row>
    <row r="86" spans="1:14" ht="15.75" thickBot="1">
      <c r="B86" s="826" t="s">
        <v>953</v>
      </c>
      <c r="C86" s="827"/>
      <c r="D86" s="827"/>
      <c r="E86" s="827"/>
      <c r="F86" s="827"/>
      <c r="G86" s="827"/>
      <c r="H86" s="827"/>
      <c r="I86" s="827"/>
      <c r="J86" s="827"/>
      <c r="K86" s="827"/>
      <c r="L86" s="827"/>
      <c r="M86" s="828"/>
      <c r="N86" s="52">
        <f>L83+L84+L85</f>
        <v>389.95663813892889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1689.8120986020251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5527648C-3984-4E1E-AEDC-ADF90188D7A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F318282-7585-4E04-95ED-AA489E01E456}">
  <ds:schemaRefs>
    <ds:schemaRef ds:uri="http://schemas.microsoft.com/sharepoint/v3/contenttype/forms"/>
  </ds:schemaRefs>
</ds:datastoreItem>
</file>

<file path=customXml/itemProps3.xml><?xml version="1.0" encoding="utf-8"?>
<ds:datastoreItem xmlns:ds="http://schemas.openxmlformats.org/officeDocument/2006/customXml" ds:itemID="{F9DC144C-F5CD-4F5A-8CD9-85993ADE0975}">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2021-08-10T20:27:04Z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