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F66E5C22-80B5-4472-BF4D-A707E1162D9B}" xr6:coauthVersionLast="45" xr6:coauthVersionMax="45" xr10:uidLastSave="{00000000-0000-0000-0000-000000000000}"/>
  <bookViews>
    <workbookView xWindow="3465" yWindow="3465"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8" i="2" s="1"/>
  <c r="D51" i="2"/>
  <c r="D52" i="2" s="1"/>
  <c r="D47" i="2"/>
  <c r="D46" i="2"/>
  <c r="D45" i="2"/>
  <c r="D39" i="2"/>
  <c r="D37" i="2"/>
  <c r="D36" i="2"/>
  <c r="D35" i="2"/>
  <c r="D33" i="2"/>
  <c r="D31" i="2"/>
  <c r="D9" i="2"/>
  <c r="D32" i="2" l="1"/>
  <c r="D29" i="2"/>
  <c r="D34" i="2"/>
  <c r="M70" i="374" l="1"/>
  <c r="B77" i="244"/>
  <c r="M58" i="244"/>
  <c r="N58" i="244" s="1"/>
  <c r="J58" i="244"/>
  <c r="B58" i="244"/>
  <c r="B57" i="244"/>
  <c r="K44" i="244"/>
  <c r="N44" i="244" s="1"/>
  <c r="B44" i="244"/>
  <c r="K77" i="244"/>
  <c r="I77" i="244" s="1"/>
  <c r="L59" i="25"/>
  <c r="L59" i="23"/>
  <c r="B48" i="276"/>
  <c r="J48" i="276"/>
  <c r="M48" i="276"/>
  <c r="N48" i="276" s="1"/>
  <c r="N56" i="276" s="1"/>
  <c r="B72" i="276"/>
  <c r="K72" i="276"/>
  <c r="I72" i="276" s="1"/>
  <c r="K39" i="57"/>
  <c r="N39" i="57" s="1"/>
  <c r="B39" i="57"/>
  <c r="M72" i="150"/>
  <c r="M73" i="150" s="1"/>
  <c r="M74"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L58" i="283"/>
  <c r="K58" i="283"/>
  <c r="B58" i="283"/>
  <c r="B61" i="270"/>
  <c r="K66" i="268"/>
  <c r="B66" i="268"/>
  <c r="B65" i="268"/>
  <c r="L69" i="252"/>
  <c r="N69" i="252" s="1"/>
  <c r="L68" i="252"/>
  <c r="K69" i="252"/>
  <c r="B69" i="252"/>
  <c r="B68" i="252"/>
  <c r="L65" i="248"/>
  <c r="L64" i="248"/>
  <c r="K65" i="248"/>
  <c r="B65" i="248"/>
  <c r="B64" i="248"/>
  <c r="B63" i="249"/>
  <c r="K63" i="249"/>
  <c r="L63" i="249"/>
  <c r="N63" i="249" s="1"/>
  <c r="B55" i="248"/>
  <c r="B54" i="248"/>
  <c r="K60" i="241"/>
  <c r="K60" i="240"/>
  <c r="K60" i="239"/>
  <c r="K60" i="238"/>
  <c r="K60" i="237"/>
  <c r="K60" i="236"/>
  <c r="K60" i="235"/>
  <c r="K59" i="234"/>
  <c r="M53" i="232"/>
  <c r="N53" i="232" s="1"/>
  <c r="M52" i="232"/>
  <c r="N52" i="232" s="1"/>
  <c r="J53" i="232"/>
  <c r="J52" i="232"/>
  <c r="B53" i="232"/>
  <c r="B52" i="232"/>
  <c r="M51" i="193"/>
  <c r="N51" i="193" s="1"/>
  <c r="M50" i="193"/>
  <c r="N50" i="193" s="1"/>
  <c r="J51" i="193"/>
  <c r="J50" i="193"/>
  <c r="B51" i="193"/>
  <c r="B50" i="193"/>
  <c r="K39" i="193"/>
  <c r="K38" i="193"/>
  <c r="N38" i="193" s="1"/>
  <c r="K37" i="193"/>
  <c r="N37" i="193" s="1"/>
  <c r="K36" i="193"/>
  <c r="N36" i="193" s="1"/>
  <c r="B39" i="193"/>
  <c r="B38" i="193"/>
  <c r="B37" i="193"/>
  <c r="B36" i="193"/>
  <c r="K65" i="162"/>
  <c r="K64" i="162"/>
  <c r="K65" i="157"/>
  <c r="B65" i="157"/>
  <c r="B64" i="157"/>
  <c r="M48" i="56"/>
  <c r="N48" i="56" s="1"/>
  <c r="N54" i="56" s="1"/>
  <c r="B48" i="56"/>
  <c r="K59" i="32"/>
  <c r="K59" i="27"/>
  <c r="K59" i="19"/>
  <c r="K59" i="18"/>
  <c r="K59" i="17"/>
  <c r="K59" i="16"/>
  <c r="K59" i="15"/>
  <c r="K59" i="14"/>
  <c r="K71" i="12"/>
  <c r="I71" i="12" s="1"/>
  <c r="K70" i="12"/>
  <c r="B71" i="12"/>
  <c r="B70" i="12"/>
  <c r="K38" i="12"/>
  <c r="N38" i="12" s="1"/>
  <c r="K37" i="12"/>
  <c r="N37" i="12" s="1"/>
  <c r="B38" i="12"/>
  <c r="B37" i="12"/>
  <c r="C3" i="5"/>
  <c r="K36" i="370"/>
  <c r="N36" i="370" s="1"/>
  <c r="N43" i="370" s="1"/>
  <c r="N78" i="370" s="1"/>
  <c r="L84" i="370" s="1"/>
  <c r="B36" i="370"/>
  <c r="K36" i="11"/>
  <c r="N36" i="11" s="1"/>
  <c r="N43" i="11" s="1"/>
  <c r="N78" i="11" s="1"/>
  <c r="B36" i="11"/>
  <c r="K36" i="369"/>
  <c r="N36" i="369" s="1"/>
  <c r="N43" i="369" s="1"/>
  <c r="N78" i="369" s="1"/>
  <c r="L85" i="369" s="1"/>
  <c r="B36" i="369"/>
  <c r="K70" i="367"/>
  <c r="N70" i="367" s="1"/>
  <c r="N76" i="367" s="1"/>
  <c r="N41" i="367" s="1"/>
  <c r="N43" i="367" s="1"/>
  <c r="B70" i="367"/>
  <c r="J48" i="367"/>
  <c r="B48" i="367"/>
  <c r="K71" i="366"/>
  <c r="B71" i="366"/>
  <c r="M49" i="366"/>
  <c r="N49" i="366" s="1"/>
  <c r="N55"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N72" i="355" s="1"/>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N55"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N72" i="350" s="1"/>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N55" i="347" s="1"/>
  <c r="J49" i="347"/>
  <c r="B49" i="347"/>
  <c r="M48" i="347"/>
  <c r="N48" i="347" s="1"/>
  <c r="J48" i="347"/>
  <c r="B48" i="347"/>
  <c r="K71" i="346"/>
  <c r="B71" i="346"/>
  <c r="M49" i="346"/>
  <c r="N49" i="346" s="1"/>
  <c r="N55"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N71" i="335" s="1"/>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N72" i="331" s="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I71" i="320" s="1"/>
  <c r="B71" i="320"/>
  <c r="M48" i="320"/>
  <c r="N48" i="320" s="1"/>
  <c r="N55" i="320" s="1"/>
  <c r="J48" i="320"/>
  <c r="B48" i="320"/>
  <c r="K72" i="319"/>
  <c r="N72" i="319" s="1"/>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N71" i="318" s="1"/>
  <c r="B71" i="318"/>
  <c r="K60" i="318"/>
  <c r="B60" i="318"/>
  <c r="M51" i="318"/>
  <c r="N51" i="318" s="1"/>
  <c r="J51" i="318"/>
  <c r="B51" i="318"/>
  <c r="M50" i="318"/>
  <c r="N50" i="318" s="1"/>
  <c r="J50" i="318"/>
  <c r="B50" i="318"/>
  <c r="M49" i="318"/>
  <c r="N49" i="318" s="1"/>
  <c r="J49" i="318"/>
  <c r="B49" i="318"/>
  <c r="M48" i="318"/>
  <c r="N48" i="318" s="1"/>
  <c r="J48" i="318"/>
  <c r="B48" i="318"/>
  <c r="K72" i="317"/>
  <c r="N72" i="317" s="1"/>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I71" i="316" s="1"/>
  <c r="B71" i="316"/>
  <c r="K60" i="316"/>
  <c r="B60" i="316"/>
  <c r="M51" i="316"/>
  <c r="N51" i="316" s="1"/>
  <c r="J51" i="316"/>
  <c r="B51" i="316"/>
  <c r="M50" i="316"/>
  <c r="N50" i="316" s="1"/>
  <c r="J50" i="316"/>
  <c r="B50" i="316"/>
  <c r="M49" i="316"/>
  <c r="N49" i="316" s="1"/>
  <c r="J49" i="316"/>
  <c r="B49" i="316"/>
  <c r="M48" i="316"/>
  <c r="N48" i="316" s="1"/>
  <c r="J48" i="316"/>
  <c r="B48" i="316"/>
  <c r="K72" i="315"/>
  <c r="N72" i="315" s="1"/>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I71" i="314" s="1"/>
  <c r="B71" i="314"/>
  <c r="K60" i="314"/>
  <c r="B60" i="314"/>
  <c r="M51" i="314"/>
  <c r="N51" i="314" s="1"/>
  <c r="J51" i="314"/>
  <c r="B51" i="314"/>
  <c r="M50" i="314"/>
  <c r="N50" i="314" s="1"/>
  <c r="J50" i="314"/>
  <c r="B50" i="314"/>
  <c r="M49" i="314"/>
  <c r="N49" i="314" s="1"/>
  <c r="J49" i="314"/>
  <c r="B49" i="314"/>
  <c r="M48" i="314"/>
  <c r="N48" i="314" s="1"/>
  <c r="J48" i="314"/>
  <c r="B48" i="314"/>
  <c r="K72" i="313"/>
  <c r="I72" i="313" s="1"/>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N72" i="311" s="1"/>
  <c r="B72" i="311"/>
  <c r="K71" i="311"/>
  <c r="I71" i="311" s="1"/>
  <c r="B71" i="311"/>
  <c r="K60" i="311"/>
  <c r="B60" i="311"/>
  <c r="M49" i="311"/>
  <c r="N49" i="311" s="1"/>
  <c r="J49" i="311"/>
  <c r="B49" i="311"/>
  <c r="M48" i="311"/>
  <c r="N48" i="311" s="1"/>
  <c r="J48" i="311"/>
  <c r="B48" i="311"/>
  <c r="K37" i="311"/>
  <c r="N37" i="311" s="1"/>
  <c r="B37" i="311"/>
  <c r="K36" i="311"/>
  <c r="N36" i="311" s="1"/>
  <c r="B36" i="311"/>
  <c r="K70" i="310"/>
  <c r="N70" i="310" s="1"/>
  <c r="B70" i="310"/>
  <c r="K69" i="310"/>
  <c r="I69" i="310" s="1"/>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N53"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N70" i="300" s="1"/>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N75" i="298" s="1"/>
  <c r="N41"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N53"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N75" i="290" s="1"/>
  <c r="N41" i="290" s="1"/>
  <c r="N43"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I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N70" i="285" s="1"/>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N77" i="263" s="1"/>
  <c r="N41"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N77" i="262" s="1"/>
  <c r="N4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N77"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N76" i="248" s="1"/>
  <c r="B76" i="248"/>
  <c r="K74" i="248"/>
  <c r="N74"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J49" i="226"/>
  <c r="B49" i="226"/>
  <c r="M49" i="225"/>
  <c r="N49" i="225" s="1"/>
  <c r="N54" i="225" s="1"/>
  <c r="N78" i="225" s="1"/>
  <c r="J49" i="225"/>
  <c r="B49" i="225"/>
  <c r="M49" i="224"/>
  <c r="N49" i="224" s="1"/>
  <c r="N54" i="224" s="1"/>
  <c r="N78" i="224" s="1"/>
  <c r="L83"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I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I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K40" i="193"/>
  <c r="N40" i="193" s="1"/>
  <c r="B40" i="193"/>
  <c r="N39"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N75" i="190" s="1"/>
  <c r="N41"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I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I77" i="182" s="1"/>
  <c r="B77" i="182"/>
  <c r="K76" i="182"/>
  <c r="I76" i="182" s="1"/>
  <c r="B76" i="182"/>
  <c r="K75" i="182"/>
  <c r="N75" i="182" s="1"/>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I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I75" i="174" s="1"/>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N75" i="172" s="1"/>
  <c r="B75" i="172"/>
  <c r="K74" i="172"/>
  <c r="N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I77" i="168" s="1"/>
  <c r="B77" i="168"/>
  <c r="K76" i="168"/>
  <c r="N76" i="168" s="1"/>
  <c r="B76" i="168"/>
  <c r="K75" i="168"/>
  <c r="I75" i="168" s="1"/>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N76" i="162" s="1"/>
  <c r="B76" i="162"/>
  <c r="K75" i="162"/>
  <c r="N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N77" i="158" s="1"/>
  <c r="B77" i="158"/>
  <c r="K76" i="158"/>
  <c r="I76" i="158" s="1"/>
  <c r="B76" i="158"/>
  <c r="K75" i="158"/>
  <c r="N75" i="158" s="1"/>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N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B77" i="155"/>
  <c r="K76" i="155"/>
  <c r="B76" i="155"/>
  <c r="K75" i="155"/>
  <c r="I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I73" i="150" s="1"/>
  <c r="B73" i="150"/>
  <c r="K72" i="150"/>
  <c r="N72" i="150" s="1"/>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B69" i="147"/>
  <c r="K58" i="147"/>
  <c r="B58" i="147"/>
  <c r="M49" i="147"/>
  <c r="N49" i="147" s="1"/>
  <c r="J49" i="147"/>
  <c r="B49" i="147"/>
  <c r="M48" i="147"/>
  <c r="N48" i="147" s="1"/>
  <c r="J48" i="147"/>
  <c r="B48" i="147"/>
  <c r="K37" i="147"/>
  <c r="N37" i="147" s="1"/>
  <c r="B37" i="147"/>
  <c r="K36" i="147"/>
  <c r="N36" i="147" s="1"/>
  <c r="B36" i="147"/>
  <c r="K71" i="148"/>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I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L85" i="123" s="1"/>
  <c r="J48" i="123"/>
  <c r="B48" i="123"/>
  <c r="M48" i="124"/>
  <c r="N48" i="124" s="1"/>
  <c r="N54" i="124" s="1"/>
  <c r="N78" i="124" s="1"/>
  <c r="J48" i="124"/>
  <c r="B48" i="124"/>
  <c r="M48" i="122"/>
  <c r="N48" i="122" s="1"/>
  <c r="N54" i="122" s="1"/>
  <c r="N78" i="122" s="1"/>
  <c r="L83" i="122" s="1"/>
  <c r="J48" i="122"/>
  <c r="B48" i="122"/>
  <c r="M48" i="121"/>
  <c r="N48" i="121" s="1"/>
  <c r="N54" i="121" s="1"/>
  <c r="N78" i="121" s="1"/>
  <c r="L85" i="121" s="1"/>
  <c r="J48" i="121"/>
  <c r="B48" i="121"/>
  <c r="M48" i="120"/>
  <c r="N48" i="120" s="1"/>
  <c r="N54" i="120" s="1"/>
  <c r="N78" i="120" s="1"/>
  <c r="L83" i="120" s="1"/>
  <c r="J48" i="120"/>
  <c r="B48" i="120"/>
  <c r="M48" i="119"/>
  <c r="N48" i="119" s="1"/>
  <c r="N54" i="119" s="1"/>
  <c r="N78"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L83" i="115" s="1"/>
  <c r="J48" i="115"/>
  <c r="B48" i="115"/>
  <c r="M48" i="116"/>
  <c r="N48" i="116" s="1"/>
  <c r="N54" i="116" s="1"/>
  <c r="N78" i="116" s="1"/>
  <c r="L84" i="116" s="1"/>
  <c r="J48" i="116"/>
  <c r="B48" i="116"/>
  <c r="M48" i="114"/>
  <c r="N48" i="114" s="1"/>
  <c r="N54" i="114" s="1"/>
  <c r="N78" i="114" s="1"/>
  <c r="L85" i="114" s="1"/>
  <c r="J48" i="114"/>
  <c r="B48" i="114"/>
  <c r="M48" i="113"/>
  <c r="N48" i="113" s="1"/>
  <c r="N54" i="113" s="1"/>
  <c r="N78" i="113" s="1"/>
  <c r="L83" i="113" s="1"/>
  <c r="J48" i="113"/>
  <c r="B48" i="113"/>
  <c r="M48" i="112"/>
  <c r="N48" i="112" s="1"/>
  <c r="N54" i="112" s="1"/>
  <c r="N78" i="112" s="1"/>
  <c r="L84" i="112" s="1"/>
  <c r="J48" i="112"/>
  <c r="B48" i="112"/>
  <c r="M48" i="111"/>
  <c r="N48" i="111" s="1"/>
  <c r="N54" i="111" s="1"/>
  <c r="N78" i="111" s="1"/>
  <c r="J48" i="111"/>
  <c r="B48" i="111"/>
  <c r="M48" i="110"/>
  <c r="N48" i="110" s="1"/>
  <c r="N54" i="110" s="1"/>
  <c r="N78" i="110" s="1"/>
  <c r="L85" i="110" s="1"/>
  <c r="J48" i="110"/>
  <c r="B48" i="110"/>
  <c r="M48" i="109"/>
  <c r="N48" i="109" s="1"/>
  <c r="N54" i="109" s="1"/>
  <c r="N78" i="109" s="1"/>
  <c r="L85"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I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5" i="104" s="1"/>
  <c r="J48" i="104"/>
  <c r="B48" i="104"/>
  <c r="K71" i="103"/>
  <c r="I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I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I71" i="84" s="1"/>
  <c r="B71" i="84"/>
  <c r="K70" i="84"/>
  <c r="N70" i="84" s="1"/>
  <c r="B70" i="84"/>
  <c r="K59" i="84"/>
  <c r="B59" i="84"/>
  <c r="M49" i="84"/>
  <c r="N49" i="84" s="1"/>
  <c r="J49" i="84"/>
  <c r="B49" i="84"/>
  <c r="M48" i="84"/>
  <c r="N48" i="84" s="1"/>
  <c r="J48" i="84"/>
  <c r="B48" i="84"/>
  <c r="K36" i="84"/>
  <c r="N36" i="84" s="1"/>
  <c r="B36" i="84"/>
  <c r="K71" i="83"/>
  <c r="I71" i="83" s="1"/>
  <c r="B71" i="83"/>
  <c r="K70" i="83"/>
  <c r="N70" i="83" s="1"/>
  <c r="B70" i="83"/>
  <c r="K59" i="83"/>
  <c r="B59" i="83"/>
  <c r="M49" i="83"/>
  <c r="N49" i="83" s="1"/>
  <c r="J49" i="83"/>
  <c r="B49" i="83"/>
  <c r="M48" i="83"/>
  <c r="N48" i="83" s="1"/>
  <c r="J48" i="83"/>
  <c r="B48" i="83"/>
  <c r="K36" i="83"/>
  <c r="N36" i="83" s="1"/>
  <c r="B36" i="83"/>
  <c r="K71" i="82"/>
  <c r="N71" i="82" s="1"/>
  <c r="B71" i="82"/>
  <c r="K70" i="82"/>
  <c r="I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I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5" i="77" s="1"/>
  <c r="J48" i="77"/>
  <c r="B48" i="77"/>
  <c r="M48" i="76"/>
  <c r="N48" i="76" s="1"/>
  <c r="N54" i="76" s="1"/>
  <c r="N78" i="76" s="1"/>
  <c r="L84" i="76" s="1"/>
  <c r="J48" i="76"/>
  <c r="B48" i="76"/>
  <c r="K70" i="75"/>
  <c r="I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I69" i="74" s="1"/>
  <c r="B69" i="74"/>
  <c r="M48" i="74"/>
  <c r="N48" i="74" s="1"/>
  <c r="N53" i="74" s="1"/>
  <c r="J48" i="74"/>
  <c r="B48" i="74"/>
  <c r="K38" i="74"/>
  <c r="N38" i="74" s="1"/>
  <c r="B38" i="74"/>
  <c r="K37" i="74"/>
  <c r="N37" i="74" s="1"/>
  <c r="B37" i="74"/>
  <c r="K36" i="74"/>
  <c r="N36" i="74" s="1"/>
  <c r="B36" i="74"/>
  <c r="M48" i="73"/>
  <c r="N48" i="73" s="1"/>
  <c r="N54" i="73" s="1"/>
  <c r="N78"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I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I71" i="69" s="1"/>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B70" i="67"/>
  <c r="K37" i="67"/>
  <c r="N37" i="67" s="1"/>
  <c r="B37" i="67"/>
  <c r="K36" i="67"/>
  <c r="N36" i="67" s="1"/>
  <c r="B36" i="67"/>
  <c r="K71" i="66"/>
  <c r="N71" i="66" s="1"/>
  <c r="B71" i="66"/>
  <c r="K70" i="66"/>
  <c r="I70" i="66" s="1"/>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I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N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I70" i="56" s="1"/>
  <c r="B70" i="56"/>
  <c r="K71" i="55"/>
  <c r="N71" i="55" s="1"/>
  <c r="B71" i="55"/>
  <c r="K70" i="55"/>
  <c r="N70" i="55" s="1"/>
  <c r="B70" i="55"/>
  <c r="K36" i="55"/>
  <c r="N36" i="55" s="1"/>
  <c r="N43" i="55" s="1"/>
  <c r="B36" i="55"/>
  <c r="K71" i="54"/>
  <c r="I71" i="54" s="1"/>
  <c r="B71" i="54"/>
  <c r="K70" i="54"/>
  <c r="N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N76" i="49" s="1"/>
  <c r="N42" i="49" s="1"/>
  <c r="B70" i="49"/>
  <c r="M48" i="49"/>
  <c r="N48" i="49" s="1"/>
  <c r="N54" i="49" s="1"/>
  <c r="J48" i="49"/>
  <c r="B48" i="49"/>
  <c r="K37" i="49"/>
  <c r="N37" i="49" s="1"/>
  <c r="B37" i="49"/>
  <c r="K36" i="49"/>
  <c r="N36" i="49" s="1"/>
  <c r="B36" i="49"/>
  <c r="K73" i="48"/>
  <c r="N73" i="48" s="1"/>
  <c r="B73" i="48"/>
  <c r="K72" i="48"/>
  <c r="I72" i="48" s="1"/>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I70"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I70"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I70"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I70"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L83"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I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I70"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I71" i="20" s="1"/>
  <c r="B71" i="20"/>
  <c r="K70" i="20"/>
  <c r="I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I71" i="17" s="1"/>
  <c r="B71" i="17"/>
  <c r="K70" i="17"/>
  <c r="N70" i="17" s="1"/>
  <c r="B70" i="17"/>
  <c r="H59" i="17"/>
  <c r="B59" i="17"/>
  <c r="K38" i="17"/>
  <c r="N38" i="17" s="1"/>
  <c r="B38" i="17"/>
  <c r="K37" i="17"/>
  <c r="N37" i="17" s="1"/>
  <c r="B37" i="17"/>
  <c r="K36" i="17"/>
  <c r="N36" i="17" s="1"/>
  <c r="B36" i="17"/>
  <c r="K70" i="16"/>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K36" i="12"/>
  <c r="N36" i="12" s="1"/>
  <c r="B36" i="12"/>
  <c r="K70" i="9"/>
  <c r="I70"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8" i="273"/>
  <c r="N41" i="273" s="1"/>
  <c r="N75" i="289"/>
  <c r="N41" i="289" s="1"/>
  <c r="N43" i="289" s="1"/>
  <c r="N78" i="271"/>
  <c r="N41" i="271" s="1"/>
  <c r="N43" i="271" s="1"/>
  <c r="N77" i="348"/>
  <c r="N41" i="348" s="1"/>
  <c r="N43" i="348" s="1"/>
  <c r="N77" i="354"/>
  <c r="N41" i="354" s="1"/>
  <c r="N43" i="354" s="1"/>
  <c r="N77" i="365"/>
  <c r="N41" i="365" s="1"/>
  <c r="N43" i="236"/>
  <c r="L84" i="11"/>
  <c r="L57" i="227"/>
  <c r="N57" i="227" s="1"/>
  <c r="N62" i="227" s="1"/>
  <c r="L61" i="150"/>
  <c r="N61" i="150" s="1"/>
  <c r="L64" i="188"/>
  <c r="N64" i="188" s="1"/>
  <c r="L58" i="75"/>
  <c r="L65" i="155"/>
  <c r="N65" i="155" s="1"/>
  <c r="L65" i="186"/>
  <c r="N65" i="186" s="1"/>
  <c r="L65" i="187"/>
  <c r="N65" i="187" s="1"/>
  <c r="L65" i="154"/>
  <c r="N65" i="154" s="1"/>
  <c r="L65" i="170"/>
  <c r="N65" i="170" s="1"/>
  <c r="L64" i="160"/>
  <c r="L65" i="182"/>
  <c r="N65" i="182" s="1"/>
  <c r="L58" i="305"/>
  <c r="N58" i="305" s="1"/>
  <c r="N64" i="305" s="1"/>
  <c r="L60" i="306"/>
  <c r="N60" i="306" s="1"/>
  <c r="N66" i="306" s="1"/>
  <c r="L66" i="268"/>
  <c r="N66" i="268" s="1"/>
  <c r="L64" i="174"/>
  <c r="N64" i="174" s="1"/>
  <c r="L65" i="158"/>
  <c r="L65" i="185"/>
  <c r="N65" i="185" s="1"/>
  <c r="L64" i="181"/>
  <c r="N64" i="181" s="1"/>
  <c r="L63" i="247"/>
  <c r="L59" i="79"/>
  <c r="N75" i="297"/>
  <c r="N41" i="297" s="1"/>
  <c r="N43" i="297" s="1"/>
  <c r="N77" i="265"/>
  <c r="N41" i="265" s="1"/>
  <c r="N75" i="284"/>
  <c r="N41" i="284" s="1"/>
  <c r="N43" i="284" s="1"/>
  <c r="N75" i="301"/>
  <c r="N41" i="301" s="1"/>
  <c r="N43" i="301" s="1"/>
  <c r="I70" i="42"/>
  <c r="I76" i="282"/>
  <c r="I77" i="282"/>
  <c r="I71" i="250"/>
  <c r="I71" i="258"/>
  <c r="I72" i="258"/>
  <c r="I70" i="298"/>
  <c r="I71" i="306"/>
  <c r="I71" i="308"/>
  <c r="I71" i="334"/>
  <c r="I72" i="334"/>
  <c r="N76" i="174"/>
  <c r="I76" i="174"/>
  <c r="I74" i="189"/>
  <c r="I75" i="189"/>
  <c r="I76" i="189"/>
  <c r="I71" i="239"/>
  <c r="I71" i="241"/>
  <c r="I71" i="262"/>
  <c r="I72" i="262"/>
  <c r="I71" i="265"/>
  <c r="I72" i="271"/>
  <c r="I73" i="271"/>
  <c r="I71" i="340"/>
  <c r="I72" i="347"/>
  <c r="I69" i="143"/>
  <c r="I75" i="171"/>
  <c r="I77" i="171"/>
  <c r="I67" i="227"/>
  <c r="I68" i="227"/>
  <c r="I71" i="237"/>
  <c r="I75" i="244"/>
  <c r="N74" i="247"/>
  <c r="I74" i="247"/>
  <c r="N73" i="248"/>
  <c r="I73" i="248"/>
  <c r="I71" i="261"/>
  <c r="I71" i="263"/>
  <c r="I75" i="266"/>
  <c r="I76" i="266"/>
  <c r="I76" i="280"/>
  <c r="I78" i="280"/>
  <c r="I69" i="289"/>
  <c r="I70" i="289"/>
  <c r="I69" i="291"/>
  <c r="I70" i="291"/>
  <c r="I71" i="294"/>
  <c r="I72" i="294"/>
  <c r="I71" i="296"/>
  <c r="I72" i="296"/>
  <c r="I72" i="322"/>
  <c r="I71" i="328"/>
  <c r="I71" i="333"/>
  <c r="I72" i="333"/>
  <c r="I71" i="337"/>
  <c r="I71" i="371"/>
  <c r="I71" i="342"/>
  <c r="I72" i="342"/>
  <c r="I72" i="356"/>
  <c r="N71" i="69"/>
  <c r="I69" i="144"/>
  <c r="I70" i="144"/>
  <c r="I75" i="154"/>
  <c r="I75" i="182"/>
  <c r="I76" i="164"/>
  <c r="I77" i="170"/>
  <c r="I71" i="212"/>
  <c r="I71" i="216"/>
  <c r="I72" i="233"/>
  <c r="I70" i="234"/>
  <c r="I71" i="236"/>
  <c r="N59" i="243"/>
  <c r="N65" i="243" s="1"/>
  <c r="I70" i="243"/>
  <c r="I71" i="243"/>
  <c r="I72" i="243"/>
  <c r="I79" i="252"/>
  <c r="I80" i="252"/>
  <c r="I82" i="252"/>
  <c r="I72" i="253"/>
  <c r="I71" i="259"/>
  <c r="I75" i="267"/>
  <c r="I72" i="273"/>
  <c r="I73" i="273"/>
  <c r="I72" i="274"/>
  <c r="I73" i="275"/>
  <c r="I70" i="284"/>
  <c r="N69" i="285"/>
  <c r="I69" i="285"/>
  <c r="N69" i="287"/>
  <c r="N70" i="287"/>
  <c r="I70" i="287"/>
  <c r="I69" i="293"/>
  <c r="I70" i="293"/>
  <c r="I69" i="297"/>
  <c r="I70" i="297"/>
  <c r="I69" i="299"/>
  <c r="I70" i="299"/>
  <c r="I69" i="301"/>
  <c r="I70" i="301"/>
  <c r="I69" i="302"/>
  <c r="I69" i="305"/>
  <c r="I72" i="312"/>
  <c r="I72" i="321"/>
  <c r="I69" i="325"/>
  <c r="I70" i="325"/>
  <c r="I71" i="327"/>
  <c r="I71" i="329"/>
  <c r="I72" i="329"/>
  <c r="I71" i="332"/>
  <c r="I72" i="332"/>
  <c r="I71" i="348"/>
  <c r="I72" i="348"/>
  <c r="I71" i="354"/>
  <c r="I72" i="354"/>
  <c r="I71" i="362"/>
  <c r="I72" i="362"/>
  <c r="I72" i="363"/>
  <c r="I72" i="364"/>
  <c r="I71" i="365"/>
  <c r="I72" i="365"/>
  <c r="I72" i="150"/>
  <c r="N73" i="150"/>
  <c r="N76" i="155"/>
  <c r="I76" i="155"/>
  <c r="I77" i="155"/>
  <c r="N77" i="162"/>
  <c r="I77" i="162"/>
  <c r="N76" i="172"/>
  <c r="I76" i="172"/>
  <c r="I70" i="33"/>
  <c r="I70" i="58"/>
  <c r="I70" i="85"/>
  <c r="I70" i="91"/>
  <c r="I71" i="99"/>
  <c r="I71" i="105"/>
  <c r="I69" i="133"/>
  <c r="I70" i="133"/>
  <c r="I69" i="134"/>
  <c r="I69" i="139"/>
  <c r="N76" i="158"/>
  <c r="N77" i="168"/>
  <c r="I77" i="176"/>
  <c r="N41" i="239"/>
  <c r="N43" i="239" s="1"/>
  <c r="I75" i="187"/>
  <c r="I70" i="192"/>
  <c r="I71" i="231"/>
  <c r="I72" i="232"/>
  <c r="I70" i="242"/>
  <c r="I71" i="242"/>
  <c r="I79" i="245"/>
  <c r="I80" i="245"/>
  <c r="I70" i="213"/>
  <c r="N76" i="215"/>
  <c r="N42" i="215" s="1"/>
  <c r="I74" i="219"/>
  <c r="I75" i="219"/>
  <c r="I77" i="221"/>
  <c r="I78" i="221"/>
  <c r="I66" i="228"/>
  <c r="I72" i="256"/>
  <c r="I73" i="256"/>
  <c r="I72" i="257"/>
  <c r="N71" i="307"/>
  <c r="I71" i="307"/>
  <c r="N72" i="307"/>
  <c r="I72" i="307"/>
  <c r="N72" i="314"/>
  <c r="I72" i="314"/>
  <c r="N71" i="316"/>
  <c r="N72" i="316"/>
  <c r="I72" i="316"/>
  <c r="N72" i="318"/>
  <c r="I72" i="318"/>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I71" i="264"/>
  <c r="I75" i="268"/>
  <c r="I73" i="270"/>
  <c r="I73" i="272"/>
  <c r="I77" i="279"/>
  <c r="I80" i="279"/>
  <c r="I69" i="283"/>
  <c r="I69" i="286"/>
  <c r="I70" i="286"/>
  <c r="I70" i="290"/>
  <c r="I69" i="292"/>
  <c r="I70" i="292"/>
  <c r="I71" i="295"/>
  <c r="I72" i="295"/>
  <c r="N69" i="300"/>
  <c r="I69" i="300"/>
  <c r="N69" i="304"/>
  <c r="N75" i="304" s="1"/>
  <c r="N41" i="304" s="1"/>
  <c r="N43" i="304" s="1"/>
  <c r="I69" i="304"/>
  <c r="N69" i="310"/>
  <c r="I70" i="310"/>
  <c r="N71" i="313"/>
  <c r="I71" i="313"/>
  <c r="N71" i="315"/>
  <c r="I71" i="315"/>
  <c r="N71" i="317"/>
  <c r="I71" i="317"/>
  <c r="N71" i="319"/>
  <c r="I71" i="319"/>
  <c r="N71" i="320"/>
  <c r="N72" i="320"/>
  <c r="I72" i="320"/>
  <c r="N71" i="330"/>
  <c r="I71" i="330"/>
  <c r="N72" i="330"/>
  <c r="I72" i="330"/>
  <c r="N71" i="331"/>
  <c r="I71" i="331"/>
  <c r="N71" i="346"/>
  <c r="N77" i="346" s="1"/>
  <c r="N41" i="346" s="1"/>
  <c r="N43" i="346" s="1"/>
  <c r="I71" i="346"/>
  <c r="N71" i="345"/>
  <c r="N77" i="345" s="1"/>
  <c r="N41" i="345" s="1"/>
  <c r="N43" i="345" s="1"/>
  <c r="I71" i="345"/>
  <c r="N71" i="350"/>
  <c r="I71" i="350"/>
  <c r="N71" i="352"/>
  <c r="I71" i="352"/>
  <c r="N72" i="352"/>
  <c r="I72" i="352"/>
  <c r="N71" i="355"/>
  <c r="I71" i="355"/>
  <c r="N72" i="359"/>
  <c r="I72" i="359"/>
  <c r="N71" i="366"/>
  <c r="N77" i="366" s="1"/>
  <c r="N41" i="366" s="1"/>
  <c r="N43" i="366" s="1"/>
  <c r="I71" i="366"/>
  <c r="L83" i="370"/>
  <c r="L85" i="370"/>
  <c r="L85" i="11"/>
  <c r="L59" i="17"/>
  <c r="N59" i="17" s="1"/>
  <c r="N65" i="17" s="1"/>
  <c r="L59" i="19"/>
  <c r="N59" i="19" s="1"/>
  <c r="N65" i="19" s="1"/>
  <c r="L83" i="11"/>
  <c r="I74" i="249"/>
  <c r="I76" i="249"/>
  <c r="I80" i="246"/>
  <c r="I81" i="246"/>
  <c r="I83" i="246"/>
  <c r="I70" i="215"/>
  <c r="I72" i="193"/>
  <c r="I69" i="192"/>
  <c r="N55" i="337"/>
  <c r="N53" i="299"/>
  <c r="N55" i="330"/>
  <c r="L84" i="119"/>
  <c r="I70" i="12"/>
  <c r="L59" i="108"/>
  <c r="L59" i="107"/>
  <c r="L59" i="106"/>
  <c r="N59" i="106" s="1"/>
  <c r="N65" i="106" s="1"/>
  <c r="L59" i="98"/>
  <c r="N59" i="98" s="1"/>
  <c r="N65" i="98" s="1"/>
  <c r="L59" i="96"/>
  <c r="N59" i="96" s="1"/>
  <c r="N65" i="96" s="1"/>
  <c r="L59" i="97"/>
  <c r="N59" i="97" s="1"/>
  <c r="N65" i="97" s="1"/>
  <c r="L59" i="105"/>
  <c r="L59" i="103"/>
  <c r="N59" i="103" s="1"/>
  <c r="N65" i="103" s="1"/>
  <c r="L59" i="102"/>
  <c r="L59" i="101"/>
  <c r="L59" i="100"/>
  <c r="L59" i="99"/>
  <c r="N59" i="99" s="1"/>
  <c r="N65" i="99" s="1"/>
  <c r="L59" i="95"/>
  <c r="N59" i="95" s="1"/>
  <c r="N65" i="95" s="1"/>
  <c r="L59" i="94"/>
  <c r="L59" i="92"/>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L63" i="189"/>
  <c r="N63" i="189" s="1"/>
  <c r="L64" i="162"/>
  <c r="N64" i="162" s="1"/>
  <c r="L64" i="154"/>
  <c r="N64" i="154" s="1"/>
  <c r="L64" i="168"/>
  <c r="L63" i="164"/>
  <c r="N63" i="164" s="1"/>
  <c r="L64" i="158"/>
  <c r="N64" i="158" s="1"/>
  <c r="L64" i="155"/>
  <c r="N64" i="155" s="1"/>
  <c r="L66" i="165"/>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L59" i="214"/>
  <c r="N59" i="214" s="1"/>
  <c r="N65" i="214" s="1"/>
  <c r="L59" i="212"/>
  <c r="N59" i="212" s="1"/>
  <c r="N65" i="212" s="1"/>
  <c r="L64" i="179"/>
  <c r="N64" i="179" s="1"/>
  <c r="L64" i="172"/>
  <c r="N64" i="172" s="1"/>
  <c r="L67" i="165"/>
  <c r="N67" i="165" s="1"/>
  <c r="L58" i="143"/>
  <c r="N58" i="143" s="1"/>
  <c r="N64" i="143" s="1"/>
  <c r="L58" i="147"/>
  <c r="N58" i="147" s="1"/>
  <c r="N64" i="147" s="1"/>
  <c r="L59" i="90"/>
  <c r="N59" i="90" s="1"/>
  <c r="N65" i="90" s="1"/>
  <c r="L59" i="88"/>
  <c r="L59" i="86"/>
  <c r="N59" i="86" s="1"/>
  <c r="N65" i="86" s="1"/>
  <c r="L59" i="84"/>
  <c r="L59" i="82"/>
  <c r="L59" i="80"/>
  <c r="N59" i="80" s="1"/>
  <c r="N65" i="80" s="1"/>
  <c r="L59" i="89"/>
  <c r="L59" i="85"/>
  <c r="L59" i="81"/>
  <c r="L59" i="91"/>
  <c r="N59" i="91" s="1"/>
  <c r="N65" i="91" s="1"/>
  <c r="L59" i="87"/>
  <c r="L59" i="83"/>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L59" i="60"/>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L64" i="183"/>
  <c r="N64" i="183" s="1"/>
  <c r="L56" i="228"/>
  <c r="N56" i="228" s="1"/>
  <c r="L57" i="228"/>
  <c r="N57" i="228" s="1"/>
  <c r="L67" i="220"/>
  <c r="N67" i="220" s="1"/>
  <c r="N73" i="220" s="1"/>
  <c r="L58" i="141"/>
  <c r="N58" i="141" s="1"/>
  <c r="N64" i="141" s="1"/>
  <c r="L58" i="140"/>
  <c r="L85" i="116"/>
  <c r="N78" i="270" l="1"/>
  <c r="N41" i="270" s="1"/>
  <c r="N76" i="58"/>
  <c r="N42" i="58" s="1"/>
  <c r="N43" i="58" s="1"/>
  <c r="N59" i="12"/>
  <c r="N65" i="12" s="1"/>
  <c r="N58" i="149"/>
  <c r="N64" i="149" s="1"/>
  <c r="N59" i="92"/>
  <c r="N65" i="92" s="1"/>
  <c r="L83" i="104"/>
  <c r="I70" i="88"/>
  <c r="N59" i="31"/>
  <c r="N65" i="31" s="1"/>
  <c r="N53" i="293"/>
  <c r="N55" i="332"/>
  <c r="N55" i="336"/>
  <c r="N55" i="342"/>
  <c r="N55" i="356"/>
  <c r="N55" i="363"/>
  <c r="N55" i="233"/>
  <c r="N59" i="242"/>
  <c r="N65" i="242" s="1"/>
  <c r="N63" i="248"/>
  <c r="N55" i="193"/>
  <c r="L84" i="122"/>
  <c r="N77" i="289"/>
  <c r="L84" i="289" s="1"/>
  <c r="N77" i="304"/>
  <c r="L83" i="304" s="1"/>
  <c r="L83" i="369"/>
  <c r="N68" i="252"/>
  <c r="N58" i="284"/>
  <c r="N64" i="284" s="1"/>
  <c r="N77" i="254"/>
  <c r="N41" i="254" s="1"/>
  <c r="N80" i="277"/>
  <c r="L86" i="277" s="1"/>
  <c r="I75" i="176"/>
  <c r="I78" i="220"/>
  <c r="N76" i="144"/>
  <c r="N41" i="144" s="1"/>
  <c r="N76" i="143"/>
  <c r="N41" i="143" s="1"/>
  <c r="I70" i="102"/>
  <c r="I74" i="174"/>
  <c r="I70" i="128"/>
  <c r="N59" i="88"/>
  <c r="N65" i="88" s="1"/>
  <c r="I74" i="172"/>
  <c r="I70" i="80"/>
  <c r="N59" i="100"/>
  <c r="N65" i="100" s="1"/>
  <c r="N59" i="81"/>
  <c r="N65" i="81" s="1"/>
  <c r="N59" i="26"/>
  <c r="N65" i="26" s="1"/>
  <c r="N59" i="105"/>
  <c r="N65" i="105" s="1"/>
  <c r="N63" i="247"/>
  <c r="N68" i="247" s="1"/>
  <c r="N65" i="158"/>
  <c r="N70" i="158" s="1"/>
  <c r="N64" i="157"/>
  <c r="I71" i="85"/>
  <c r="I75" i="170"/>
  <c r="I74" i="179"/>
  <c r="N64" i="160"/>
  <c r="N55" i="344"/>
  <c r="N43" i="262"/>
  <c r="N43" i="263"/>
  <c r="N75" i="174"/>
  <c r="I71" i="318"/>
  <c r="N71" i="314"/>
  <c r="I71" i="256"/>
  <c r="I72" i="323"/>
  <c r="I71" i="71"/>
  <c r="I75" i="179"/>
  <c r="N72" i="313"/>
  <c r="N77" i="313" s="1"/>
  <c r="N41" i="313" s="1"/>
  <c r="N43" i="313" s="1"/>
  <c r="I70" i="283"/>
  <c r="I76" i="168"/>
  <c r="I76" i="186"/>
  <c r="I70" i="145"/>
  <c r="I70" i="147"/>
  <c r="I73" i="247"/>
  <c r="N76" i="182"/>
  <c r="I70" i="141"/>
  <c r="I71" i="235"/>
  <c r="I71" i="66"/>
  <c r="I76" i="185"/>
  <c r="I71" i="321"/>
  <c r="I72" i="263"/>
  <c r="I75" i="184"/>
  <c r="N70" i="71"/>
  <c r="I75" i="180"/>
  <c r="I75" i="172"/>
  <c r="I71" i="68"/>
  <c r="I72" i="317"/>
  <c r="I71" i="102"/>
  <c r="I75" i="188"/>
  <c r="I76" i="171"/>
  <c r="I74" i="160"/>
  <c r="I73" i="274"/>
  <c r="I76" i="248"/>
  <c r="N70" i="25"/>
  <c r="N76" i="25" s="1"/>
  <c r="N42" i="25" s="1"/>
  <c r="N43" i="25" s="1"/>
  <c r="N77" i="247"/>
  <c r="N43" i="247" s="1"/>
  <c r="I69" i="290"/>
  <c r="I76" i="176"/>
  <c r="I79" i="220"/>
  <c r="I75" i="164"/>
  <c r="I77" i="280"/>
  <c r="I72" i="270"/>
  <c r="I70" i="131"/>
  <c r="I75" i="177"/>
  <c r="N74" i="150"/>
  <c r="I78" i="282"/>
  <c r="N76" i="216"/>
  <c r="N42" i="216" s="1"/>
  <c r="N44" i="216" s="1"/>
  <c r="N78" i="216" s="1"/>
  <c r="L84" i="216" s="1"/>
  <c r="N72" i="227"/>
  <c r="N41" i="227" s="1"/>
  <c r="N43" i="227" s="1"/>
  <c r="N74" i="227" s="1"/>
  <c r="L80" i="227" s="1"/>
  <c r="I72" i="254"/>
  <c r="I70" i="130"/>
  <c r="I86" i="260"/>
  <c r="I71" i="80"/>
  <c r="I72" i="350"/>
  <c r="I77" i="245"/>
  <c r="I70" i="63"/>
  <c r="I70" i="302"/>
  <c r="I72" i="277"/>
  <c r="I71" i="347"/>
  <c r="I70" i="149"/>
  <c r="I72" i="328"/>
  <c r="I71" i="359"/>
  <c r="I71" i="335"/>
  <c r="I71" i="238"/>
  <c r="I77" i="154"/>
  <c r="I69" i="309"/>
  <c r="I69" i="298"/>
  <c r="I70" i="40"/>
  <c r="I72" i="337"/>
  <c r="I70" i="143"/>
  <c r="I70" i="92"/>
  <c r="N75" i="155"/>
  <c r="I70" i="54"/>
  <c r="N76" i="64"/>
  <c r="N41" i="64" s="1"/>
  <c r="N43" i="64" s="1"/>
  <c r="N78" i="64" s="1"/>
  <c r="N76" i="212"/>
  <c r="N42" i="212" s="1"/>
  <c r="N71" i="214"/>
  <c r="N76" i="214" s="1"/>
  <c r="N42" i="214" s="1"/>
  <c r="N44" i="214" s="1"/>
  <c r="N78" i="214" s="1"/>
  <c r="I69" i="191"/>
  <c r="I70" i="216"/>
  <c r="N72" i="48"/>
  <c r="I70" i="24"/>
  <c r="I70" i="53"/>
  <c r="N72" i="228"/>
  <c r="N38" i="228" s="1"/>
  <c r="N40" i="228" s="1"/>
  <c r="N77" i="250"/>
  <c r="N41" i="250" s="1"/>
  <c r="N43" i="250" s="1"/>
  <c r="N79" i="250" s="1"/>
  <c r="N77" i="342"/>
  <c r="N41" i="342" s="1"/>
  <c r="N43" i="342" s="1"/>
  <c r="N79" i="342" s="1"/>
  <c r="N61" i="272"/>
  <c r="N67" i="272" s="1"/>
  <c r="I70" i="74"/>
  <c r="N59" i="22"/>
  <c r="N65" i="22" s="1"/>
  <c r="N70" i="178"/>
  <c r="N59" i="61"/>
  <c r="N65" i="61" s="1"/>
  <c r="N59" i="83"/>
  <c r="N65" i="83" s="1"/>
  <c r="I70" i="134"/>
  <c r="I69" i="72"/>
  <c r="I71" i="65"/>
  <c r="N76" i="65"/>
  <c r="N41" i="65" s="1"/>
  <c r="N43" i="65" s="1"/>
  <c r="N77" i="332"/>
  <c r="N41" i="332" s="1"/>
  <c r="N53" i="149"/>
  <c r="N53" i="310"/>
  <c r="N55" i="315"/>
  <c r="N55" i="319"/>
  <c r="N86" i="252"/>
  <c r="N45" i="252" s="1"/>
  <c r="N47" i="252" s="1"/>
  <c r="I76" i="244"/>
  <c r="N71" i="79"/>
  <c r="N77" i="317"/>
  <c r="N41" i="317" s="1"/>
  <c r="N43" i="317" s="1"/>
  <c r="N77" i="353"/>
  <c r="N41" i="353" s="1"/>
  <c r="N43" i="353" s="1"/>
  <c r="N79" i="353" s="1"/>
  <c r="N77" i="351"/>
  <c r="N41" i="351" s="1"/>
  <c r="N43" i="351" s="1"/>
  <c r="N79" i="351" s="1"/>
  <c r="L85" i="351" s="1"/>
  <c r="N77" i="344"/>
  <c r="N41" i="344" s="1"/>
  <c r="N43" i="344" s="1"/>
  <c r="N79" i="344" s="1"/>
  <c r="N77" i="307"/>
  <c r="N41" i="307" s="1"/>
  <c r="N43" i="307" s="1"/>
  <c r="I70" i="108"/>
  <c r="N75" i="293"/>
  <c r="N41" i="293" s="1"/>
  <c r="N43" i="293" s="1"/>
  <c r="N77" i="352"/>
  <c r="N41" i="352" s="1"/>
  <c r="N43" i="352" s="1"/>
  <c r="I70" i="105"/>
  <c r="I70" i="59"/>
  <c r="I70" i="84"/>
  <c r="N77" i="294"/>
  <c r="N41" i="294" s="1"/>
  <c r="N43" i="294" s="1"/>
  <c r="N75" i="299"/>
  <c r="N41" i="299" s="1"/>
  <c r="N43" i="299" s="1"/>
  <c r="N77" i="321"/>
  <c r="N79" i="321" s="1"/>
  <c r="L85" i="321" s="1"/>
  <c r="I77" i="186"/>
  <c r="I75" i="158"/>
  <c r="N77" i="334"/>
  <c r="N41" i="334" s="1"/>
  <c r="N43" i="334" s="1"/>
  <c r="N79" i="340"/>
  <c r="L86" i="340" s="1"/>
  <c r="N77" i="364"/>
  <c r="N41" i="364" s="1"/>
  <c r="N43" i="364" s="1"/>
  <c r="I74" i="183"/>
  <c r="I76" i="162"/>
  <c r="N77" i="182"/>
  <c r="I71" i="108"/>
  <c r="I74" i="217"/>
  <c r="I76" i="181"/>
  <c r="I77" i="158"/>
  <c r="I70" i="103"/>
  <c r="I70" i="55"/>
  <c r="I77" i="157"/>
  <c r="I70" i="138"/>
  <c r="N76" i="53"/>
  <c r="N76" i="61"/>
  <c r="N42" i="61" s="1"/>
  <c r="N81" i="157"/>
  <c r="N47" i="157" s="1"/>
  <c r="N78" i="232"/>
  <c r="N41" i="232" s="1"/>
  <c r="N43" i="232" s="1"/>
  <c r="N76" i="243"/>
  <c r="N40" i="243" s="1"/>
  <c r="N42" i="243" s="1"/>
  <c r="N77" i="337"/>
  <c r="N41" i="337" s="1"/>
  <c r="N43" i="337" s="1"/>
  <c r="N79" i="337" s="1"/>
  <c r="I77" i="185"/>
  <c r="I71" i="18"/>
  <c r="I76" i="170"/>
  <c r="I70" i="231"/>
  <c r="I70" i="95"/>
  <c r="N75" i="287"/>
  <c r="N41" i="287" s="1"/>
  <c r="N43" i="287" s="1"/>
  <c r="N76" i="71"/>
  <c r="N41" i="71" s="1"/>
  <c r="N43" i="71" s="1"/>
  <c r="I67" i="228"/>
  <c r="I70" i="212"/>
  <c r="I71" i="215"/>
  <c r="I73" i="232"/>
  <c r="I75" i="186"/>
  <c r="I76" i="184"/>
  <c r="I70" i="129"/>
  <c r="I71" i="61"/>
  <c r="I74" i="188"/>
  <c r="I71" i="107"/>
  <c r="I70" i="49"/>
  <c r="I78" i="165"/>
  <c r="I76" i="160"/>
  <c r="I75" i="157"/>
  <c r="N70" i="9"/>
  <c r="N76" i="9" s="1"/>
  <c r="N42" i="9" s="1"/>
  <c r="N76" i="91"/>
  <c r="N41" i="91" s="1"/>
  <c r="N43" i="91" s="1"/>
  <c r="N76" i="136"/>
  <c r="N41" i="136" s="1"/>
  <c r="N43" i="136" s="1"/>
  <c r="N76" i="141"/>
  <c r="N41" i="141" s="1"/>
  <c r="N80" i="189"/>
  <c r="N46" i="189" s="1"/>
  <c r="N48" i="189" s="1"/>
  <c r="N43" i="238"/>
  <c r="N59" i="29"/>
  <c r="N65" i="29" s="1"/>
  <c r="N58" i="140"/>
  <c r="N64" i="140" s="1"/>
  <c r="N59" i="85"/>
  <c r="N65" i="85" s="1"/>
  <c r="N59" i="84"/>
  <c r="N65" i="84" s="1"/>
  <c r="N59" i="30"/>
  <c r="N65" i="30" s="1"/>
  <c r="N66" i="165"/>
  <c r="N64" i="168"/>
  <c r="N70" i="168" s="1"/>
  <c r="N64" i="170"/>
  <c r="N70" i="170" s="1"/>
  <c r="N59" i="94"/>
  <c r="N65" i="94" s="1"/>
  <c r="N59" i="101"/>
  <c r="N65" i="101" s="1"/>
  <c r="N59" i="107"/>
  <c r="N65" i="107" s="1"/>
  <c r="N77" i="316"/>
  <c r="N41" i="316" s="1"/>
  <c r="N43" i="316" s="1"/>
  <c r="I75" i="181"/>
  <c r="N75" i="168"/>
  <c r="N81" i="168" s="1"/>
  <c r="N47" i="168" s="1"/>
  <c r="N49" i="168" s="1"/>
  <c r="I70" i="100"/>
  <c r="I70" i="81"/>
  <c r="I70" i="31"/>
  <c r="I71" i="96"/>
  <c r="I73" i="48"/>
  <c r="I79" i="165"/>
  <c r="I71" i="64"/>
  <c r="I76" i="157"/>
  <c r="N59" i="9"/>
  <c r="N65" i="9" s="1"/>
  <c r="N76" i="18"/>
  <c r="N42" i="18" s="1"/>
  <c r="N70" i="22"/>
  <c r="N76" i="22" s="1"/>
  <c r="N42" i="22" s="1"/>
  <c r="N70" i="32"/>
  <c r="N76" i="32" s="1"/>
  <c r="N42" i="32" s="1"/>
  <c r="N43" i="32" s="1"/>
  <c r="N78" i="70"/>
  <c r="L83" i="70" s="1"/>
  <c r="N71" i="83"/>
  <c r="N76" i="83" s="1"/>
  <c r="N41" i="83" s="1"/>
  <c r="N43" i="83" s="1"/>
  <c r="N76" i="85"/>
  <c r="N41" i="85" s="1"/>
  <c r="N43" i="85" s="1"/>
  <c r="N64" i="244"/>
  <c r="N70" i="244" s="1"/>
  <c r="N65" i="245"/>
  <c r="N70" i="245" s="1"/>
  <c r="N69" i="246"/>
  <c r="N64" i="249"/>
  <c r="N60" i="261"/>
  <c r="N66" i="261" s="1"/>
  <c r="N81" i="282"/>
  <c r="N44" i="282" s="1"/>
  <c r="N46" i="282" s="1"/>
  <c r="N75" i="285"/>
  <c r="N41" i="285" s="1"/>
  <c r="N43" i="285" s="1"/>
  <c r="I70" i="18"/>
  <c r="N64" i="297"/>
  <c r="N77" i="297" s="1"/>
  <c r="L82" i="297" s="1"/>
  <c r="N59" i="87"/>
  <c r="N65" i="87" s="1"/>
  <c r="N59" i="89"/>
  <c r="N65" i="89" s="1"/>
  <c r="N59" i="102"/>
  <c r="N65" i="102" s="1"/>
  <c r="N59" i="108"/>
  <c r="N65" i="108" s="1"/>
  <c r="I71" i="89"/>
  <c r="I71" i="57"/>
  <c r="I70" i="30"/>
  <c r="N77" i="150"/>
  <c r="N46" i="150" s="1"/>
  <c r="N48" i="150" s="1"/>
  <c r="I70" i="90"/>
  <c r="N70" i="66"/>
  <c r="N76" i="66" s="1"/>
  <c r="N41" i="66" s="1"/>
  <c r="N43" i="66" s="1"/>
  <c r="I71" i="25"/>
  <c r="I71" i="82"/>
  <c r="N76" i="15"/>
  <c r="N42" i="15" s="1"/>
  <c r="N43" i="15" s="1"/>
  <c r="N78" i="15" s="1"/>
  <c r="L85" i="15" s="1"/>
  <c r="N70" i="36"/>
  <c r="N76" i="36" s="1"/>
  <c r="N42" i="36" s="1"/>
  <c r="N76" i="79"/>
  <c r="N41" i="79" s="1"/>
  <c r="N43" i="79" s="1"/>
  <c r="N76" i="107"/>
  <c r="N41" i="107" s="1"/>
  <c r="N43" i="107" s="1"/>
  <c r="N80" i="217"/>
  <c r="N46" i="217" s="1"/>
  <c r="N48" i="217" s="1"/>
  <c r="N82" i="217" s="1"/>
  <c r="N76" i="242"/>
  <c r="N40" i="242" s="1"/>
  <c r="N81" i="249"/>
  <c r="N43" i="249" s="1"/>
  <c r="N77" i="257"/>
  <c r="N41" i="257" s="1"/>
  <c r="N43" i="257" s="1"/>
  <c r="N77" i="264"/>
  <c r="N41" i="264" s="1"/>
  <c r="N43" i="264" s="1"/>
  <c r="N81" i="266"/>
  <c r="N41" i="266" s="1"/>
  <c r="N43" i="266" s="1"/>
  <c r="N81" i="268"/>
  <c r="N41" i="268" s="1"/>
  <c r="N43" i="268" s="1"/>
  <c r="N78" i="272"/>
  <c r="N41" i="272" s="1"/>
  <c r="N43" i="272" s="1"/>
  <c r="N81" i="280"/>
  <c r="N44" i="280" s="1"/>
  <c r="N46" i="280" s="1"/>
  <c r="N77" i="363"/>
  <c r="N41" i="363" s="1"/>
  <c r="N43" i="363" s="1"/>
  <c r="N79" i="363" s="1"/>
  <c r="L85" i="363" s="1"/>
  <c r="N61" i="273"/>
  <c r="N67" i="273" s="1"/>
  <c r="N78" i="274"/>
  <c r="N41" i="274" s="1"/>
  <c r="N43" i="274" s="1"/>
  <c r="N77" i="315"/>
  <c r="N41" i="315" s="1"/>
  <c r="N43" i="315" s="1"/>
  <c r="N77" i="319"/>
  <c r="N41" i="319" s="1"/>
  <c r="N43" i="319" s="1"/>
  <c r="N79" i="319" s="1"/>
  <c r="L84" i="319" s="1"/>
  <c r="N77" i="322"/>
  <c r="N79" i="322" s="1"/>
  <c r="N55" i="355"/>
  <c r="N79" i="371"/>
  <c r="L84" i="371" s="1"/>
  <c r="N53" i="192"/>
  <c r="N59" i="282"/>
  <c r="N55" i="365"/>
  <c r="N54" i="243"/>
  <c r="N55" i="362"/>
  <c r="N43" i="237"/>
  <c r="N43" i="235"/>
  <c r="N43" i="306"/>
  <c r="N79" i="306" s="1"/>
  <c r="L85" i="306" s="1"/>
  <c r="N77" i="347"/>
  <c r="N41" i="347" s="1"/>
  <c r="N43" i="347" s="1"/>
  <c r="N79" i="347" s="1"/>
  <c r="L84" i="347" s="1"/>
  <c r="I71" i="94"/>
  <c r="I70" i="60"/>
  <c r="N81" i="155"/>
  <c r="N47" i="155" s="1"/>
  <c r="N49" i="155" s="1"/>
  <c r="N75" i="310"/>
  <c r="N41" i="310" s="1"/>
  <c r="N43" i="310" s="1"/>
  <c r="N77" i="310" s="1"/>
  <c r="I70" i="35"/>
  <c r="I72" i="259"/>
  <c r="N76" i="55"/>
  <c r="N78" i="55" s="1"/>
  <c r="L83" i="55" s="1"/>
  <c r="N76" i="63"/>
  <c r="N41" i="63" s="1"/>
  <c r="N43" i="63" s="1"/>
  <c r="N78" i="63" s="1"/>
  <c r="N76" i="88"/>
  <c r="N41" i="88" s="1"/>
  <c r="N43" i="88" s="1"/>
  <c r="N76" i="102"/>
  <c r="N41" i="102" s="1"/>
  <c r="N43" i="102" s="1"/>
  <c r="N76" i="137"/>
  <c r="N41" i="137" s="1"/>
  <c r="N76" i="149"/>
  <c r="N41" i="149" s="1"/>
  <c r="N43" i="149" s="1"/>
  <c r="N78" i="149" s="1"/>
  <c r="L83" i="149" s="1"/>
  <c r="N77" i="312"/>
  <c r="N41" i="312" s="1"/>
  <c r="N43" i="312" s="1"/>
  <c r="I76" i="268"/>
  <c r="I69" i="137"/>
  <c r="I71" i="363"/>
  <c r="I85" i="260"/>
  <c r="N81" i="162"/>
  <c r="N47" i="162" s="1"/>
  <c r="N49" i="162" s="1"/>
  <c r="N77" i="350"/>
  <c r="N41" i="350" s="1"/>
  <c r="N43" i="350" s="1"/>
  <c r="N79" i="350" s="1"/>
  <c r="L85" i="350" s="1"/>
  <c r="N77" i="330"/>
  <c r="N41" i="330" s="1"/>
  <c r="N43" i="330" s="1"/>
  <c r="N79" i="330" s="1"/>
  <c r="I69" i="136"/>
  <c r="I70" i="94"/>
  <c r="I71" i="63"/>
  <c r="I70" i="29"/>
  <c r="I70" i="107"/>
  <c r="I70" i="68"/>
  <c r="N79" i="50"/>
  <c r="N42" i="50" s="1"/>
  <c r="I70" i="38"/>
  <c r="I73" i="249"/>
  <c r="I72" i="331"/>
  <c r="I74" i="181"/>
  <c r="I70" i="135"/>
  <c r="I70" i="208"/>
  <c r="I71" i="101"/>
  <c r="I71" i="92"/>
  <c r="I70" i="83"/>
  <c r="I70" i="45"/>
  <c r="I70" i="23"/>
  <c r="I71" i="312"/>
  <c r="I70" i="285"/>
  <c r="I69" i="145"/>
  <c r="I70" i="106"/>
  <c r="N71" i="54"/>
  <c r="N76" i="54" s="1"/>
  <c r="I69" i="141"/>
  <c r="I70" i="21"/>
  <c r="I75" i="160"/>
  <c r="I71" i="24"/>
  <c r="I71" i="53"/>
  <c r="N70" i="75"/>
  <c r="N75" i="75" s="1"/>
  <c r="N41" i="75" s="1"/>
  <c r="N43" i="75" s="1"/>
  <c r="N76" i="80"/>
  <c r="N41" i="80" s="1"/>
  <c r="N43" i="80" s="1"/>
  <c r="N76" i="98"/>
  <c r="N41" i="98" s="1"/>
  <c r="N43" i="98" s="1"/>
  <c r="N76" i="101"/>
  <c r="N41" i="101" s="1"/>
  <c r="N43" i="101" s="1"/>
  <c r="N71" i="103"/>
  <c r="N76" i="103" s="1"/>
  <c r="N41" i="103" s="1"/>
  <c r="N43" i="103" s="1"/>
  <c r="N78" i="103" s="1"/>
  <c r="L85" i="103" s="1"/>
  <c r="N71" i="106"/>
  <c r="N76" i="106" s="1"/>
  <c r="N41" i="106" s="1"/>
  <c r="N43" i="106" s="1"/>
  <c r="N76" i="135"/>
  <c r="N41" i="135" s="1"/>
  <c r="N43" i="135" s="1"/>
  <c r="N75" i="178"/>
  <c r="N81" i="178" s="1"/>
  <c r="N47" i="178" s="1"/>
  <c r="N49" i="178" s="1"/>
  <c r="N80" i="219"/>
  <c r="N46" i="219" s="1"/>
  <c r="N48" i="219" s="1"/>
  <c r="N82" i="219" s="1"/>
  <c r="L89" i="219" s="1"/>
  <c r="N83" i="221"/>
  <c r="N46" i="221" s="1"/>
  <c r="N48" i="221" s="1"/>
  <c r="N77" i="256"/>
  <c r="N41" i="256" s="1"/>
  <c r="N43" i="256" s="1"/>
  <c r="N78" i="275"/>
  <c r="N41" i="275" s="1"/>
  <c r="N43" i="275" s="1"/>
  <c r="N77" i="295"/>
  <c r="N41" i="295" s="1"/>
  <c r="N43" i="295" s="1"/>
  <c r="N77" i="296"/>
  <c r="N41" i="296" s="1"/>
  <c r="N43" i="296" s="1"/>
  <c r="N77" i="335"/>
  <c r="N41" i="335" s="1"/>
  <c r="N43" i="335" s="1"/>
  <c r="I78" i="279"/>
  <c r="I70" i="148"/>
  <c r="I69" i="303"/>
  <c r="N80" i="184"/>
  <c r="N46" i="184" s="1"/>
  <c r="N48" i="184" s="1"/>
  <c r="N83" i="245"/>
  <c r="N45" i="245" s="1"/>
  <c r="N47" i="245" s="1"/>
  <c r="N87" i="246"/>
  <c r="N45" i="246" s="1"/>
  <c r="N47" i="246" s="1"/>
  <c r="N81" i="248"/>
  <c r="N43" i="248" s="1"/>
  <c r="N45" i="248" s="1"/>
  <c r="N43" i="298"/>
  <c r="I71" i="19"/>
  <c r="N76" i="92"/>
  <c r="N41" i="92" s="1"/>
  <c r="N43" i="92" s="1"/>
  <c r="N78" i="92" s="1"/>
  <c r="L85" i="92" s="1"/>
  <c r="N77" i="320"/>
  <c r="N79" i="320" s="1"/>
  <c r="L85" i="320" s="1"/>
  <c r="I72" i="315"/>
  <c r="I72" i="242"/>
  <c r="N81" i="158"/>
  <c r="N47" i="158" s="1"/>
  <c r="N49" i="158" s="1"/>
  <c r="I71" i="14"/>
  <c r="I76" i="267"/>
  <c r="I69" i="149"/>
  <c r="I76" i="179"/>
  <c r="I69" i="75"/>
  <c r="I69" i="142"/>
  <c r="N75" i="309"/>
  <c r="N41" i="309" s="1"/>
  <c r="N43" i="309" s="1"/>
  <c r="N77" i="309" s="1"/>
  <c r="L84" i="309" s="1"/>
  <c r="I84" i="246"/>
  <c r="I76" i="180"/>
  <c r="I71" i="81"/>
  <c r="N80" i="172"/>
  <c r="N46" i="172" s="1"/>
  <c r="N48" i="172" s="1"/>
  <c r="I75" i="218"/>
  <c r="I70" i="39"/>
  <c r="I71" i="90"/>
  <c r="N78" i="48"/>
  <c r="N42" i="48" s="1"/>
  <c r="N43" i="48" s="1"/>
  <c r="I69" i="146"/>
  <c r="I75" i="282"/>
  <c r="I70" i="214"/>
  <c r="N77" i="331"/>
  <c r="N41" i="331" s="1"/>
  <c r="N43" i="331" s="1"/>
  <c r="I72" i="319"/>
  <c r="I72" i="311"/>
  <c r="I75" i="217"/>
  <c r="I76" i="187"/>
  <c r="I77" i="178"/>
  <c r="I70" i="99"/>
  <c r="I75" i="280"/>
  <c r="I77" i="165"/>
  <c r="N76" i="19"/>
  <c r="N42" i="19" s="1"/>
  <c r="N43" i="19" s="1"/>
  <c r="N78" i="19" s="1"/>
  <c r="I71" i="254"/>
  <c r="I70" i="139"/>
  <c r="I70" i="97"/>
  <c r="I70" i="89"/>
  <c r="I70" i="79"/>
  <c r="I71" i="58"/>
  <c r="I71" i="364"/>
  <c r="I76" i="188"/>
  <c r="I71" i="86"/>
  <c r="I71" i="356"/>
  <c r="I71" i="67"/>
  <c r="I71" i="339"/>
  <c r="I69" i="209"/>
  <c r="I72" i="308"/>
  <c r="I71" i="98"/>
  <c r="N76" i="134"/>
  <c r="N41" i="134" s="1"/>
  <c r="N43" i="134" s="1"/>
  <c r="N76" i="209"/>
  <c r="N41" i="209" s="1"/>
  <c r="N43" i="209" s="1"/>
  <c r="N77" i="193"/>
  <c r="N43" i="193" s="1"/>
  <c r="N45" i="193" s="1"/>
  <c r="N76" i="213"/>
  <c r="N42" i="213" s="1"/>
  <c r="N76" i="234"/>
  <c r="N40" i="234" s="1"/>
  <c r="N42" i="234" s="1"/>
  <c r="N78" i="234" s="1"/>
  <c r="L84" i="234" s="1"/>
  <c r="N77" i="359"/>
  <c r="N41" i="359" s="1"/>
  <c r="N43" i="359" s="1"/>
  <c r="N72" i="276"/>
  <c r="N78" i="276" s="1"/>
  <c r="N41" i="276" s="1"/>
  <c r="N43" i="276" s="1"/>
  <c r="N80" i="276" s="1"/>
  <c r="N77" i="244"/>
  <c r="N79" i="244" s="1"/>
  <c r="N45" i="244" s="1"/>
  <c r="N47" i="244" s="1"/>
  <c r="N58" i="283"/>
  <c r="N64" i="283" s="1"/>
  <c r="N64" i="248"/>
  <c r="N68" i="248" s="1"/>
  <c r="N65" i="248"/>
  <c r="N58" i="164"/>
  <c r="N58" i="180"/>
  <c r="N58" i="181"/>
  <c r="N55" i="251"/>
  <c r="N79" i="251" s="1"/>
  <c r="L85" i="251" s="1"/>
  <c r="N79" i="327"/>
  <c r="L86" i="327" s="1"/>
  <c r="N55" i="345"/>
  <c r="N79" i="345" s="1"/>
  <c r="N55" i="359"/>
  <c r="N58" i="184"/>
  <c r="N58" i="248"/>
  <c r="N55" i="258"/>
  <c r="N55" i="265"/>
  <c r="N56" i="275"/>
  <c r="N59" i="280"/>
  <c r="N55" i="296"/>
  <c r="N53" i="298"/>
  <c r="N55" i="312"/>
  <c r="N55" i="313"/>
  <c r="N55" i="317"/>
  <c r="N79" i="317" s="1"/>
  <c r="N55" i="329"/>
  <c r="N55" i="333"/>
  <c r="N55" i="335"/>
  <c r="L83" i="116"/>
  <c r="N86" i="116" s="1"/>
  <c r="N88" i="116" s="1"/>
  <c r="D105" i="5" s="1"/>
  <c r="L83" i="109"/>
  <c r="N79" i="352"/>
  <c r="L84" i="352" s="1"/>
  <c r="N70" i="266"/>
  <c r="L85" i="112"/>
  <c r="N59" i="187"/>
  <c r="L83" i="112"/>
  <c r="N54" i="106"/>
  <c r="L84" i="104"/>
  <c r="N79" i="339"/>
  <c r="L85" i="339" s="1"/>
  <c r="L84" i="369"/>
  <c r="N86" i="369" s="1"/>
  <c r="N88" i="369" s="1"/>
  <c r="D318" i="5" s="1"/>
  <c r="N45" i="247"/>
  <c r="N43" i="332"/>
  <c r="N43" i="190"/>
  <c r="N77" i="190" s="1"/>
  <c r="N80" i="218"/>
  <c r="N46" i="218" s="1"/>
  <c r="N80" i="164"/>
  <c r="N46" i="164" s="1"/>
  <c r="N48" i="164" s="1"/>
  <c r="N77" i="356"/>
  <c r="N41" i="356" s="1"/>
  <c r="N43" i="356" s="1"/>
  <c r="N79" i="356" s="1"/>
  <c r="N76" i="140"/>
  <c r="N41" i="140" s="1"/>
  <c r="N43" i="140" s="1"/>
  <c r="I70" i="367"/>
  <c r="I75" i="185"/>
  <c r="I70" i="140"/>
  <c r="I71" i="234"/>
  <c r="I70" i="146"/>
  <c r="I70" i="19"/>
  <c r="I71" i="193"/>
  <c r="I72" i="272"/>
  <c r="I69" i="140"/>
  <c r="I69" i="135"/>
  <c r="I71" i="97"/>
  <c r="I71" i="91"/>
  <c r="I71" i="55"/>
  <c r="I71" i="323"/>
  <c r="I70" i="7"/>
  <c r="N76" i="14"/>
  <c r="N42" i="14" s="1"/>
  <c r="N43" i="14" s="1"/>
  <c r="N78" i="14" s="1"/>
  <c r="N71" i="20"/>
  <c r="N70" i="44"/>
  <c r="N76" i="44" s="1"/>
  <c r="N42" i="44" s="1"/>
  <c r="N43" i="44" s="1"/>
  <c r="N70" i="57"/>
  <c r="N76" i="57" s="1"/>
  <c r="N41" i="57" s="1"/>
  <c r="N43" i="57" s="1"/>
  <c r="N78" i="57" s="1"/>
  <c r="L83" i="57" s="1"/>
  <c r="N69" i="74"/>
  <c r="N75" i="74" s="1"/>
  <c r="N41" i="74" s="1"/>
  <c r="N43" i="74" s="1"/>
  <c r="N77" i="74" s="1"/>
  <c r="N70" i="82"/>
  <c r="N76" i="82" s="1"/>
  <c r="N41" i="82" s="1"/>
  <c r="N43" i="82" s="1"/>
  <c r="N76" i="183"/>
  <c r="N80" i="183" s="1"/>
  <c r="N46" i="183" s="1"/>
  <c r="N48" i="183" s="1"/>
  <c r="N80" i="188"/>
  <c r="N46" i="188" s="1"/>
  <c r="N48" i="188" s="1"/>
  <c r="N78" i="207"/>
  <c r="N83" i="207" s="1"/>
  <c r="N46" i="207" s="1"/>
  <c r="N48" i="207" s="1"/>
  <c r="N84" i="220"/>
  <c r="N46" i="220" s="1"/>
  <c r="N48" i="220" s="1"/>
  <c r="N77" i="355"/>
  <c r="N41" i="355" s="1"/>
  <c r="N43" i="355" s="1"/>
  <c r="I70" i="300"/>
  <c r="N71" i="311"/>
  <c r="N77" i="311" s="1"/>
  <c r="N41" i="311" s="1"/>
  <c r="N43" i="311" s="1"/>
  <c r="N77" i="357"/>
  <c r="N41" i="357" s="1"/>
  <c r="N43" i="357" s="1"/>
  <c r="I71" i="257"/>
  <c r="I74" i="184"/>
  <c r="I71" i="95"/>
  <c r="I74" i="50"/>
  <c r="I70" i="37"/>
  <c r="I71" i="26"/>
  <c r="I69" i="284"/>
  <c r="I71" i="233"/>
  <c r="I74" i="164"/>
  <c r="I71" i="60"/>
  <c r="I70" i="17"/>
  <c r="I71" i="322"/>
  <c r="I70" i="65"/>
  <c r="I68" i="229"/>
  <c r="N80" i="174"/>
  <c r="N46" i="174" s="1"/>
  <c r="N48" i="174" s="1"/>
  <c r="I70" i="209"/>
  <c r="I72" i="250"/>
  <c r="N75" i="72"/>
  <c r="N41" i="72" s="1"/>
  <c r="N75" i="133"/>
  <c r="N41" i="133" s="1"/>
  <c r="N43" i="133" s="1"/>
  <c r="N80" i="181"/>
  <c r="N46" i="181" s="1"/>
  <c r="N48" i="181" s="1"/>
  <c r="N77" i="259"/>
  <c r="N41" i="259" s="1"/>
  <c r="N43" i="259" s="1"/>
  <c r="N91" i="260"/>
  <c r="N47" i="260" s="1"/>
  <c r="N79" i="240"/>
  <c r="L84" i="240" s="1"/>
  <c r="I69" i="190"/>
  <c r="I72" i="355"/>
  <c r="I79" i="279"/>
  <c r="N77" i="318"/>
  <c r="N41" i="318" s="1"/>
  <c r="N43" i="318" s="1"/>
  <c r="N77" i="314"/>
  <c r="N41" i="314" s="1"/>
  <c r="N43" i="314" s="1"/>
  <c r="I74" i="180"/>
  <c r="I70" i="137"/>
  <c r="I70" i="127"/>
  <c r="I70" i="101"/>
  <c r="I73" i="50"/>
  <c r="I70" i="26"/>
  <c r="I70" i="96"/>
  <c r="N76" i="69"/>
  <c r="N41" i="69" s="1"/>
  <c r="N43" i="69" s="1"/>
  <c r="N78" i="69" s="1"/>
  <c r="L83" i="69" s="1"/>
  <c r="I70" i="34"/>
  <c r="I70" i="309"/>
  <c r="I74" i="248"/>
  <c r="I76" i="177"/>
  <c r="I72" i="265"/>
  <c r="N70" i="56"/>
  <c r="N76" i="56" s="1"/>
  <c r="N42" i="56" s="1"/>
  <c r="N43" i="56" s="1"/>
  <c r="N78" i="56" s="1"/>
  <c r="L83" i="56" s="1"/>
  <c r="N76" i="87"/>
  <c r="N41" i="87" s="1"/>
  <c r="N43" i="87" s="1"/>
  <c r="N76" i="105"/>
  <c r="N41" i="105" s="1"/>
  <c r="N43" i="105" s="1"/>
  <c r="N70" i="142"/>
  <c r="N76" i="142" s="1"/>
  <c r="N41" i="142" s="1"/>
  <c r="N43" i="142" s="1"/>
  <c r="N76" i="96"/>
  <c r="N41" i="96" s="1"/>
  <c r="N43" i="96" s="1"/>
  <c r="N75" i="300"/>
  <c r="N41" i="300" s="1"/>
  <c r="N43" i="300" s="1"/>
  <c r="I77" i="207"/>
  <c r="I76" i="245"/>
  <c r="I75" i="183"/>
  <c r="I71" i="100"/>
  <c r="I70" i="61"/>
  <c r="I70" i="46"/>
  <c r="I75" i="162"/>
  <c r="I71" i="240"/>
  <c r="I76" i="154"/>
  <c r="I70" i="69"/>
  <c r="I71" i="360"/>
  <c r="I71" i="88"/>
  <c r="I70" i="64"/>
  <c r="N76" i="24"/>
  <c r="N42" i="24" s="1"/>
  <c r="N43" i="24" s="1"/>
  <c r="N76" i="108"/>
  <c r="N41" i="108" s="1"/>
  <c r="N43" i="108" s="1"/>
  <c r="N76" i="145"/>
  <c r="N41" i="145" s="1"/>
  <c r="N43" i="145" s="1"/>
  <c r="I70" i="14"/>
  <c r="I74" i="218"/>
  <c r="I72" i="264"/>
  <c r="I71" i="213"/>
  <c r="I77" i="187"/>
  <c r="I76" i="178"/>
  <c r="I70" i="136"/>
  <c r="I70" i="132"/>
  <c r="I72" i="275"/>
  <c r="N76" i="60"/>
  <c r="N42" i="60" s="1"/>
  <c r="N43" i="60" s="1"/>
  <c r="I74" i="177"/>
  <c r="I70" i="52"/>
  <c r="I71" i="343"/>
  <c r="I70" i="98"/>
  <c r="N76" i="100"/>
  <c r="N41" i="100" s="1"/>
  <c r="N43" i="100" s="1"/>
  <c r="N78" i="100" s="1"/>
  <c r="L85" i="100" s="1"/>
  <c r="N75" i="192"/>
  <c r="N41" i="192" s="1"/>
  <c r="N43" i="192" s="1"/>
  <c r="N77" i="258"/>
  <c r="N41" i="258" s="1"/>
  <c r="N43" i="258" s="1"/>
  <c r="N75" i="302"/>
  <c r="N41" i="302" s="1"/>
  <c r="N43" i="302" s="1"/>
  <c r="N80" i="160"/>
  <c r="N46" i="160" s="1"/>
  <c r="N48" i="160" s="1"/>
  <c r="N76" i="89"/>
  <c r="N41" i="89" s="1"/>
  <c r="N43" i="89" s="1"/>
  <c r="N76" i="59"/>
  <c r="N42" i="59" s="1"/>
  <c r="N43" i="59" s="1"/>
  <c r="N78" i="59" s="1"/>
  <c r="N76" i="95"/>
  <c r="N41" i="95" s="1"/>
  <c r="N43" i="95" s="1"/>
  <c r="N78" i="95" s="1"/>
  <c r="L83" i="95" s="1"/>
  <c r="L84" i="28"/>
  <c r="N78" i="65"/>
  <c r="L84" i="65" s="1"/>
  <c r="N69" i="147"/>
  <c r="N76" i="147" s="1"/>
  <c r="N41" i="147" s="1"/>
  <c r="N43" i="147" s="1"/>
  <c r="I69" i="147"/>
  <c r="N76" i="146"/>
  <c r="N41" i="146" s="1"/>
  <c r="N80" i="180"/>
  <c r="N46" i="180" s="1"/>
  <c r="N48" i="180" s="1"/>
  <c r="N79" i="253"/>
  <c r="L84" i="253" s="1"/>
  <c r="N43" i="51"/>
  <c r="N78" i="51" s="1"/>
  <c r="L83" i="51" s="1"/>
  <c r="N69" i="138"/>
  <c r="N76" i="138" s="1"/>
  <c r="N41" i="138" s="1"/>
  <c r="N43" i="138" s="1"/>
  <c r="I69" i="138"/>
  <c r="N76" i="139"/>
  <c r="N41" i="139" s="1"/>
  <c r="N43" i="139" s="1"/>
  <c r="N81" i="185"/>
  <c r="N47" i="185" s="1"/>
  <c r="N49" i="185" s="1"/>
  <c r="N59" i="24"/>
  <c r="N65" i="24" s="1"/>
  <c r="I70" i="72"/>
  <c r="I71" i="59"/>
  <c r="I70" i="27"/>
  <c r="I71" i="15"/>
  <c r="I71" i="21"/>
  <c r="N71" i="17"/>
  <c r="N76" i="17" s="1"/>
  <c r="N42" i="17" s="1"/>
  <c r="N43" i="17" s="1"/>
  <c r="N78" i="17" s="1"/>
  <c r="N70" i="20"/>
  <c r="N70" i="41"/>
  <c r="N76" i="41" s="1"/>
  <c r="N42" i="41" s="1"/>
  <c r="N43" i="41" s="1"/>
  <c r="I70" i="41"/>
  <c r="N76" i="81"/>
  <c r="N41" i="81" s="1"/>
  <c r="N43" i="81" s="1"/>
  <c r="N70" i="86"/>
  <c r="N76" i="86" s="1"/>
  <c r="N41" i="86" s="1"/>
  <c r="N43" i="86" s="1"/>
  <c r="N71" i="148"/>
  <c r="N76" i="148" s="1"/>
  <c r="N41" i="148" s="1"/>
  <c r="N43" i="148" s="1"/>
  <c r="I71" i="148"/>
  <c r="N81" i="154"/>
  <c r="N47" i="154" s="1"/>
  <c r="N49" i="154" s="1"/>
  <c r="N81" i="176"/>
  <c r="N47" i="176" s="1"/>
  <c r="N49" i="176" s="1"/>
  <c r="N70" i="47"/>
  <c r="N76" i="47" s="1"/>
  <c r="N42" i="47" s="1"/>
  <c r="N43" i="47" s="1"/>
  <c r="N78" i="47" s="1"/>
  <c r="L83" i="47" s="1"/>
  <c r="N71" i="84"/>
  <c r="N76" i="84" s="1"/>
  <c r="N41" i="84" s="1"/>
  <c r="N43" i="84" s="1"/>
  <c r="N70" i="67"/>
  <c r="N76" i="67" s="1"/>
  <c r="N41" i="67" s="1"/>
  <c r="N43" i="67" s="1"/>
  <c r="N78" i="67" s="1"/>
  <c r="I70" i="67"/>
  <c r="I70" i="15"/>
  <c r="N67" i="150"/>
  <c r="N76" i="68"/>
  <c r="N41" i="68" s="1"/>
  <c r="N43" i="68" s="1"/>
  <c r="N83" i="165"/>
  <c r="N49" i="165" s="1"/>
  <c r="N51" i="165" s="1"/>
  <c r="N67" i="229"/>
  <c r="N73" i="229" s="1"/>
  <c r="N40" i="229" s="1"/>
  <c r="N42" i="229" s="1"/>
  <c r="N75" i="229" s="1"/>
  <c r="L80" i="229" s="1"/>
  <c r="I67" i="229"/>
  <c r="N79" i="241"/>
  <c r="L86" i="241" s="1"/>
  <c r="N79" i="354"/>
  <c r="L84" i="354" s="1"/>
  <c r="N70" i="16"/>
  <c r="N76" i="16" s="1"/>
  <c r="N42" i="16" s="1"/>
  <c r="N43" i="16" s="1"/>
  <c r="N78" i="16" s="1"/>
  <c r="I70" i="16"/>
  <c r="I71" i="56"/>
  <c r="N81" i="171"/>
  <c r="N47" i="171" s="1"/>
  <c r="N49" i="171" s="1"/>
  <c r="N78" i="32"/>
  <c r="L85" i="32" s="1"/>
  <c r="L85" i="28"/>
  <c r="I71" i="87"/>
  <c r="I70" i="51"/>
  <c r="N59" i="21"/>
  <c r="N65" i="21" s="1"/>
  <c r="N59" i="33"/>
  <c r="N65" i="33" s="1"/>
  <c r="N59" i="60"/>
  <c r="N65" i="60" s="1"/>
  <c r="N59" i="82"/>
  <c r="N65" i="82" s="1"/>
  <c r="I70" i="87"/>
  <c r="I70" i="43"/>
  <c r="I70" i="28"/>
  <c r="N76" i="26"/>
  <c r="N42" i="26" s="1"/>
  <c r="N43" i="26" s="1"/>
  <c r="N76" i="94"/>
  <c r="N41" i="94" s="1"/>
  <c r="N43" i="94" s="1"/>
  <c r="N78" i="94" s="1"/>
  <c r="L83" i="94" s="1"/>
  <c r="N37" i="137"/>
  <c r="N81" i="170"/>
  <c r="N47" i="170" s="1"/>
  <c r="N49" i="170" s="1"/>
  <c r="N80" i="179"/>
  <c r="N46" i="179" s="1"/>
  <c r="N48" i="179" s="1"/>
  <c r="N55" i="228"/>
  <c r="N61" i="228" s="1"/>
  <c r="N83" i="279"/>
  <c r="N46" i="279" s="1"/>
  <c r="N48" i="279" s="1"/>
  <c r="N65" i="249"/>
  <c r="N61" i="281"/>
  <c r="N67" i="281" s="1"/>
  <c r="N80" i="281" s="1"/>
  <c r="N75" i="325"/>
  <c r="N41" i="325" s="1"/>
  <c r="N43" i="325" s="1"/>
  <c r="N77" i="333"/>
  <c r="N41" i="333" s="1"/>
  <c r="N43" i="333" s="1"/>
  <c r="N58" i="287"/>
  <c r="N64" i="287" s="1"/>
  <c r="N74" i="252"/>
  <c r="N77" i="328"/>
  <c r="N41" i="328" s="1"/>
  <c r="N43" i="328" s="1"/>
  <c r="N43" i="254"/>
  <c r="N43" i="261"/>
  <c r="N43" i="270"/>
  <c r="N43" i="273"/>
  <c r="N80" i="177"/>
  <c r="N46" i="177" s="1"/>
  <c r="N48" i="177" s="1"/>
  <c r="N58" i="285"/>
  <c r="N64" i="285" s="1"/>
  <c r="N59" i="23"/>
  <c r="N65" i="23" s="1"/>
  <c r="N75" i="286"/>
  <c r="N41" i="286" s="1"/>
  <c r="N43" i="286" s="1"/>
  <c r="N58" i="286"/>
  <c r="N64" i="286" s="1"/>
  <c r="N59" i="25"/>
  <c r="N65" i="25" s="1"/>
  <c r="N59" i="79"/>
  <c r="N65" i="79" s="1"/>
  <c r="N77" i="305"/>
  <c r="L83" i="305" s="1"/>
  <c r="N58" i="75"/>
  <c r="N64" i="75" s="1"/>
  <c r="N59" i="20"/>
  <c r="N65" i="20" s="1"/>
  <c r="N76" i="21"/>
  <c r="N42" i="21" s="1"/>
  <c r="N43" i="21" s="1"/>
  <c r="N54" i="88"/>
  <c r="N42" i="242"/>
  <c r="N75" i="292"/>
  <c r="N41" i="292" s="1"/>
  <c r="N43" i="292" s="1"/>
  <c r="N77" i="308"/>
  <c r="N41" i="308" s="1"/>
  <c r="N43" i="308" s="1"/>
  <c r="N79" i="308" s="1"/>
  <c r="N71" i="12"/>
  <c r="N76" i="12" s="1"/>
  <c r="N42" i="12" s="1"/>
  <c r="N43" i="12" s="1"/>
  <c r="N78" i="12" s="1"/>
  <c r="L83" i="12" s="1"/>
  <c r="N75" i="291"/>
  <c r="N41" i="291" s="1"/>
  <c r="N43" i="291" s="1"/>
  <c r="N70" i="162"/>
  <c r="N69" i="188"/>
  <c r="N70" i="187"/>
  <c r="N70" i="185"/>
  <c r="N70" i="267"/>
  <c r="N69" i="189"/>
  <c r="N70" i="186"/>
  <c r="N70" i="155"/>
  <c r="N70" i="171"/>
  <c r="N70" i="182"/>
  <c r="N66" i="294"/>
  <c r="N70" i="268"/>
  <c r="N70" i="154"/>
  <c r="N74" i="246"/>
  <c r="N70" i="176"/>
  <c r="N69" i="164"/>
  <c r="N69" i="174"/>
  <c r="N69" i="179"/>
  <c r="N69" i="181"/>
  <c r="N53" i="75"/>
  <c r="N54" i="82"/>
  <c r="N54" i="98"/>
  <c r="N53" i="136"/>
  <c r="N59" i="158"/>
  <c r="L84" i="109"/>
  <c r="L85" i="113"/>
  <c r="L85" i="117"/>
  <c r="N55" i="348"/>
  <c r="N79" i="348" s="1"/>
  <c r="N78" i="66"/>
  <c r="L84" i="66" s="1"/>
  <c r="L84" i="113"/>
  <c r="L83" i="117"/>
  <c r="L83" i="76"/>
  <c r="N54" i="80"/>
  <c r="N59" i="171"/>
  <c r="N54" i="148"/>
  <c r="N54" i="35"/>
  <c r="N54" i="71"/>
  <c r="N53" i="133"/>
  <c r="N53" i="146"/>
  <c r="N59" i="154"/>
  <c r="N55" i="331"/>
  <c r="N79" i="307"/>
  <c r="L85" i="307" s="1"/>
  <c r="N53" i="137"/>
  <c r="N61" i="165"/>
  <c r="N54" i="68"/>
  <c r="N54" i="105"/>
  <c r="N53" i="135"/>
  <c r="N58" i="160"/>
  <c r="N58" i="174"/>
  <c r="N59" i="176"/>
  <c r="N59" i="245"/>
  <c r="N53" i="283"/>
  <c r="N53" i="284"/>
  <c r="N53" i="286"/>
  <c r="L84" i="111"/>
  <c r="L85" i="111"/>
  <c r="L83" i="111"/>
  <c r="N53" i="139"/>
  <c r="N53" i="209"/>
  <c r="N59" i="178"/>
  <c r="N54" i="84"/>
  <c r="N59" i="157"/>
  <c r="N53" i="292"/>
  <c r="N55" i="294"/>
  <c r="N55" i="295"/>
  <c r="N53" i="302"/>
  <c r="N77" i="302" s="1"/>
  <c r="N55" i="328"/>
  <c r="L84" i="121"/>
  <c r="L85" i="76"/>
  <c r="L83" i="289"/>
  <c r="N79" i="366"/>
  <c r="L85" i="366" s="1"/>
  <c r="N54" i="43"/>
  <c r="N54" i="83"/>
  <c r="N54" i="86"/>
  <c r="N54" i="90"/>
  <c r="N54" i="91"/>
  <c r="N54" i="99"/>
  <c r="N53" i="143"/>
  <c r="N55" i="236"/>
  <c r="N58" i="249"/>
  <c r="N55" i="256"/>
  <c r="N55" i="259"/>
  <c r="N55" i="262"/>
  <c r="N79" i="262" s="1"/>
  <c r="L86" i="262" s="1"/>
  <c r="N55" i="263"/>
  <c r="N55" i="264"/>
  <c r="N59" i="266"/>
  <c r="N59" i="267"/>
  <c r="N59" i="268"/>
  <c r="N56" i="270"/>
  <c r="N56" i="271"/>
  <c r="N80" i="271" s="1"/>
  <c r="N56" i="272"/>
  <c r="N56" i="273"/>
  <c r="N56" i="274"/>
  <c r="N61" i="279"/>
  <c r="N43" i="144"/>
  <c r="N45" i="249"/>
  <c r="N43" i="127"/>
  <c r="N77" i="127" s="1"/>
  <c r="N43" i="208"/>
  <c r="N78" i="208" s="1"/>
  <c r="L84" i="208" s="1"/>
  <c r="N43" i="128"/>
  <c r="N78" i="128" s="1"/>
  <c r="N43" i="132"/>
  <c r="N78" i="132" s="1"/>
  <c r="N43" i="191"/>
  <c r="N77" i="191" s="1"/>
  <c r="L83" i="191" s="1"/>
  <c r="N43" i="131"/>
  <c r="N78" i="131" s="1"/>
  <c r="L85" i="131" s="1"/>
  <c r="N49" i="260"/>
  <c r="N43" i="365"/>
  <c r="N79" i="365" s="1"/>
  <c r="N43" i="129"/>
  <c r="N78" i="129" s="1"/>
  <c r="N43" i="146"/>
  <c r="N69" i="172"/>
  <c r="N69" i="180"/>
  <c r="N69" i="177"/>
  <c r="N69" i="184"/>
  <c r="N70" i="157"/>
  <c r="N69" i="160"/>
  <c r="N72" i="165"/>
  <c r="N69" i="183"/>
  <c r="N58" i="183"/>
  <c r="N58" i="188"/>
  <c r="N53" i="290"/>
  <c r="N77" i="290" s="1"/>
  <c r="L84" i="290" s="1"/>
  <c r="N53" i="142"/>
  <c r="L83" i="226"/>
  <c r="L85" i="226"/>
  <c r="N55" i="314"/>
  <c r="N55" i="316"/>
  <c r="N55" i="318"/>
  <c r="L85" i="122"/>
  <c r="N86" i="122" s="1"/>
  <c r="N88" i="122" s="1"/>
  <c r="D112" i="5" s="1"/>
  <c r="N53" i="141"/>
  <c r="N59" i="244"/>
  <c r="L83" i="121"/>
  <c r="N54" i="96"/>
  <c r="N54" i="97"/>
  <c r="N58" i="172"/>
  <c r="N58" i="177"/>
  <c r="N54" i="231"/>
  <c r="N55" i="50"/>
  <c r="N86" i="104"/>
  <c r="N88" i="104" s="1"/>
  <c r="D94" i="5" s="1"/>
  <c r="N53" i="78"/>
  <c r="N77" i="78" s="1"/>
  <c r="L84" i="78" s="1"/>
  <c r="N54" i="85"/>
  <c r="N53" i="134"/>
  <c r="N61" i="207"/>
  <c r="N49" i="157"/>
  <c r="N43" i="130"/>
  <c r="N78" i="130" s="1"/>
  <c r="N43" i="141"/>
  <c r="N43" i="265"/>
  <c r="N43" i="143"/>
  <c r="N77" i="299"/>
  <c r="N79" i="239"/>
  <c r="L86" i="239" s="1"/>
  <c r="N53" i="140"/>
  <c r="N53" i="144"/>
  <c r="N59" i="185"/>
  <c r="N53" i="285"/>
  <c r="N53" i="287"/>
  <c r="N55" i="311"/>
  <c r="N63" i="246"/>
  <c r="N53" i="291"/>
  <c r="N53" i="301"/>
  <c r="N77" i="301" s="1"/>
  <c r="N61" i="221"/>
  <c r="N77" i="300"/>
  <c r="L84" i="300" s="1"/>
  <c r="N59" i="155"/>
  <c r="N59" i="168"/>
  <c r="N56" i="232"/>
  <c r="N55" i="334"/>
  <c r="N79" i="334" s="1"/>
  <c r="L84" i="334" s="1"/>
  <c r="L84" i="226"/>
  <c r="L84" i="125"/>
  <c r="N79" i="336"/>
  <c r="L85" i="336" s="1"/>
  <c r="N54" i="36"/>
  <c r="N59" i="162"/>
  <c r="N55" i="238"/>
  <c r="N55" i="257"/>
  <c r="L82" i="289"/>
  <c r="L83" i="125"/>
  <c r="L85" i="224"/>
  <c r="L84" i="224"/>
  <c r="N54" i="87"/>
  <c r="N59" i="186"/>
  <c r="N62" i="220"/>
  <c r="N55" i="235"/>
  <c r="N54" i="242"/>
  <c r="N55" i="254"/>
  <c r="N69" i="260"/>
  <c r="N53" i="325"/>
  <c r="N43" i="54"/>
  <c r="N43" i="42"/>
  <c r="N44" i="212"/>
  <c r="N78" i="212" s="1"/>
  <c r="L84" i="212" s="1"/>
  <c r="N86" i="11"/>
  <c r="N88" i="11" s="1"/>
  <c r="D319" i="5" s="1"/>
  <c r="N48" i="218"/>
  <c r="N82" i="218" s="1"/>
  <c r="L88" i="218" s="1"/>
  <c r="N44" i="215"/>
  <c r="N78" i="215" s="1"/>
  <c r="L85" i="215" s="1"/>
  <c r="N43" i="61"/>
  <c r="N43" i="29"/>
  <c r="N78" i="29" s="1"/>
  <c r="L83" i="29" s="1"/>
  <c r="N43" i="30"/>
  <c r="N43" i="38"/>
  <c r="N43" i="35"/>
  <c r="N43" i="22"/>
  <c r="N78" i="22" s="1"/>
  <c r="L84" i="22" s="1"/>
  <c r="N43" i="52"/>
  <c r="N78" i="52" s="1"/>
  <c r="N43" i="34"/>
  <c r="N43" i="36"/>
  <c r="N43" i="50"/>
  <c r="N43" i="72"/>
  <c r="N77" i="72" s="1"/>
  <c r="L82" i="72" s="1"/>
  <c r="N43" i="9"/>
  <c r="N43" i="7"/>
  <c r="N78" i="7" s="1"/>
  <c r="N43" i="33"/>
  <c r="N43" i="39"/>
  <c r="N43" i="46"/>
  <c r="N78" i="46" s="1"/>
  <c r="L85" i="46" s="1"/>
  <c r="N43" i="53"/>
  <c r="N78" i="53" s="1"/>
  <c r="N43" i="49"/>
  <c r="N78" i="49" s="1"/>
  <c r="L83" i="49" s="1"/>
  <c r="N43" i="23"/>
  <c r="N86" i="370"/>
  <c r="N88" i="370" s="1"/>
  <c r="D320" i="5" s="1"/>
  <c r="N43" i="37"/>
  <c r="N43" i="40"/>
  <c r="N43" i="43"/>
  <c r="N79" i="236"/>
  <c r="L85" i="236" s="1"/>
  <c r="N43" i="18"/>
  <c r="N78" i="18" s="1"/>
  <c r="N44" i="213"/>
  <c r="N78" i="213" s="1"/>
  <c r="N43" i="27"/>
  <c r="N78" i="27" s="1"/>
  <c r="N43" i="31"/>
  <c r="N78" i="31" s="1"/>
  <c r="N43" i="45"/>
  <c r="L86" i="353"/>
  <c r="L84" i="353"/>
  <c r="L85" i="353"/>
  <c r="N79" i="346"/>
  <c r="L86" i="346" s="1"/>
  <c r="N76" i="90"/>
  <c r="N41" i="90" s="1"/>
  <c r="N43" i="90" s="1"/>
  <c r="N76" i="99"/>
  <c r="N41" i="99" s="1"/>
  <c r="N43" i="99" s="1"/>
  <c r="N76" i="97"/>
  <c r="N41" i="97" s="1"/>
  <c r="N43" i="97" s="1"/>
  <c r="N81" i="186"/>
  <c r="N47" i="186" s="1"/>
  <c r="N49" i="186" s="1"/>
  <c r="N78" i="367"/>
  <c r="N78" i="58"/>
  <c r="N81" i="267"/>
  <c r="N41" i="267" s="1"/>
  <c r="N43" i="267" s="1"/>
  <c r="N75" i="283"/>
  <c r="N41" i="283" s="1"/>
  <c r="N43" i="283" s="1"/>
  <c r="N77" i="323"/>
  <c r="N79" i="323" s="1"/>
  <c r="N77" i="329"/>
  <c r="N41" i="329" s="1"/>
  <c r="N43" i="329" s="1"/>
  <c r="N79" i="329" s="1"/>
  <c r="N81" i="187"/>
  <c r="N47" i="187" s="1"/>
  <c r="N49" i="187" s="1"/>
  <c r="N77" i="362"/>
  <c r="N41" i="362" s="1"/>
  <c r="N43" i="362" s="1"/>
  <c r="N76" i="231"/>
  <c r="N40" i="231" s="1"/>
  <c r="N42" i="231" s="1"/>
  <c r="N77" i="233"/>
  <c r="N41" i="233" s="1"/>
  <c r="N43" i="233" s="1"/>
  <c r="N79" i="233" s="1"/>
  <c r="L86" i="233" s="1"/>
  <c r="N79" i="343"/>
  <c r="L84" i="343" s="1"/>
  <c r="N77" i="303"/>
  <c r="L83" i="303" s="1"/>
  <c r="L85" i="73"/>
  <c r="L83" i="73"/>
  <c r="L84" i="73"/>
  <c r="L85" i="120"/>
  <c r="L84" i="120"/>
  <c r="L83" i="114"/>
  <c r="L84" i="114"/>
  <c r="N55" i="364"/>
  <c r="L84" i="126"/>
  <c r="L85" i="126"/>
  <c r="N53" i="145"/>
  <c r="N56" i="150"/>
  <c r="N58" i="179"/>
  <c r="N59" i="182"/>
  <c r="N50" i="228"/>
  <c r="L85" i="119"/>
  <c r="L83" i="119"/>
  <c r="N53" i="147"/>
  <c r="N55" i="237"/>
  <c r="N63" i="252"/>
  <c r="N54" i="89"/>
  <c r="N53" i="138"/>
  <c r="N55" i="360"/>
  <c r="N79" i="360" s="1"/>
  <c r="N59" i="170"/>
  <c r="N58" i="247"/>
  <c r="L83" i="123"/>
  <c r="L86" i="371"/>
  <c r="L84" i="123"/>
  <c r="L84" i="110"/>
  <c r="L83" i="110"/>
  <c r="L84" i="340"/>
  <c r="L84" i="115"/>
  <c r="L85" i="115"/>
  <c r="L83" i="124"/>
  <c r="L85" i="124"/>
  <c r="L84" i="124"/>
  <c r="L84" i="225"/>
  <c r="L85" i="225"/>
  <c r="L83" i="225"/>
  <c r="L84" i="304"/>
  <c r="L82" i="304"/>
  <c r="N54" i="37"/>
  <c r="N54" i="41"/>
  <c r="N54" i="38"/>
  <c r="N54" i="39"/>
  <c r="N54" i="42"/>
  <c r="N54" i="79"/>
  <c r="N54" i="40"/>
  <c r="N54" i="44"/>
  <c r="N54" i="45"/>
  <c r="N55" i="357"/>
  <c r="N54" i="81"/>
  <c r="N56" i="48"/>
  <c r="N54" i="34"/>
  <c r="L83" i="77"/>
  <c r="L84" i="77"/>
  <c r="L84" i="118"/>
  <c r="L83" i="118"/>
  <c r="G25" i="8"/>
  <c r="N79" i="263" l="1"/>
  <c r="L85" i="277"/>
  <c r="N79" i="193"/>
  <c r="L86" i="193" s="1"/>
  <c r="N79" i="295"/>
  <c r="N77" i="293"/>
  <c r="L83" i="293" s="1"/>
  <c r="N79" i="332"/>
  <c r="N78" i="61"/>
  <c r="N78" i="26"/>
  <c r="L84" i="26" s="1"/>
  <c r="N78" i="30"/>
  <c r="L84" i="30" s="1"/>
  <c r="N77" i="284"/>
  <c r="L83" i="284" s="1"/>
  <c r="N79" i="261"/>
  <c r="L85" i="261" s="1"/>
  <c r="N68" i="249"/>
  <c r="N83" i="249" s="1"/>
  <c r="L89" i="249" s="1"/>
  <c r="N78" i="107"/>
  <c r="L84" i="107" s="1"/>
  <c r="L86" i="351"/>
  <c r="N79" i="315"/>
  <c r="L85" i="315" s="1"/>
  <c r="L85" i="340"/>
  <c r="N87" i="340" s="1"/>
  <c r="N89" i="340" s="1"/>
  <c r="D294" i="5" s="1"/>
  <c r="L87" i="277"/>
  <c r="N86" i="109"/>
  <c r="N88" i="109" s="1"/>
  <c r="D99" i="5" s="1"/>
  <c r="L86" i="352"/>
  <c r="L84" i="350"/>
  <c r="L86" i="350"/>
  <c r="N79" i="238"/>
  <c r="L84" i="238" s="1"/>
  <c r="N79" i="312"/>
  <c r="L84" i="312" s="1"/>
  <c r="N78" i="231"/>
  <c r="L85" i="231" s="1"/>
  <c r="N78" i="9"/>
  <c r="N86" i="117"/>
  <c r="N88" i="117" s="1"/>
  <c r="D107" i="5" s="1"/>
  <c r="N79" i="355"/>
  <c r="L84" i="355" s="1"/>
  <c r="N79" i="235"/>
  <c r="L85" i="235" s="1"/>
  <c r="L84" i="307"/>
  <c r="N81" i="50"/>
  <c r="L86" i="50" s="1"/>
  <c r="L85" i="352"/>
  <c r="N78" i="102"/>
  <c r="L85" i="102" s="1"/>
  <c r="N78" i="108"/>
  <c r="L85" i="108" s="1"/>
  <c r="N78" i="101"/>
  <c r="L84" i="101" s="1"/>
  <c r="L85" i="371"/>
  <c r="N79" i="331"/>
  <c r="L86" i="331" s="1"/>
  <c r="N83" i="268"/>
  <c r="L89" i="268" s="1"/>
  <c r="N79" i="333"/>
  <c r="L84" i="333" s="1"/>
  <c r="L84" i="327"/>
  <c r="N78" i="139"/>
  <c r="L83" i="139" s="1"/>
  <c r="N79" i="258"/>
  <c r="L85" i="258" s="1"/>
  <c r="L83" i="64"/>
  <c r="L84" i="64"/>
  <c r="L85" i="64"/>
  <c r="N79" i="316"/>
  <c r="L85" i="316" s="1"/>
  <c r="L85" i="65"/>
  <c r="N79" i="335"/>
  <c r="L84" i="335" s="1"/>
  <c r="N81" i="182"/>
  <c r="N47" i="182" s="1"/>
  <c r="N49" i="182" s="1"/>
  <c r="N83" i="182" s="1"/>
  <c r="N79" i="247"/>
  <c r="L86" i="247" s="1"/>
  <c r="L86" i="307"/>
  <c r="L85" i="66"/>
  <c r="L85" i="327"/>
  <c r="L86" i="321"/>
  <c r="L84" i="321"/>
  <c r="N76" i="20"/>
  <c r="N42" i="20" s="1"/>
  <c r="N43" i="20" s="1"/>
  <c r="N78" i="20" s="1"/>
  <c r="N82" i="164"/>
  <c r="L88" i="164" s="1"/>
  <c r="L84" i="363"/>
  <c r="N83" i="248"/>
  <c r="L89" i="248" s="1"/>
  <c r="N79" i="296"/>
  <c r="L86" i="296" s="1"/>
  <c r="N80" i="274"/>
  <c r="L86" i="274" s="1"/>
  <c r="N83" i="282"/>
  <c r="L90" i="282" s="1"/>
  <c r="N79" i="313"/>
  <c r="L85" i="313" s="1"/>
  <c r="N78" i="243"/>
  <c r="L85" i="243" s="1"/>
  <c r="N83" i="186"/>
  <c r="L88" i="186" s="1"/>
  <c r="N78" i="99"/>
  <c r="N78" i="105"/>
  <c r="L85" i="105" s="1"/>
  <c r="N79" i="294"/>
  <c r="L84" i="294" s="1"/>
  <c r="N79" i="314"/>
  <c r="L86" i="314" s="1"/>
  <c r="L83" i="78"/>
  <c r="N85" i="78" s="1"/>
  <c r="N87" i="78" s="1"/>
  <c r="D69" i="5" s="1"/>
  <c r="N86" i="112"/>
  <c r="N88" i="112" s="1"/>
  <c r="D102" i="5" s="1"/>
  <c r="N82" i="184"/>
  <c r="L88" i="184" s="1"/>
  <c r="N77" i="133"/>
  <c r="L82" i="133" s="1"/>
  <c r="L85" i="276"/>
  <c r="L86" i="276"/>
  <c r="N78" i="91"/>
  <c r="L83" i="91" s="1"/>
  <c r="L84" i="351"/>
  <c r="N87" i="351" s="1"/>
  <c r="N89" i="351" s="1"/>
  <c r="D303" i="5" s="1"/>
  <c r="N78" i="54"/>
  <c r="L84" i="54" s="1"/>
  <c r="N77" i="298"/>
  <c r="L82" i="298" s="1"/>
  <c r="N79" i="359"/>
  <c r="L86" i="359" s="1"/>
  <c r="L86" i="366"/>
  <c r="L83" i="65"/>
  <c r="N78" i="42"/>
  <c r="L85" i="42" s="1"/>
  <c r="L86" i="337"/>
  <c r="L84" i="337"/>
  <c r="L85" i="345"/>
  <c r="L84" i="345"/>
  <c r="L86" i="345"/>
  <c r="L85" i="322"/>
  <c r="L86" i="322"/>
  <c r="L82" i="78"/>
  <c r="N82" i="179"/>
  <c r="L88" i="179" s="1"/>
  <c r="N78" i="24"/>
  <c r="L84" i="24" s="1"/>
  <c r="L84" i="70"/>
  <c r="N83" i="267"/>
  <c r="L90" i="267" s="1"/>
  <c r="L83" i="208"/>
  <c r="N78" i="23"/>
  <c r="L85" i="23" s="1"/>
  <c r="L84" i="339"/>
  <c r="N79" i="318"/>
  <c r="L85" i="318" s="1"/>
  <c r="N86" i="111"/>
  <c r="N88" i="111" s="1"/>
  <c r="D101" i="5" s="1"/>
  <c r="N83" i="280"/>
  <c r="L89" i="280" s="1"/>
  <c r="L86" i="363"/>
  <c r="L85" i="70"/>
  <c r="N79" i="237"/>
  <c r="L84" i="237" s="1"/>
  <c r="L86" i="339"/>
  <c r="L84" i="366"/>
  <c r="N77" i="192"/>
  <c r="L83" i="192" s="1"/>
  <c r="N79" i="257"/>
  <c r="L84" i="257" s="1"/>
  <c r="N43" i="137"/>
  <c r="N78" i="137" s="1"/>
  <c r="N78" i="135"/>
  <c r="L85" i="135" s="1"/>
  <c r="L83" i="212"/>
  <c r="N85" i="289"/>
  <c r="N87" i="289" s="1"/>
  <c r="D245" i="5" s="1"/>
  <c r="N78" i="146"/>
  <c r="L85" i="146" s="1"/>
  <c r="N78" i="106"/>
  <c r="L83" i="106" s="1"/>
  <c r="L85" i="216"/>
  <c r="L86" i="354"/>
  <c r="N80" i="275"/>
  <c r="L86" i="275" s="1"/>
  <c r="L83" i="216"/>
  <c r="N86" i="113"/>
  <c r="N88" i="113" s="1"/>
  <c r="D103" i="5" s="1"/>
  <c r="N78" i="148"/>
  <c r="L85" i="148" s="1"/>
  <c r="N79" i="362"/>
  <c r="L86" i="362" s="1"/>
  <c r="N78" i="143"/>
  <c r="L83" i="143" s="1"/>
  <c r="N86" i="226"/>
  <c r="N88" i="226" s="1"/>
  <c r="D187" i="5" s="1"/>
  <c r="N78" i="82"/>
  <c r="L85" i="82" s="1"/>
  <c r="N80" i="232"/>
  <c r="L86" i="232" s="1"/>
  <c r="N79" i="264"/>
  <c r="L84" i="264" s="1"/>
  <c r="N80" i="270"/>
  <c r="L86" i="270" s="1"/>
  <c r="N78" i="81"/>
  <c r="L85" i="81" s="1"/>
  <c r="L84" i="128"/>
  <c r="L85" i="128"/>
  <c r="L86" i="356"/>
  <c r="L84" i="356"/>
  <c r="L85" i="356"/>
  <c r="N78" i="37"/>
  <c r="L85" i="37" s="1"/>
  <c r="N78" i="134"/>
  <c r="L85" i="134" s="1"/>
  <c r="N78" i="39"/>
  <c r="L84" i="39" s="1"/>
  <c r="N79" i="357"/>
  <c r="L84" i="357" s="1"/>
  <c r="L84" i="320"/>
  <c r="N86" i="28"/>
  <c r="N88" i="28" s="1"/>
  <c r="D20" i="5" s="1"/>
  <c r="N85" i="221"/>
  <c r="L90" i="221" s="1"/>
  <c r="N78" i="83"/>
  <c r="L85" i="83" s="1"/>
  <c r="N79" i="328"/>
  <c r="L85" i="328" s="1"/>
  <c r="N77" i="291"/>
  <c r="L84" i="291" s="1"/>
  <c r="N78" i="89"/>
  <c r="L84" i="89" s="1"/>
  <c r="N80" i="48"/>
  <c r="L87" i="48" s="1"/>
  <c r="L87" i="219"/>
  <c r="N78" i="41"/>
  <c r="L83" i="41" s="1"/>
  <c r="L86" i="320"/>
  <c r="L86" i="347"/>
  <c r="L87" i="218"/>
  <c r="L83" i="32"/>
  <c r="L86" i="240"/>
  <c r="L85" i="240"/>
  <c r="L84" i="306"/>
  <c r="L86" i="306"/>
  <c r="N82" i="181"/>
  <c r="L88" i="181" s="1"/>
  <c r="L84" i="236"/>
  <c r="N83" i="187"/>
  <c r="L89" i="187" s="1"/>
  <c r="L85" i="233"/>
  <c r="N74" i="228"/>
  <c r="L81" i="228" s="1"/>
  <c r="N78" i="33"/>
  <c r="L84" i="33" s="1"/>
  <c r="N83" i="266"/>
  <c r="L90" i="266" s="1"/>
  <c r="N82" i="160"/>
  <c r="L87" i="160" s="1"/>
  <c r="N83" i="158"/>
  <c r="L90" i="158" s="1"/>
  <c r="L85" i="49"/>
  <c r="L84" i="49"/>
  <c r="L85" i="55"/>
  <c r="N83" i="171"/>
  <c r="L88" i="171" s="1"/>
  <c r="L84" i="55"/>
  <c r="L86" i="336"/>
  <c r="L84" i="297"/>
  <c r="N78" i="36"/>
  <c r="L83" i="36" s="1"/>
  <c r="N79" i="259"/>
  <c r="L84" i="259" s="1"/>
  <c r="N83" i="178"/>
  <c r="L90" i="178" s="1"/>
  <c r="N78" i="98"/>
  <c r="L83" i="98" s="1"/>
  <c r="N88" i="252"/>
  <c r="L93" i="252" s="1"/>
  <c r="N78" i="40"/>
  <c r="L83" i="40" s="1"/>
  <c r="N79" i="364"/>
  <c r="L85" i="364" s="1"/>
  <c r="N83" i="168"/>
  <c r="L90" i="168" s="1"/>
  <c r="L87" i="271"/>
  <c r="L86" i="271"/>
  <c r="L84" i="359"/>
  <c r="L84" i="56"/>
  <c r="L83" i="128"/>
  <c r="L84" i="296"/>
  <c r="N86" i="125"/>
  <c r="N88" i="125" s="1"/>
  <c r="D115" i="5" s="1"/>
  <c r="N79" i="265"/>
  <c r="L86" i="265" s="1"/>
  <c r="N89" i="246"/>
  <c r="L95" i="246" s="1"/>
  <c r="N78" i="144"/>
  <c r="L84" i="144" s="1"/>
  <c r="N77" i="286"/>
  <c r="L83" i="286" s="1"/>
  <c r="L85" i="56"/>
  <c r="L85" i="312"/>
  <c r="L86" i="312"/>
  <c r="N82" i="183"/>
  <c r="L89" i="183" s="1"/>
  <c r="N78" i="141"/>
  <c r="L84" i="141" s="1"/>
  <c r="N77" i="287"/>
  <c r="L84" i="287" s="1"/>
  <c r="L85" i="355"/>
  <c r="L84" i="322"/>
  <c r="L83" i="66"/>
  <c r="N78" i="88"/>
  <c r="L83" i="88" s="1"/>
  <c r="N78" i="80"/>
  <c r="L84" i="80" s="1"/>
  <c r="N86" i="76"/>
  <c r="N88" i="76" s="1"/>
  <c r="D67" i="5" s="1"/>
  <c r="N77" i="292"/>
  <c r="L83" i="292" s="1"/>
  <c r="N80" i="272"/>
  <c r="L86" i="272" s="1"/>
  <c r="N85" i="279"/>
  <c r="L90" i="279" s="1"/>
  <c r="N86" i="121"/>
  <c r="N88" i="121" s="1"/>
  <c r="D111" i="5" s="1"/>
  <c r="N83" i="162"/>
  <c r="L89" i="162" s="1"/>
  <c r="L84" i="29"/>
  <c r="L82" i="191"/>
  <c r="N82" i="189"/>
  <c r="L87" i="189" s="1"/>
  <c r="N82" i="180"/>
  <c r="L87" i="180" s="1"/>
  <c r="N78" i="60"/>
  <c r="L83" i="60" s="1"/>
  <c r="L85" i="241"/>
  <c r="L84" i="191"/>
  <c r="L84" i="241"/>
  <c r="N78" i="25"/>
  <c r="L83" i="25" s="1"/>
  <c r="L84" i="32"/>
  <c r="N83" i="176"/>
  <c r="L90" i="176" s="1"/>
  <c r="N77" i="75"/>
  <c r="L84" i="75" s="1"/>
  <c r="L84" i="263"/>
  <c r="L85" i="263"/>
  <c r="L86" i="263"/>
  <c r="L86" i="295"/>
  <c r="L84" i="295"/>
  <c r="L85" i="295"/>
  <c r="N78" i="242"/>
  <c r="L83" i="242" s="1"/>
  <c r="N79" i="311"/>
  <c r="L84" i="311" s="1"/>
  <c r="L88" i="219"/>
  <c r="L84" i="293"/>
  <c r="L84" i="193"/>
  <c r="N83" i="155"/>
  <c r="L89" i="155" s="1"/>
  <c r="N80" i="273"/>
  <c r="L85" i="273" s="1"/>
  <c r="L82" i="293"/>
  <c r="N79" i="256"/>
  <c r="L84" i="256" s="1"/>
  <c r="L85" i="354"/>
  <c r="L85" i="347"/>
  <c r="N83" i="157"/>
  <c r="L90" i="157" s="1"/>
  <c r="L84" i="262"/>
  <c r="N78" i="90"/>
  <c r="L83" i="90" s="1"/>
  <c r="L83" i="297"/>
  <c r="N78" i="85"/>
  <c r="L85" i="85" s="1"/>
  <c r="N78" i="84"/>
  <c r="L83" i="84" s="1"/>
  <c r="N78" i="86"/>
  <c r="L85" i="86" s="1"/>
  <c r="L87" i="276"/>
  <c r="L85" i="262"/>
  <c r="L84" i="258"/>
  <c r="L86" i="258"/>
  <c r="L84" i="342"/>
  <c r="L86" i="342"/>
  <c r="L85" i="342"/>
  <c r="L84" i="332"/>
  <c r="L85" i="332"/>
  <c r="L86" i="330"/>
  <c r="L85" i="330"/>
  <c r="L84" i="330"/>
  <c r="L85" i="365"/>
  <c r="L84" i="365"/>
  <c r="L83" i="190"/>
  <c r="L84" i="190"/>
  <c r="L85" i="212"/>
  <c r="L85" i="271"/>
  <c r="L85" i="193"/>
  <c r="L85" i="51"/>
  <c r="N93" i="260"/>
  <c r="L100" i="260" s="1"/>
  <c r="N79" i="150"/>
  <c r="L85" i="150" s="1"/>
  <c r="N78" i="44"/>
  <c r="L83" i="44" s="1"/>
  <c r="L85" i="208"/>
  <c r="N86" i="208" s="1"/>
  <c r="N88" i="208" s="1"/>
  <c r="D119" i="5" s="1"/>
  <c r="L84" i="51"/>
  <c r="N86" i="220"/>
  <c r="L93" i="220" s="1"/>
  <c r="N78" i="147"/>
  <c r="L84" i="147" s="1"/>
  <c r="L82" i="190"/>
  <c r="L85" i="12"/>
  <c r="L85" i="57"/>
  <c r="L85" i="29"/>
  <c r="N78" i="209"/>
  <c r="L84" i="209" s="1"/>
  <c r="L84" i="12"/>
  <c r="L84" i="57"/>
  <c r="N77" i="325"/>
  <c r="L83" i="325" s="1"/>
  <c r="L86" i="319"/>
  <c r="L83" i="131"/>
  <c r="L84" i="131"/>
  <c r="N78" i="138"/>
  <c r="L85" i="138" s="1"/>
  <c r="N82" i="188"/>
  <c r="L87" i="188" s="1"/>
  <c r="N78" i="145"/>
  <c r="L85" i="145" s="1"/>
  <c r="L82" i="305"/>
  <c r="L84" i="305"/>
  <c r="L85" i="319"/>
  <c r="L84" i="323"/>
  <c r="L85" i="323"/>
  <c r="L86" i="323"/>
  <c r="L83" i="67"/>
  <c r="L85" i="67"/>
  <c r="L84" i="67"/>
  <c r="L85" i="214"/>
  <c r="L84" i="214"/>
  <c r="L83" i="214"/>
  <c r="L88" i="217"/>
  <c r="L89" i="217"/>
  <c r="L83" i="302"/>
  <c r="L84" i="302"/>
  <c r="L83" i="129"/>
  <c r="L85" i="129"/>
  <c r="L84" i="129"/>
  <c r="N78" i="71"/>
  <c r="L85" i="71" s="1"/>
  <c r="N78" i="68"/>
  <c r="L84" i="68" s="1"/>
  <c r="N78" i="43"/>
  <c r="L85" i="43" s="1"/>
  <c r="L85" i="22"/>
  <c r="L86" i="334"/>
  <c r="N79" i="254"/>
  <c r="L85" i="254" s="1"/>
  <c r="L86" i="236"/>
  <c r="L85" i="253"/>
  <c r="N83" i="154"/>
  <c r="L90" i="154" s="1"/>
  <c r="N78" i="38"/>
  <c r="L85" i="38" s="1"/>
  <c r="L84" i="251"/>
  <c r="N78" i="45"/>
  <c r="L84" i="45" s="1"/>
  <c r="L83" i="22"/>
  <c r="N77" i="285"/>
  <c r="L83" i="285" s="1"/>
  <c r="L85" i="281"/>
  <c r="L86" i="281"/>
  <c r="L87" i="281"/>
  <c r="N78" i="21"/>
  <c r="L84" i="21" s="1"/>
  <c r="L82" i="303"/>
  <c r="L82" i="290"/>
  <c r="L83" i="100"/>
  <c r="L84" i="261"/>
  <c r="N83" i="185"/>
  <c r="L89" i="185" s="1"/>
  <c r="N86" i="64"/>
  <c r="N88" i="64" s="1"/>
  <c r="D55" i="5" s="1"/>
  <c r="L83" i="290"/>
  <c r="L84" i="100"/>
  <c r="L86" i="253"/>
  <c r="N78" i="79"/>
  <c r="L83" i="79" s="1"/>
  <c r="L86" i="294"/>
  <c r="N77" i="283"/>
  <c r="L84" i="283" s="1"/>
  <c r="N78" i="97"/>
  <c r="L83" i="97" s="1"/>
  <c r="N78" i="35"/>
  <c r="L85" i="35" s="1"/>
  <c r="N78" i="136"/>
  <c r="L84" i="136" s="1"/>
  <c r="N82" i="172"/>
  <c r="L87" i="172" s="1"/>
  <c r="N82" i="177"/>
  <c r="L89" i="177" s="1"/>
  <c r="N81" i="244"/>
  <c r="L86" i="244" s="1"/>
  <c r="N78" i="142"/>
  <c r="L84" i="142" s="1"/>
  <c r="N82" i="174"/>
  <c r="L88" i="174" s="1"/>
  <c r="L79" i="227"/>
  <c r="N85" i="245"/>
  <c r="L92" i="245" s="1"/>
  <c r="N85" i="165"/>
  <c r="L92" i="165" s="1"/>
  <c r="L84" i="103"/>
  <c r="N86" i="126"/>
  <c r="N88" i="126" s="1"/>
  <c r="D116" i="5" s="1"/>
  <c r="N86" i="224"/>
  <c r="N88" i="224" s="1"/>
  <c r="D185" i="5" s="1"/>
  <c r="N78" i="96"/>
  <c r="L83" i="96" s="1"/>
  <c r="N78" i="140"/>
  <c r="L83" i="140" s="1"/>
  <c r="L85" i="17"/>
  <c r="L84" i="17"/>
  <c r="L83" i="17"/>
  <c r="L84" i="130"/>
  <c r="L83" i="130"/>
  <c r="L85" i="130"/>
  <c r="L83" i="74"/>
  <c r="L82" i="74"/>
  <c r="L84" i="74"/>
  <c r="L83" i="148"/>
  <c r="L89" i="218"/>
  <c r="L83" i="103"/>
  <c r="N78" i="34"/>
  <c r="L84" i="34" s="1"/>
  <c r="L86" i="332"/>
  <c r="L86" i="251"/>
  <c r="N83" i="170"/>
  <c r="L88" i="170" s="1"/>
  <c r="L83" i="102"/>
  <c r="L83" i="234"/>
  <c r="N85" i="207"/>
  <c r="L91" i="207" s="1"/>
  <c r="L81" i="229"/>
  <c r="L84" i="94"/>
  <c r="L84" i="247"/>
  <c r="L83" i="309"/>
  <c r="L84" i="239"/>
  <c r="L85" i="149"/>
  <c r="L85" i="334"/>
  <c r="L86" i="343"/>
  <c r="L86" i="333"/>
  <c r="L82" i="229"/>
  <c r="L85" i="94"/>
  <c r="L86" i="365"/>
  <c r="L82" i="309"/>
  <c r="L85" i="69"/>
  <c r="N87" i="352"/>
  <c r="N89" i="352" s="1"/>
  <c r="D304" i="5" s="1"/>
  <c r="L87" i="217"/>
  <c r="L81" i="227"/>
  <c r="L85" i="343"/>
  <c r="N86" i="124"/>
  <c r="N88" i="124" s="1"/>
  <c r="D113" i="5" s="1"/>
  <c r="L82" i="302"/>
  <c r="N86" i="110"/>
  <c r="N88" i="110" s="1"/>
  <c r="D100" i="5" s="1"/>
  <c r="N86" i="120"/>
  <c r="N88" i="120" s="1"/>
  <c r="D110" i="5" s="1"/>
  <c r="L84" i="69"/>
  <c r="L85" i="239"/>
  <c r="L85" i="99"/>
  <c r="L84" i="99"/>
  <c r="L83" i="99"/>
  <c r="L83" i="72"/>
  <c r="L84" i="143"/>
  <c r="L83" i="92"/>
  <c r="L83" i="30"/>
  <c r="L83" i="299"/>
  <c r="L82" i="299"/>
  <c r="L84" i="299"/>
  <c r="L84" i="303"/>
  <c r="L84" i="233"/>
  <c r="N86" i="115"/>
  <c r="N88" i="115" s="1"/>
  <c r="D106" i="5" s="1"/>
  <c r="L85" i="337"/>
  <c r="L85" i="234"/>
  <c r="L86" i="315"/>
  <c r="L83" i="300"/>
  <c r="L84" i="149"/>
  <c r="L85" i="95"/>
  <c r="L84" i="72"/>
  <c r="N78" i="87"/>
  <c r="L84" i="215"/>
  <c r="L84" i="336"/>
  <c r="L84" i="315"/>
  <c r="L82" i="300"/>
  <c r="L84" i="92"/>
  <c r="L83" i="215"/>
  <c r="L84" i="95"/>
  <c r="L82" i="301"/>
  <c r="L84" i="301"/>
  <c r="L83" i="301"/>
  <c r="L84" i="47"/>
  <c r="L85" i="47"/>
  <c r="L84" i="15"/>
  <c r="L83" i="15"/>
  <c r="L85" i="247"/>
  <c r="L83" i="31"/>
  <c r="L84" i="31"/>
  <c r="L85" i="31"/>
  <c r="L83" i="213"/>
  <c r="L85" i="213"/>
  <c r="L84" i="213"/>
  <c r="L84" i="7"/>
  <c r="L85" i="7"/>
  <c r="L83" i="7"/>
  <c r="L83" i="27"/>
  <c r="L84" i="27"/>
  <c r="L85" i="27"/>
  <c r="L84" i="18"/>
  <c r="L83" i="18"/>
  <c r="L85" i="18"/>
  <c r="L84" i="16"/>
  <c r="L83" i="16"/>
  <c r="L85" i="16"/>
  <c r="L85" i="19"/>
  <c r="L83" i="19"/>
  <c r="L84" i="19"/>
  <c r="L84" i="14"/>
  <c r="L85" i="14"/>
  <c r="L83" i="14"/>
  <c r="L85" i="91"/>
  <c r="L85" i="53"/>
  <c r="L84" i="53"/>
  <c r="L83" i="53"/>
  <c r="L83" i="26"/>
  <c r="L85" i="9"/>
  <c r="L84" i="9"/>
  <c r="L83" i="9"/>
  <c r="L85" i="329"/>
  <c r="L84" i="329"/>
  <c r="L86" i="329"/>
  <c r="L82" i="127"/>
  <c r="L83" i="127"/>
  <c r="L84" i="127"/>
  <c r="L83" i="132"/>
  <c r="L84" i="132"/>
  <c r="L85" i="132"/>
  <c r="L84" i="52"/>
  <c r="L85" i="52"/>
  <c r="L83" i="52"/>
  <c r="L86" i="348"/>
  <c r="L85" i="348"/>
  <c r="L84" i="348"/>
  <c r="L86" i="335"/>
  <c r="L85" i="335"/>
  <c r="L99" i="260"/>
  <c r="L85" i="61"/>
  <c r="L83" i="61"/>
  <c r="L84" i="61"/>
  <c r="L85" i="250"/>
  <c r="L84" i="250"/>
  <c r="L86" i="250"/>
  <c r="L86" i="344"/>
  <c r="L85" i="344"/>
  <c r="L84" i="344"/>
  <c r="L84" i="59"/>
  <c r="L85" i="59"/>
  <c r="L83" i="59"/>
  <c r="L84" i="46"/>
  <c r="L83" i="46"/>
  <c r="L84" i="63"/>
  <c r="L83" i="63"/>
  <c r="L85" i="63"/>
  <c r="N87" i="353"/>
  <c r="N89" i="353" s="1"/>
  <c r="D305" i="5" s="1"/>
  <c r="L86" i="308"/>
  <c r="L85" i="308"/>
  <c r="L84" i="308"/>
  <c r="L83" i="58"/>
  <c r="L85" i="58"/>
  <c r="L84" i="58"/>
  <c r="L85" i="367"/>
  <c r="L83" i="367"/>
  <c r="L84" i="367"/>
  <c r="L84" i="346"/>
  <c r="L85" i="346"/>
  <c r="L84" i="310"/>
  <c r="L83" i="310"/>
  <c r="L82" i="310"/>
  <c r="L86" i="317"/>
  <c r="L85" i="317"/>
  <c r="L84" i="317"/>
  <c r="L84" i="360"/>
  <c r="L86" i="360"/>
  <c r="L85" i="360"/>
  <c r="L85" i="237"/>
  <c r="L86" i="237"/>
  <c r="N86" i="73"/>
  <c r="N88" i="73" s="1"/>
  <c r="D64" i="5" s="1"/>
  <c r="N86" i="114"/>
  <c r="N88" i="114" s="1"/>
  <c r="D104" i="5" s="1"/>
  <c r="N85" i="304"/>
  <c r="N87" i="304" s="1"/>
  <c r="D260" i="5" s="1"/>
  <c r="N86" i="119"/>
  <c r="N88" i="119" s="1"/>
  <c r="D109" i="5" s="1"/>
  <c r="N86" i="77"/>
  <c r="N88" i="77" s="1"/>
  <c r="D68" i="5" s="1"/>
  <c r="L84" i="38"/>
  <c r="N87" i="371"/>
  <c r="N89" i="371" s="1"/>
  <c r="D293" i="5" s="1"/>
  <c r="N86" i="225"/>
  <c r="N88" i="225" s="1"/>
  <c r="D186" i="5" s="1"/>
  <c r="N88" i="277"/>
  <c r="N90" i="277" s="1"/>
  <c r="D235" i="5" s="1"/>
  <c r="N86" i="123"/>
  <c r="N88" i="123" s="1"/>
  <c r="D114" i="5" s="1"/>
  <c r="N86" i="65"/>
  <c r="N88" i="65" s="1"/>
  <c r="D56" i="5" s="1"/>
  <c r="N86" i="118"/>
  <c r="N88" i="118" s="1"/>
  <c r="D108" i="5" s="1"/>
  <c r="N87" i="321" l="1"/>
  <c r="N89" i="321" s="1"/>
  <c r="D277" i="5" s="1"/>
  <c r="L83" i="231"/>
  <c r="L84" i="102"/>
  <c r="L85" i="26"/>
  <c r="L85" i="139"/>
  <c r="L83" i="80"/>
  <c r="L85" i="48"/>
  <c r="L86" i="48"/>
  <c r="L84" i="40"/>
  <c r="N87" i="327"/>
  <c r="N89" i="327" s="1"/>
  <c r="D281" i="5" s="1"/>
  <c r="N87" i="350"/>
  <c r="N89" i="350" s="1"/>
  <c r="D302" i="5" s="1"/>
  <c r="L84" i="231"/>
  <c r="L85" i="238"/>
  <c r="L85" i="294"/>
  <c r="L86" i="238"/>
  <c r="L83" i="107"/>
  <c r="L85" i="107"/>
  <c r="L86" i="235"/>
  <c r="L83" i="108"/>
  <c r="L85" i="314"/>
  <c r="L86" i="261"/>
  <c r="L85" i="101"/>
  <c r="L84" i="284"/>
  <c r="L85" i="30"/>
  <c r="L82" i="284"/>
  <c r="L84" i="108"/>
  <c r="L87" i="183"/>
  <c r="L84" i="316"/>
  <c r="L88" i="280"/>
  <c r="L86" i="316"/>
  <c r="L85" i="257"/>
  <c r="L90" i="280"/>
  <c r="L84" i="314"/>
  <c r="L86" i="355"/>
  <c r="N87" i="355" s="1"/>
  <c r="N89" i="355" s="1"/>
  <c r="D307" i="5" s="1"/>
  <c r="L89" i="179"/>
  <c r="L85" i="274"/>
  <c r="N86" i="66"/>
  <c r="N88" i="66" s="1"/>
  <c r="D57" i="5" s="1"/>
  <c r="L90" i="268"/>
  <c r="N90" i="218"/>
  <c r="N92" i="218" s="1"/>
  <c r="D180" i="5" s="1"/>
  <c r="L87" i="274"/>
  <c r="L83" i="24"/>
  <c r="L85" i="331"/>
  <c r="L84" i="235"/>
  <c r="N87" i="235" s="1"/>
  <c r="N89" i="235" s="1"/>
  <c r="D195" i="5" s="1"/>
  <c r="L84" i="60"/>
  <c r="L83" i="101"/>
  <c r="L88" i="268"/>
  <c r="L84" i="331"/>
  <c r="L87" i="50"/>
  <c r="L84" i="134"/>
  <c r="L87" i="270"/>
  <c r="L85" i="333"/>
  <c r="N87" i="333" s="1"/>
  <c r="N89" i="333" s="1"/>
  <c r="D287" i="5" s="1"/>
  <c r="L85" i="270"/>
  <c r="L88" i="50"/>
  <c r="L91" i="221"/>
  <c r="N86" i="70"/>
  <c r="N88" i="70" s="1"/>
  <c r="D61" i="5" s="1"/>
  <c r="L86" i="257"/>
  <c r="L87" i="181"/>
  <c r="N87" i="307"/>
  <c r="N89" i="307" s="1"/>
  <c r="D263" i="5" s="1"/>
  <c r="L87" i="179"/>
  <c r="N90" i="179" s="1"/>
  <c r="N92" i="179" s="1"/>
  <c r="D158" i="5" s="1"/>
  <c r="L89" i="170"/>
  <c r="L84" i="82"/>
  <c r="L84" i="139"/>
  <c r="L90" i="186"/>
  <c r="L83" i="85"/>
  <c r="L85" i="84"/>
  <c r="N87" i="240"/>
  <c r="N89" i="240" s="1"/>
  <c r="D200" i="5" s="1"/>
  <c r="L88" i="183"/>
  <c r="N90" i="183" s="1"/>
  <c r="N92" i="183" s="1"/>
  <c r="D163" i="5" s="1"/>
  <c r="L88" i="176"/>
  <c r="N86" i="51"/>
  <c r="N88" i="51" s="1"/>
  <c r="D43" i="5" s="1"/>
  <c r="N87" i="363"/>
  <c r="N89" i="363" s="1"/>
  <c r="D313" i="5" s="1"/>
  <c r="L83" i="20"/>
  <c r="L85" i="20"/>
  <c r="L89" i="182"/>
  <c r="L88" i="182"/>
  <c r="L90" i="182"/>
  <c r="L89" i="186"/>
  <c r="L89" i="164"/>
  <c r="L83" i="81"/>
  <c r="L84" i="23"/>
  <c r="L87" i="184"/>
  <c r="L83" i="133"/>
  <c r="L84" i="243"/>
  <c r="L84" i="133"/>
  <c r="L83" i="243"/>
  <c r="L83" i="23"/>
  <c r="N87" i="233"/>
  <c r="N89" i="233" s="1"/>
  <c r="D193" i="5" s="1"/>
  <c r="L84" i="148"/>
  <c r="N86" i="148" s="1"/>
  <c r="N88" i="148" s="1"/>
  <c r="D136" i="5" s="1"/>
  <c r="L79" i="228"/>
  <c r="L90" i="171"/>
  <c r="L87" i="164"/>
  <c r="L89" i="184"/>
  <c r="L83" i="45"/>
  <c r="L85" i="359"/>
  <c r="N87" i="359" s="1"/>
  <c r="N89" i="359" s="1"/>
  <c r="D310" i="5" s="1"/>
  <c r="N90" i="219"/>
  <c r="N92" i="219" s="1"/>
  <c r="D181" i="5" s="1"/>
  <c r="N88" i="276"/>
  <c r="N90" i="276" s="1"/>
  <c r="D234" i="5" s="1"/>
  <c r="L84" i="192"/>
  <c r="L84" i="25"/>
  <c r="L83" i="105"/>
  <c r="L85" i="25"/>
  <c r="L90" i="248"/>
  <c r="L82" i="192"/>
  <c r="L84" i="105"/>
  <c r="L88" i="248"/>
  <c r="L86" i="259"/>
  <c r="L85" i="54"/>
  <c r="L88" i="282"/>
  <c r="N91" i="282" s="1"/>
  <c r="N93" i="282" s="1"/>
  <c r="D239" i="5" s="1"/>
  <c r="L84" i="20"/>
  <c r="L89" i="282"/>
  <c r="L84" i="242"/>
  <c r="L85" i="232"/>
  <c r="L87" i="232"/>
  <c r="L87" i="275"/>
  <c r="L83" i="54"/>
  <c r="N86" i="54" s="1"/>
  <c r="N88" i="54" s="1"/>
  <c r="D46" i="5" s="1"/>
  <c r="L84" i="265"/>
  <c r="L84" i="36"/>
  <c r="L89" i="158"/>
  <c r="N87" i="347"/>
  <c r="N89" i="347" s="1"/>
  <c r="D300" i="5" s="1"/>
  <c r="N87" i="306"/>
  <c r="N89" i="306" s="1"/>
  <c r="D262" i="5" s="1"/>
  <c r="N85" i="305"/>
  <c r="N87" i="305" s="1"/>
  <c r="D261" i="5" s="1"/>
  <c r="N87" i="262"/>
  <c r="N89" i="262" s="1"/>
  <c r="D221" i="5" s="1"/>
  <c r="N87" i="366"/>
  <c r="N89" i="366" s="1"/>
  <c r="D316" i="5" s="1"/>
  <c r="L83" i="37"/>
  <c r="N86" i="49"/>
  <c r="N88" i="49" s="1"/>
  <c r="D41" i="5" s="1"/>
  <c r="L84" i="135"/>
  <c r="L83" i="298"/>
  <c r="L84" i="37"/>
  <c r="L85" i="264"/>
  <c r="L84" i="83"/>
  <c r="L86" i="264"/>
  <c r="L84" i="298"/>
  <c r="N86" i="212"/>
  <c r="N88" i="212" s="1"/>
  <c r="D174" i="5" s="1"/>
  <c r="L90" i="155"/>
  <c r="L84" i="254"/>
  <c r="N86" i="55"/>
  <c r="N88" i="55" s="1"/>
  <c r="D47" i="5" s="1"/>
  <c r="N87" i="354"/>
  <c r="N89" i="354" s="1"/>
  <c r="D306" i="5" s="1"/>
  <c r="L86" i="313"/>
  <c r="L83" i="38"/>
  <c r="N86" i="38" s="1"/>
  <c r="N88" i="38" s="1"/>
  <c r="D29" i="5" s="1"/>
  <c r="L85" i="242"/>
  <c r="L84" i="85"/>
  <c r="N86" i="85" s="1"/>
  <c r="N88" i="85" s="1"/>
  <c r="D76" i="5" s="1"/>
  <c r="L88" i="158"/>
  <c r="N91" i="158" s="1"/>
  <c r="N93" i="158" s="1"/>
  <c r="D146" i="5" s="1"/>
  <c r="L89" i="188"/>
  <c r="L83" i="83"/>
  <c r="L85" i="296"/>
  <c r="N87" i="296" s="1"/>
  <c r="N89" i="296" s="1"/>
  <c r="D252" i="5" s="1"/>
  <c r="L85" i="40"/>
  <c r="L85" i="36"/>
  <c r="L89" i="176"/>
  <c r="N87" i="337"/>
  <c r="N89" i="337" s="1"/>
  <c r="D291" i="5" s="1"/>
  <c r="L85" i="24"/>
  <c r="L83" i="82"/>
  <c r="L89" i="181"/>
  <c r="L84" i="313"/>
  <c r="N86" i="216"/>
  <c r="N88" i="216" s="1"/>
  <c r="D178" i="5" s="1"/>
  <c r="L95" i="252"/>
  <c r="N87" i="356"/>
  <c r="N89" i="356" s="1"/>
  <c r="D308" i="5" s="1"/>
  <c r="L86" i="256"/>
  <c r="L85" i="143"/>
  <c r="N86" i="143" s="1"/>
  <c r="N88" i="143" s="1"/>
  <c r="D141" i="5" s="1"/>
  <c r="L85" i="98"/>
  <c r="N86" i="128"/>
  <c r="N88" i="128" s="1"/>
  <c r="D120" i="5" s="1"/>
  <c r="L84" i="41"/>
  <c r="L83" i="42"/>
  <c r="L85" i="357"/>
  <c r="L83" i="138"/>
  <c r="L98" i="260"/>
  <c r="N101" i="260" s="1"/>
  <c r="N103" i="260" s="1"/>
  <c r="D219" i="5" s="1"/>
  <c r="L84" i="362"/>
  <c r="L84" i="91"/>
  <c r="N86" i="91" s="1"/>
  <c r="N88" i="91" s="1"/>
  <c r="D82" i="5" s="1"/>
  <c r="L89" i="180"/>
  <c r="L89" i="160"/>
  <c r="L89" i="267"/>
  <c r="L88" i="157"/>
  <c r="L82" i="292"/>
  <c r="L82" i="287"/>
  <c r="N86" i="29"/>
  <c r="N88" i="29" s="1"/>
  <c r="D21" i="5" s="1"/>
  <c r="N87" i="295"/>
  <c r="N89" i="295" s="1"/>
  <c r="D251" i="5" s="1"/>
  <c r="N86" i="32"/>
  <c r="N88" i="32" s="1"/>
  <c r="D24" i="5" s="1"/>
  <c r="L84" i="318"/>
  <c r="L84" i="42"/>
  <c r="L86" i="357"/>
  <c r="L84" i="138"/>
  <c r="L88" i="155"/>
  <c r="L88" i="162"/>
  <c r="L88" i="180"/>
  <c r="L84" i="98"/>
  <c r="L85" i="89"/>
  <c r="L88" i="160"/>
  <c r="L92" i="221"/>
  <c r="L83" i="35"/>
  <c r="L86" i="254"/>
  <c r="L84" i="146"/>
  <c r="L83" i="89"/>
  <c r="L85" i="256"/>
  <c r="L83" i="144"/>
  <c r="N87" i="322"/>
  <c r="N89" i="322" s="1"/>
  <c r="D278" i="5" s="1"/>
  <c r="N87" i="339"/>
  <c r="N89" i="339" s="1"/>
  <c r="D292" i="5" s="1"/>
  <c r="L91" i="245"/>
  <c r="N86" i="56"/>
  <c r="N88" i="56" s="1"/>
  <c r="D48" i="5" s="1"/>
  <c r="N87" i="342"/>
  <c r="N89" i="342" s="1"/>
  <c r="D295" i="5" s="1"/>
  <c r="L84" i="292"/>
  <c r="L83" i="287"/>
  <c r="N87" i="345"/>
  <c r="N89" i="345" s="1"/>
  <c r="D298" i="5" s="1"/>
  <c r="L84" i="137"/>
  <c r="L83" i="137"/>
  <c r="L85" i="137"/>
  <c r="L85" i="39"/>
  <c r="N87" i="336"/>
  <c r="N89" i="336" s="1"/>
  <c r="D290" i="5" s="1"/>
  <c r="L84" i="106"/>
  <c r="L85" i="41"/>
  <c r="L84" i="44"/>
  <c r="L84" i="81"/>
  <c r="L85" i="362"/>
  <c r="L88" i="267"/>
  <c r="N91" i="267" s="1"/>
  <c r="N93" i="267" s="1"/>
  <c r="D226" i="5" s="1"/>
  <c r="L83" i="146"/>
  <c r="L86" i="318"/>
  <c r="L86" i="328"/>
  <c r="L85" i="80"/>
  <c r="N86" i="80" s="1"/>
  <c r="N88" i="80" s="1"/>
  <c r="D71" i="5" s="1"/>
  <c r="L88" i="266"/>
  <c r="L85" i="275"/>
  <c r="N88" i="275" s="1"/>
  <c r="N90" i="275" s="1"/>
  <c r="D233" i="5" s="1"/>
  <c r="N87" i="236"/>
  <c r="N89" i="236" s="1"/>
  <c r="D196" i="5" s="1"/>
  <c r="L91" i="279"/>
  <c r="L85" i="265"/>
  <c r="L89" i="266"/>
  <c r="L85" i="106"/>
  <c r="L85" i="44"/>
  <c r="L83" i="145"/>
  <c r="L83" i="39"/>
  <c r="L90" i="187"/>
  <c r="L84" i="325"/>
  <c r="L83" i="134"/>
  <c r="L83" i="135"/>
  <c r="L85" i="259"/>
  <c r="N86" i="22"/>
  <c r="N88" i="22" s="1"/>
  <c r="D14" i="5" s="1"/>
  <c r="L84" i="328"/>
  <c r="L85" i="144"/>
  <c r="L89" i="172"/>
  <c r="N87" i="365"/>
  <c r="N89" i="365" s="1"/>
  <c r="D315" i="5" s="1"/>
  <c r="L92" i="279"/>
  <c r="L84" i="35"/>
  <c r="N87" i="320"/>
  <c r="N89" i="320" s="1"/>
  <c r="D276" i="5" s="1"/>
  <c r="N85" i="72"/>
  <c r="N87" i="72" s="1"/>
  <c r="D63" i="5" s="1"/>
  <c r="N82" i="227"/>
  <c r="N84" i="227" s="1"/>
  <c r="D188" i="5" s="1"/>
  <c r="N85" i="309"/>
  <c r="N87" i="309" s="1"/>
  <c r="D265" i="5" s="1"/>
  <c r="L88" i="172"/>
  <c r="N87" i="251"/>
  <c r="N89" i="251" s="1"/>
  <c r="D211" i="5" s="1"/>
  <c r="L82" i="291"/>
  <c r="L88" i="185"/>
  <c r="L85" i="141"/>
  <c r="N91" i="268"/>
  <c r="N93" i="268" s="1"/>
  <c r="D227" i="5" s="1"/>
  <c r="N86" i="12"/>
  <c r="N88" i="12" s="1"/>
  <c r="D5" i="5" s="1"/>
  <c r="N87" i="312"/>
  <c r="N89" i="312" s="1"/>
  <c r="D268" i="5" s="1"/>
  <c r="N87" i="193"/>
  <c r="N89" i="193" s="1"/>
  <c r="D173" i="5" s="1"/>
  <c r="L83" i="21"/>
  <c r="N86" i="67"/>
  <c r="N88" i="67" s="1"/>
  <c r="D58" i="5" s="1"/>
  <c r="L83" i="34"/>
  <c r="N87" i="253"/>
  <c r="N89" i="253" s="1"/>
  <c r="D213" i="5" s="1"/>
  <c r="L85" i="21"/>
  <c r="L83" i="291"/>
  <c r="N87" i="343"/>
  <c r="N89" i="343" s="1"/>
  <c r="D296" i="5" s="1"/>
  <c r="L88" i="189"/>
  <c r="N88" i="271"/>
  <c r="N90" i="271" s="1"/>
  <c r="D229" i="5" s="1"/>
  <c r="L89" i="178"/>
  <c r="L96" i="246"/>
  <c r="L88" i="178"/>
  <c r="N85" i="191"/>
  <c r="N87" i="191" s="1"/>
  <c r="D171" i="5" s="1"/>
  <c r="L94" i="246"/>
  <c r="L83" i="141"/>
  <c r="L90" i="185"/>
  <c r="L88" i="187"/>
  <c r="L94" i="252"/>
  <c r="L84" i="286"/>
  <c r="L84" i="84"/>
  <c r="L85" i="60"/>
  <c r="L83" i="33"/>
  <c r="N87" i="239"/>
  <c r="N89" i="239" s="1"/>
  <c r="D199" i="5" s="1"/>
  <c r="L88" i="177"/>
  <c r="N85" i="290"/>
  <c r="N87" i="290" s="1"/>
  <c r="D246" i="5" s="1"/>
  <c r="L85" i="33"/>
  <c r="L89" i="171"/>
  <c r="L86" i="311"/>
  <c r="L83" i="75"/>
  <c r="N87" i="241"/>
  <c r="N89" i="241" s="1"/>
  <c r="D201" i="5" s="1"/>
  <c r="L85" i="311"/>
  <c r="N87" i="263"/>
  <c r="N89" i="263" s="1"/>
  <c r="D222" i="5" s="1"/>
  <c r="N85" i="297"/>
  <c r="N87" i="297" s="1"/>
  <c r="D253" i="5" s="1"/>
  <c r="L80" i="228"/>
  <c r="N82" i="228" s="1"/>
  <c r="N84" i="228" s="1"/>
  <c r="D189" i="5" s="1"/>
  <c r="L82" i="286"/>
  <c r="L82" i="75"/>
  <c r="L90" i="249"/>
  <c r="L82" i="325"/>
  <c r="N85" i="190"/>
  <c r="N87" i="190" s="1"/>
  <c r="D170" i="5" s="1"/>
  <c r="L86" i="364"/>
  <c r="L84" i="364"/>
  <c r="L88" i="168"/>
  <c r="L83" i="147"/>
  <c r="L85" i="147"/>
  <c r="L89" i="168"/>
  <c r="N83" i="229"/>
  <c r="N85" i="229" s="1"/>
  <c r="D190" i="5" s="1"/>
  <c r="L88" i="188"/>
  <c r="L92" i="220"/>
  <c r="L85" i="97"/>
  <c r="L90" i="162"/>
  <c r="L84" i="97"/>
  <c r="N86" i="57"/>
  <c r="N88" i="57" s="1"/>
  <c r="D53" i="5" s="1"/>
  <c r="L88" i="249"/>
  <c r="L84" i="79"/>
  <c r="L85" i="272"/>
  <c r="N85" i="293"/>
  <c r="N87" i="293" s="1"/>
  <c r="D249" i="5" s="1"/>
  <c r="L85" i="79"/>
  <c r="L85" i="45"/>
  <c r="N86" i="92"/>
  <c r="N88" i="92" s="1"/>
  <c r="D83" i="5" s="1"/>
  <c r="L85" i="88"/>
  <c r="N86" i="129"/>
  <c r="N88" i="129" s="1"/>
  <c r="D118" i="5" s="1"/>
  <c r="L87" i="272"/>
  <c r="L89" i="157"/>
  <c r="L84" i="145"/>
  <c r="N86" i="145" s="1"/>
  <c r="N88" i="145" s="1"/>
  <c r="D139" i="5" s="1"/>
  <c r="N87" i="330"/>
  <c r="N89" i="330" s="1"/>
  <c r="D284" i="5" s="1"/>
  <c r="N86" i="234"/>
  <c r="N88" i="234" s="1"/>
  <c r="D194" i="5" s="1"/>
  <c r="L91" i="220"/>
  <c r="L84" i="88"/>
  <c r="L83" i="142"/>
  <c r="L89" i="189"/>
  <c r="N86" i="100"/>
  <c r="N88" i="100" s="1"/>
  <c r="D90" i="5" s="1"/>
  <c r="N87" i="261"/>
  <c r="N89" i="261" s="1"/>
  <c r="D220" i="5" s="1"/>
  <c r="L85" i="142"/>
  <c r="N86" i="215"/>
  <c r="N88" i="215" s="1"/>
  <c r="D177" i="5" s="1"/>
  <c r="L83" i="86"/>
  <c r="N87" i="258"/>
  <c r="N89" i="258" s="1"/>
  <c r="D217" i="5" s="1"/>
  <c r="L89" i="154"/>
  <c r="L84" i="86"/>
  <c r="L82" i="283"/>
  <c r="N86" i="103"/>
  <c r="N88" i="103" s="1"/>
  <c r="D93" i="5" s="1"/>
  <c r="L88" i="154"/>
  <c r="N85" i="302"/>
  <c r="N87" i="302" s="1"/>
  <c r="N87" i="319"/>
  <c r="N89" i="319" s="1"/>
  <c r="D275" i="5" s="1"/>
  <c r="L90" i="165"/>
  <c r="N87" i="247"/>
  <c r="N89" i="247" s="1"/>
  <c r="D207" i="5" s="1"/>
  <c r="L84" i="90"/>
  <c r="L90" i="245"/>
  <c r="N86" i="102"/>
  <c r="N88" i="102" s="1"/>
  <c r="D92" i="5" s="1"/>
  <c r="N87" i="332"/>
  <c r="N89" i="332" s="1"/>
  <c r="D286" i="5" s="1"/>
  <c r="N85" i="303"/>
  <c r="N87" i="303" s="1"/>
  <c r="D259" i="5" s="1"/>
  <c r="L87" i="273"/>
  <c r="L84" i="285"/>
  <c r="L86" i="273"/>
  <c r="L85" i="90"/>
  <c r="N93" i="221"/>
  <c r="N95" i="221" s="1"/>
  <c r="D184" i="5" s="1"/>
  <c r="N86" i="30"/>
  <c r="N88" i="30" s="1"/>
  <c r="D22" i="5" s="1"/>
  <c r="L84" i="150"/>
  <c r="N87" i="294"/>
  <c r="N89" i="294" s="1"/>
  <c r="D250" i="5" s="1"/>
  <c r="L86" i="150"/>
  <c r="L89" i="174"/>
  <c r="L87" i="177"/>
  <c r="N86" i="214"/>
  <c r="N88" i="214" s="1"/>
  <c r="D176" i="5" s="1"/>
  <c r="N86" i="131"/>
  <c r="N88" i="131" s="1"/>
  <c r="D122" i="5" s="1"/>
  <c r="N88" i="274"/>
  <c r="N90" i="274" s="1"/>
  <c r="D232" i="5" s="1"/>
  <c r="L83" i="136"/>
  <c r="N85" i="300"/>
  <c r="N87" i="300" s="1"/>
  <c r="D256" i="5" s="1"/>
  <c r="N87" i="315"/>
  <c r="N89" i="315" s="1"/>
  <c r="D271" i="5" s="1"/>
  <c r="L85" i="209"/>
  <c r="N87" i="323"/>
  <c r="N89" i="323" s="1"/>
  <c r="D279" i="5" s="1"/>
  <c r="L87" i="174"/>
  <c r="N87" i="334"/>
  <c r="N89" i="334" s="1"/>
  <c r="D288" i="5" s="1"/>
  <c r="L83" i="209"/>
  <c r="N86" i="94"/>
  <c r="N88" i="94" s="1"/>
  <c r="D84" i="5" s="1"/>
  <c r="L85" i="136"/>
  <c r="N86" i="139"/>
  <c r="N88" i="139" s="1"/>
  <c r="D130" i="5" s="1"/>
  <c r="N86" i="99"/>
  <c r="N88" i="99" s="1"/>
  <c r="D89" i="5" s="1"/>
  <c r="L91" i="165"/>
  <c r="L87" i="244"/>
  <c r="N86" i="17"/>
  <c r="N88" i="17" s="1"/>
  <c r="D9" i="5" s="1"/>
  <c r="L83" i="283"/>
  <c r="L83" i="68"/>
  <c r="L85" i="68"/>
  <c r="L83" i="43"/>
  <c r="N90" i="217"/>
  <c r="N92" i="217" s="1"/>
  <c r="D179" i="5" s="1"/>
  <c r="L85" i="96"/>
  <c r="L84" i="71"/>
  <c r="L83" i="71"/>
  <c r="L90" i="170"/>
  <c r="N91" i="170" s="1"/>
  <c r="N93" i="170" s="1"/>
  <c r="D152" i="5" s="1"/>
  <c r="L84" i="43"/>
  <c r="L88" i="244"/>
  <c r="L82" i="285"/>
  <c r="N88" i="281"/>
  <c r="N90" i="281" s="1"/>
  <c r="D238" i="5" s="1"/>
  <c r="N86" i="231"/>
  <c r="N88" i="231" s="1"/>
  <c r="D191" i="5" s="1"/>
  <c r="L84" i="96"/>
  <c r="L85" i="140"/>
  <c r="L84" i="140"/>
  <c r="N85" i="74"/>
  <c r="N87" i="74" s="1"/>
  <c r="D65" i="5" s="1"/>
  <c r="N86" i="130"/>
  <c r="N88" i="130" s="1"/>
  <c r="D121" i="5" s="1"/>
  <c r="N87" i="257"/>
  <c r="N89" i="257" s="1"/>
  <c r="D216" i="5" s="1"/>
  <c r="N86" i="47"/>
  <c r="N88" i="47" s="1"/>
  <c r="D39" i="5" s="1"/>
  <c r="L90" i="207"/>
  <c r="N87" i="238"/>
  <c r="N89" i="238" s="1"/>
  <c r="D198" i="5" s="1"/>
  <c r="L85" i="34"/>
  <c r="N86" i="34" s="1"/>
  <c r="N88" i="34" s="1"/>
  <c r="D26" i="5" s="1"/>
  <c r="L92" i="207"/>
  <c r="N86" i="149"/>
  <c r="N88" i="149" s="1"/>
  <c r="D135" i="5" s="1"/>
  <c r="N86" i="69"/>
  <c r="N88" i="69" s="1"/>
  <c r="D60" i="5" s="1"/>
  <c r="N86" i="15"/>
  <c r="N88" i="15" s="1"/>
  <c r="D7" i="5" s="1"/>
  <c r="N86" i="16"/>
  <c r="N88" i="16" s="1"/>
  <c r="D8" i="5" s="1"/>
  <c r="N86" i="63"/>
  <c r="N88" i="63" s="1"/>
  <c r="D54" i="5" s="1"/>
  <c r="N85" i="310"/>
  <c r="N87" i="310" s="1"/>
  <c r="D266" i="5" s="1"/>
  <c r="N87" i="346"/>
  <c r="N89" i="346" s="1"/>
  <c r="D299" i="5" s="1"/>
  <c r="N85" i="299"/>
  <c r="N87" i="299" s="1"/>
  <c r="D255" i="5" s="1"/>
  <c r="N86" i="95"/>
  <c r="N88" i="95" s="1"/>
  <c r="D85" i="5" s="1"/>
  <c r="L84" i="87"/>
  <c r="L83" i="87"/>
  <c r="L85" i="87"/>
  <c r="N85" i="301"/>
  <c r="N87" i="301" s="1"/>
  <c r="N86" i="9"/>
  <c r="N88" i="9" s="1"/>
  <c r="D4" i="5" s="1"/>
  <c r="N86" i="7"/>
  <c r="N88" i="7" s="1"/>
  <c r="D3" i="5" s="1"/>
  <c r="N87" i="237"/>
  <c r="N89" i="237" s="1"/>
  <c r="D197" i="5" s="1"/>
  <c r="N86" i="46"/>
  <c r="N88" i="46" s="1"/>
  <c r="D38" i="5" s="1"/>
  <c r="N87" i="335"/>
  <c r="N89" i="335" s="1"/>
  <c r="D289" i="5" s="1"/>
  <c r="N86" i="26"/>
  <c r="N88" i="26" s="1"/>
  <c r="D18" i="5" s="1"/>
  <c r="N86" i="53"/>
  <c r="N88" i="53" s="1"/>
  <c r="D45" i="5" s="1"/>
  <c r="N86" i="14"/>
  <c r="N88" i="14" s="1"/>
  <c r="D6" i="5" s="1"/>
  <c r="N86" i="19"/>
  <c r="N88" i="19" s="1"/>
  <c r="D11" i="5" s="1"/>
  <c r="N86" i="213"/>
  <c r="N88" i="213" s="1"/>
  <c r="D175" i="5" s="1"/>
  <c r="N86" i="61"/>
  <c r="N88" i="61" s="1"/>
  <c r="D52" i="5" s="1"/>
  <c r="N86" i="52"/>
  <c r="N88" i="52" s="1"/>
  <c r="D44" i="5" s="1"/>
  <c r="N85" i="127"/>
  <c r="N87" i="127" s="1"/>
  <c r="D117" i="5" s="1"/>
  <c r="N87" i="329"/>
  <c r="N89" i="329" s="1"/>
  <c r="D283" i="5" s="1"/>
  <c r="N86" i="18"/>
  <c r="N88" i="18" s="1"/>
  <c r="D10" i="5" s="1"/>
  <c r="N86" i="27"/>
  <c r="N88" i="27" s="1"/>
  <c r="D19" i="5" s="1"/>
  <c r="N86" i="31"/>
  <c r="N88" i="31" s="1"/>
  <c r="D23" i="5" s="1"/>
  <c r="N87" i="317"/>
  <c r="N89" i="317" s="1"/>
  <c r="D273" i="5" s="1"/>
  <c r="N86" i="367"/>
  <c r="N88" i="367" s="1"/>
  <c r="D317" i="5" s="1"/>
  <c r="N87" i="344"/>
  <c r="N89" i="344" s="1"/>
  <c r="D297" i="5" s="1"/>
  <c r="N87" i="250"/>
  <c r="N89" i="250" s="1"/>
  <c r="D210" i="5" s="1"/>
  <c r="N87" i="348"/>
  <c r="N89" i="348" s="1"/>
  <c r="D301" i="5" s="1"/>
  <c r="N86" i="132"/>
  <c r="N88" i="132" s="1"/>
  <c r="D123" i="5" s="1"/>
  <c r="N87" i="308"/>
  <c r="N89" i="308" s="1"/>
  <c r="D264" i="5" s="1"/>
  <c r="N86" i="59"/>
  <c r="N88" i="59" s="1"/>
  <c r="D50" i="5" s="1"/>
  <c r="N86" i="58"/>
  <c r="N88" i="58" s="1"/>
  <c r="D49" i="5" s="1"/>
  <c r="N87" i="360"/>
  <c r="N89" i="360" s="1"/>
  <c r="D311" i="5" s="1"/>
  <c r="N88" i="48"/>
  <c r="N90" i="48" s="1"/>
  <c r="D40" i="5" s="1"/>
  <c r="N86" i="35" l="1"/>
  <c r="N88" i="35" s="1"/>
  <c r="D37" i="5" s="1"/>
  <c r="N86" i="105"/>
  <c r="N88" i="105" s="1"/>
  <c r="D95" i="5" s="1"/>
  <c r="N87" i="331"/>
  <c r="N89" i="331" s="1"/>
  <c r="D285" i="5" s="1"/>
  <c r="N86" i="107"/>
  <c r="N88" i="107" s="1"/>
  <c r="D97" i="5" s="1"/>
  <c r="N86" i="40"/>
  <c r="N88" i="40" s="1"/>
  <c r="D31" i="5" s="1"/>
  <c r="N86" i="42"/>
  <c r="N88" i="42" s="1"/>
  <c r="D33" i="5" s="1"/>
  <c r="N87" i="357"/>
  <c r="N89" i="357" s="1"/>
  <c r="D309" i="5" s="1"/>
  <c r="N85" i="284"/>
  <c r="N87" i="284" s="1"/>
  <c r="D241" i="5" s="1"/>
  <c r="N91" i="171"/>
  <c r="N93" i="171" s="1"/>
  <c r="D156" i="5" s="1"/>
  <c r="N91" i="280"/>
  <c r="N93" i="280" s="1"/>
  <c r="D237" i="5" s="1"/>
  <c r="N96" i="252"/>
  <c r="N98" i="252" s="1"/>
  <c r="D212" i="5" s="1"/>
  <c r="N86" i="24"/>
  <c r="N88" i="24" s="1"/>
  <c r="D16" i="5" s="1"/>
  <c r="N88" i="270"/>
  <c r="N90" i="270" s="1"/>
  <c r="D228" i="5" s="1"/>
  <c r="N87" i="316"/>
  <c r="N89" i="316" s="1"/>
  <c r="D272" i="5" s="1"/>
  <c r="N86" i="36"/>
  <c r="N88" i="36" s="1"/>
  <c r="D27" i="5" s="1"/>
  <c r="N86" i="20"/>
  <c r="N88" i="20" s="1"/>
  <c r="D12" i="5" s="1"/>
  <c r="N86" i="25"/>
  <c r="N88" i="25" s="1"/>
  <c r="D17" i="5" s="1"/>
  <c r="N90" i="184"/>
  <c r="N92" i="184" s="1"/>
  <c r="D164" i="5" s="1"/>
  <c r="N85" i="133"/>
  <c r="N87" i="133" s="1"/>
  <c r="D124" i="5" s="1"/>
  <c r="N86" i="108"/>
  <c r="N88" i="108" s="1"/>
  <c r="D98" i="5" s="1"/>
  <c r="N86" i="137"/>
  <c r="N88" i="137" s="1"/>
  <c r="D128" i="5" s="1"/>
  <c r="N86" i="243"/>
  <c r="N88" i="243" s="1"/>
  <c r="D203" i="5" s="1"/>
  <c r="N86" i="60"/>
  <c r="N88" i="60" s="1"/>
  <c r="D51" i="5" s="1"/>
  <c r="N87" i="314"/>
  <c r="N89" i="314" s="1"/>
  <c r="D270" i="5" s="1"/>
  <c r="N87" i="265"/>
  <c r="N89" i="265" s="1"/>
  <c r="D224" i="5" s="1"/>
  <c r="N86" i="135"/>
  <c r="N88" i="135" s="1"/>
  <c r="D126" i="5" s="1"/>
  <c r="N86" i="23"/>
  <c r="N88" i="23" s="1"/>
  <c r="D15" i="5" s="1"/>
  <c r="N86" i="101"/>
  <c r="N88" i="101" s="1"/>
  <c r="D91" i="5" s="1"/>
  <c r="N87" i="264"/>
  <c r="N89" i="264" s="1"/>
  <c r="D223" i="5" s="1"/>
  <c r="N87" i="259"/>
  <c r="N89" i="259" s="1"/>
  <c r="D218" i="5" s="1"/>
  <c r="N90" i="181"/>
  <c r="N92" i="181" s="1"/>
  <c r="D161" i="5" s="1"/>
  <c r="N86" i="83"/>
  <c r="N88" i="83" s="1"/>
  <c r="D74" i="5" s="1"/>
  <c r="N91" i="266"/>
  <c r="N93" i="266" s="1"/>
  <c r="D225" i="5" s="1"/>
  <c r="N85" i="192"/>
  <c r="N87" i="192" s="1"/>
  <c r="D172" i="5" s="1"/>
  <c r="N89" i="50"/>
  <c r="N91" i="50" s="1"/>
  <c r="D42" i="5" s="1"/>
  <c r="N86" i="84"/>
  <c r="N88" i="84" s="1"/>
  <c r="D75" i="5" s="1"/>
  <c r="N86" i="134"/>
  <c r="N88" i="134" s="1"/>
  <c r="D125" i="5" s="1"/>
  <c r="N91" i="155"/>
  <c r="N93" i="155" s="1"/>
  <c r="D144" i="5" s="1"/>
  <c r="N91" i="248"/>
  <c r="N93" i="248" s="1"/>
  <c r="D208" i="5" s="1"/>
  <c r="N91" i="176"/>
  <c r="N93" i="176" s="1"/>
  <c r="D155" i="5" s="1"/>
  <c r="N86" i="45"/>
  <c r="N88" i="45" s="1"/>
  <c r="D36" i="5" s="1"/>
  <c r="N90" i="188"/>
  <c r="N92" i="188" s="1"/>
  <c r="D167" i="5" s="1"/>
  <c r="N91" i="186"/>
  <c r="N93" i="186" s="1"/>
  <c r="D166" i="5" s="1"/>
  <c r="N90" i="164"/>
  <c r="N92" i="164" s="1"/>
  <c r="D149" i="5" s="1"/>
  <c r="N85" i="287"/>
  <c r="N87" i="287" s="1"/>
  <c r="D244" i="5" s="1"/>
  <c r="N87" i="256"/>
  <c r="N89" i="256" s="1"/>
  <c r="D215" i="5" s="1"/>
  <c r="N87" i="318"/>
  <c r="N89" i="318" s="1"/>
  <c r="D274" i="5" s="1"/>
  <c r="N87" i="254"/>
  <c r="N89" i="254" s="1"/>
  <c r="D214" i="5" s="1"/>
  <c r="N85" i="298"/>
  <c r="N87" i="298" s="1"/>
  <c r="D254" i="5" s="1"/>
  <c r="N86" i="242"/>
  <c r="N88" i="242" s="1"/>
  <c r="D202" i="5" s="1"/>
  <c r="N91" i="182"/>
  <c r="N93" i="182" s="1"/>
  <c r="D162" i="5" s="1"/>
  <c r="N86" i="138"/>
  <c r="N88" i="138" s="1"/>
  <c r="D129" i="5" s="1"/>
  <c r="N87" i="311"/>
  <c r="N89" i="311" s="1"/>
  <c r="D267" i="5" s="1"/>
  <c r="N93" i="245"/>
  <c r="N95" i="245" s="1"/>
  <c r="D205" i="5" s="1"/>
  <c r="N87" i="362"/>
  <c r="N89" i="362" s="1"/>
  <c r="D312" i="5" s="1"/>
  <c r="N86" i="39"/>
  <c r="N88" i="39" s="1"/>
  <c r="D30" i="5" s="1"/>
  <c r="N90" i="172"/>
  <c r="N92" i="172" s="1"/>
  <c r="D153" i="5" s="1"/>
  <c r="N85" i="292"/>
  <c r="N87" i="292" s="1"/>
  <c r="D248" i="5" s="1"/>
  <c r="N86" i="89"/>
  <c r="N88" i="89" s="1"/>
  <c r="D80" i="5" s="1"/>
  <c r="N86" i="82"/>
  <c r="N88" i="82" s="1"/>
  <c r="D73" i="5" s="1"/>
  <c r="N86" i="37"/>
  <c r="N88" i="37" s="1"/>
  <c r="D28" i="5" s="1"/>
  <c r="N90" i="180"/>
  <c r="N92" i="180" s="1"/>
  <c r="D159" i="5" s="1"/>
  <c r="N88" i="232"/>
  <c r="N90" i="232" s="1"/>
  <c r="D192" i="5" s="1"/>
  <c r="N91" i="187"/>
  <c r="N93" i="187" s="1"/>
  <c r="D168" i="5" s="1"/>
  <c r="N85" i="75"/>
  <c r="N87" i="75" s="1"/>
  <c r="D66" i="5" s="1"/>
  <c r="N86" i="144"/>
  <c r="N88" i="144" s="1"/>
  <c r="D140" i="5" s="1"/>
  <c r="N85" i="283"/>
  <c r="N87" i="283" s="1"/>
  <c r="D240" i="5" s="1"/>
  <c r="N90" i="177"/>
  <c r="N92" i="177" s="1"/>
  <c r="N86" i="81"/>
  <c r="N88" i="81" s="1"/>
  <c r="D72" i="5" s="1"/>
  <c r="N86" i="106"/>
  <c r="N88" i="106" s="1"/>
  <c r="D96" i="5" s="1"/>
  <c r="N87" i="313"/>
  <c r="N89" i="313" s="1"/>
  <c r="D269" i="5" s="1"/>
  <c r="N86" i="147"/>
  <c r="N88" i="147" s="1"/>
  <c r="D137" i="5" s="1"/>
  <c r="N86" i="21"/>
  <c r="N88" i="21" s="1"/>
  <c r="D13" i="5" s="1"/>
  <c r="N85" i="325"/>
  <c r="N87" i="325" s="1"/>
  <c r="D280" i="5" s="1"/>
  <c r="N86" i="146"/>
  <c r="N88" i="146" s="1"/>
  <c r="D138" i="5" s="1"/>
  <c r="N86" i="98"/>
  <c r="N88" i="98" s="1"/>
  <c r="D88" i="5" s="1"/>
  <c r="N85" i="291"/>
  <c r="N87" i="291" s="1"/>
  <c r="D247" i="5" s="1"/>
  <c r="N86" i="44"/>
  <c r="N88" i="44" s="1"/>
  <c r="D35" i="5" s="1"/>
  <c r="N86" i="41"/>
  <c r="N88" i="41" s="1"/>
  <c r="D32" i="5" s="1"/>
  <c r="N90" i="160"/>
  <c r="N92" i="160" s="1"/>
  <c r="D147" i="5" s="1"/>
  <c r="N91" i="162"/>
  <c r="N93" i="162" s="1"/>
  <c r="D148" i="5" s="1"/>
  <c r="N86" i="141"/>
  <c r="N88" i="141" s="1"/>
  <c r="D133" i="5" s="1"/>
  <c r="N93" i="279"/>
  <c r="N95" i="279" s="1"/>
  <c r="D236" i="5" s="1"/>
  <c r="N91" i="157"/>
  <c r="N93" i="157" s="1"/>
  <c r="D145" i="5" s="1"/>
  <c r="N97" i="246"/>
  <c r="N99" i="246" s="1"/>
  <c r="D206" i="5" s="1"/>
  <c r="N88" i="272"/>
  <c r="N90" i="272" s="1"/>
  <c r="D230" i="5" s="1"/>
  <c r="N87" i="364"/>
  <c r="N89" i="364" s="1"/>
  <c r="D314" i="5" s="1"/>
  <c r="N91" i="185"/>
  <c r="N93" i="185" s="1"/>
  <c r="D165" i="5" s="1"/>
  <c r="N87" i="328"/>
  <c r="N89" i="328" s="1"/>
  <c r="D282" i="5" s="1"/>
  <c r="N91" i="249"/>
  <c r="N93" i="249" s="1"/>
  <c r="D209" i="5" s="1"/>
  <c r="N91" i="168"/>
  <c r="N93" i="168" s="1"/>
  <c r="D151" i="5" s="1"/>
  <c r="N86" i="88"/>
  <c r="N88" i="88" s="1"/>
  <c r="D79" i="5" s="1"/>
  <c r="N86" i="33"/>
  <c r="N88" i="33" s="1"/>
  <c r="D25" i="5" s="1"/>
  <c r="N87" i="150"/>
  <c r="N89" i="150" s="1"/>
  <c r="D142" i="5" s="1"/>
  <c r="N90" i="189"/>
  <c r="N92" i="189" s="1"/>
  <c r="D169" i="5" s="1"/>
  <c r="N86" i="209"/>
  <c r="N88" i="209" s="1"/>
  <c r="D131" i="5" s="1"/>
  <c r="N85" i="286"/>
  <c r="N87" i="286" s="1"/>
  <c r="D243" i="5" s="1"/>
  <c r="N91" i="154"/>
  <c r="N93" i="154" s="1"/>
  <c r="D143" i="5" s="1"/>
  <c r="N86" i="43"/>
  <c r="N88" i="43" s="1"/>
  <c r="D34" i="5" s="1"/>
  <c r="N91" i="178"/>
  <c r="N93" i="178" s="1"/>
  <c r="D157" i="5" s="1"/>
  <c r="N94" i="220"/>
  <c r="N96" i="220" s="1"/>
  <c r="D182" i="5" s="1"/>
  <c r="N86" i="79"/>
  <c r="N88" i="79" s="1"/>
  <c r="D70" i="5" s="1"/>
  <c r="N86" i="97"/>
  <c r="N88" i="97" s="1"/>
  <c r="D87" i="5" s="1"/>
  <c r="N89" i="244"/>
  <c r="N91" i="244" s="1"/>
  <c r="D204" i="5" s="1"/>
  <c r="N86" i="86"/>
  <c r="N88" i="86" s="1"/>
  <c r="D77" i="5" s="1"/>
  <c r="N88" i="273"/>
  <c r="N90" i="273" s="1"/>
  <c r="D231" i="5" s="1"/>
  <c r="N86" i="142"/>
  <c r="N88" i="142" s="1"/>
  <c r="D134" i="5" s="1"/>
  <c r="N90" i="174"/>
  <c r="N92" i="174" s="1"/>
  <c r="D154" i="5" s="1"/>
  <c r="N85" i="285"/>
  <c r="N87" i="285" s="1"/>
  <c r="D242" i="5" s="1"/>
  <c r="N93" i="165"/>
  <c r="N95" i="165" s="1"/>
  <c r="D150" i="5" s="1"/>
  <c r="N86" i="136"/>
  <c r="N88" i="136" s="1"/>
  <c r="D127" i="5" s="1"/>
  <c r="N86" i="71"/>
  <c r="N88" i="71" s="1"/>
  <c r="D62" i="5" s="1"/>
  <c r="N86" i="90"/>
  <c r="N88" i="90" s="1"/>
  <c r="D81" i="5" s="1"/>
  <c r="N86" i="96"/>
  <c r="N88" i="96" s="1"/>
  <c r="D86" i="5" s="1"/>
  <c r="N93" i="207"/>
  <c r="N95" i="207" s="1"/>
  <c r="D183" i="5" s="1"/>
  <c r="N86" i="68"/>
  <c r="N88" i="68" s="1"/>
  <c r="D59" i="5" s="1"/>
  <c r="N86" i="140"/>
  <c r="N88" i="140" s="1"/>
  <c r="D132" i="5" s="1"/>
  <c r="D160" i="5"/>
  <c r="D258" i="5"/>
  <c r="D257" i="5"/>
  <c r="N86" i="87"/>
  <c r="N88" i="87" s="1"/>
  <c r="D78"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<sst xmlns="http://schemas.openxmlformats.org/spreadsheetml/2006/main" count="38539" uniqueCount="2344">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</sst>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165" fontId="5" fillId="3" borderId="3" xfId="9"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HUILA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15" sqref="B15"/>
    </sheetView>
  </sheetViews>
  <sheetFormatPr baseColWidth="10" defaultRowHeight="15"/>
  <cols>
    <col min="3" max="3" width="10.7109375" customWidth="1"/>
    <col min="8" max="8" width="83" customWidth="1"/>
    <col min="26" max="26" width="10" customWidth="1"/>
  </cols>
  <sheetData>
    <row r="1" spans="1:38" ht="15.75" thickTop="1">
      <c r="A1" s="123"/>
      <c r="B1" s="124"/>
      <c r="C1" s="124"/>
      <c r="D1" s="124"/>
      <c r="E1" s="124"/>
      <c r="F1" s="124"/>
      <c r="G1" s="124"/>
      <c r="H1" s="125"/>
      <c r="Z1" s="228"/>
      <c r="AA1" s="228"/>
      <c r="AB1" s="228"/>
      <c r="AC1" s="228"/>
      <c r="AD1" s="228"/>
      <c r="AE1" s="228"/>
      <c r="AF1" s="228"/>
      <c r="AG1" s="228"/>
      <c r="AH1" s="228"/>
      <c r="AI1" s="228"/>
      <c r="AJ1" s="228"/>
      <c r="AK1" s="228"/>
      <c r="AL1" s="228"/>
    </row>
    <row r="2" spans="1:38">
      <c r="A2" s="126"/>
      <c r="B2" s="127"/>
      <c r="C2" s="127"/>
      <c r="D2" s="127"/>
      <c r="E2" s="127"/>
      <c r="F2" s="127"/>
      <c r="G2" s="127"/>
      <c r="H2" s="128"/>
      <c r="Z2" s="228"/>
      <c r="AA2" s="228"/>
      <c r="AB2" s="228"/>
      <c r="AC2" s="228"/>
      <c r="AD2" s="228"/>
      <c r="AE2" s="228"/>
      <c r="AF2" s="228"/>
      <c r="AG2" s="228"/>
      <c r="AH2" s="228"/>
      <c r="AI2" s="228"/>
      <c r="AJ2" s="228"/>
      <c r="AK2" s="228"/>
      <c r="AL2" s="228"/>
    </row>
    <row r="3" spans="1:38">
      <c r="A3" s="126"/>
      <c r="B3" s="127"/>
      <c r="C3" s="127"/>
      <c r="D3" s="127"/>
      <c r="E3" s="127"/>
      <c r="F3" s="127"/>
      <c r="G3" s="127"/>
      <c r="H3" s="128"/>
      <c r="Z3" s="228"/>
      <c r="AA3" s="228"/>
      <c r="AB3" s="228"/>
      <c r="AC3" s="228"/>
      <c r="AD3" s="228"/>
      <c r="AE3" s="228"/>
      <c r="AF3" s="228"/>
      <c r="AG3" s="228"/>
      <c r="AH3" s="228"/>
      <c r="AI3" s="228"/>
      <c r="AJ3" s="228"/>
      <c r="AK3" s="228"/>
      <c r="AL3" s="228"/>
    </row>
    <row r="4" spans="1:38">
      <c r="A4" s="126"/>
      <c r="B4" s="127"/>
      <c r="C4" s="127"/>
      <c r="D4" s="127"/>
      <c r="E4" s="127"/>
      <c r="F4" s="127"/>
      <c r="G4" s="127"/>
      <c r="H4" s="128"/>
      <c r="Z4" s="228"/>
      <c r="AA4" s="228"/>
      <c r="AB4" s="228"/>
      <c r="AC4" s="228"/>
      <c r="AD4" s="228"/>
      <c r="AE4" s="228"/>
      <c r="AF4" s="228"/>
      <c r="AG4" s="228"/>
      <c r="AH4" s="228"/>
      <c r="AI4" s="228"/>
      <c r="AJ4" s="228"/>
      <c r="AK4" s="228"/>
      <c r="AL4" s="228"/>
    </row>
    <row r="5" spans="1:38">
      <c r="A5" s="126"/>
      <c r="B5" s="127"/>
      <c r="C5" s="127"/>
      <c r="D5" s="127"/>
      <c r="E5" s="127"/>
      <c r="F5" s="127"/>
      <c r="G5" s="127"/>
      <c r="H5" s="128"/>
      <c r="Z5" s="228"/>
      <c r="AA5" s="228"/>
      <c r="AB5" s="228"/>
      <c r="AC5" s="228"/>
      <c r="AD5" s="228"/>
      <c r="AE5" s="228"/>
      <c r="AF5" s="228"/>
      <c r="AG5" s="228"/>
      <c r="AH5" s="228"/>
      <c r="AI5" s="228"/>
      <c r="AJ5" s="228"/>
      <c r="AK5" s="228"/>
      <c r="AL5" s="228"/>
    </row>
    <row r="6" spans="1:38">
      <c r="A6" s="126"/>
      <c r="B6" s="127"/>
      <c r="C6" s="127"/>
      <c r="D6" s="127"/>
      <c r="E6" s="127"/>
      <c r="F6" s="127"/>
      <c r="G6" s="127"/>
      <c r="H6" s="128"/>
      <c r="Z6" s="228"/>
      <c r="AA6" s="228"/>
      <c r="AB6" s="228"/>
      <c r="AC6" s="228"/>
      <c r="AD6" s="228"/>
      <c r="AE6" s="228"/>
      <c r="AF6" s="228"/>
      <c r="AG6" s="228"/>
      <c r="AH6" s="228"/>
      <c r="AI6" s="228"/>
      <c r="AJ6" s="228"/>
      <c r="AK6" s="228"/>
      <c r="AL6" s="228"/>
    </row>
    <row r="7" spans="1:38">
      <c r="A7" s="126"/>
      <c r="B7" s="127"/>
      <c r="C7" s="127"/>
      <c r="D7" s="127"/>
      <c r="E7" s="127"/>
      <c r="F7" s="127"/>
      <c r="G7" s="127"/>
      <c r="H7" s="128"/>
      <c r="Z7" s="228"/>
      <c r="AA7" s="228"/>
      <c r="AB7" s="228"/>
      <c r="AC7" s="228"/>
      <c r="AD7" s="228"/>
      <c r="AE7" s="228"/>
      <c r="AF7" s="228"/>
      <c r="AG7" s="228"/>
      <c r="AH7" s="228"/>
      <c r="AI7" s="228"/>
      <c r="AJ7" s="228"/>
      <c r="AK7" s="228"/>
      <c r="AL7" s="228"/>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7"/>
      <c r="AA8" s="228"/>
      <c r="AB8" s="228"/>
      <c r="AC8" s="228"/>
      <c r="AD8" s="228"/>
      <c r="AE8" s="228"/>
      <c r="AF8" s="228"/>
      <c r="AG8" s="228"/>
      <c r="AH8" s="228"/>
      <c r="AI8" s="228"/>
      <c r="AJ8" s="228"/>
      <c r="AK8" s="228"/>
      <c r="AL8" s="228"/>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7"/>
      <c r="AA9" s="228"/>
      <c r="AB9" s="228"/>
      <c r="AC9" s="228"/>
      <c r="AD9" s="228"/>
      <c r="AE9" s="228"/>
      <c r="AF9" s="228"/>
      <c r="AG9" s="228"/>
      <c r="AH9" s="228"/>
      <c r="AI9" s="228"/>
      <c r="AJ9" s="228"/>
      <c r="AK9" s="228"/>
      <c r="AL9" s="228"/>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7"/>
      <c r="AA10" s="228"/>
      <c r="AB10" s="228"/>
      <c r="AC10" s="228"/>
      <c r="AD10" s="228"/>
      <c r="AE10" s="228"/>
      <c r="AF10" s="228"/>
      <c r="AG10" s="228"/>
      <c r="AH10" s="228"/>
      <c r="AI10" s="228"/>
      <c r="AJ10" s="228"/>
      <c r="AK10" s="228"/>
      <c r="AL10" s="228"/>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7"/>
      <c r="AA11" s="228"/>
      <c r="AB11" s="228"/>
      <c r="AC11" s="228"/>
      <c r="AD11" s="228"/>
      <c r="AE11" s="228"/>
      <c r="AF11" s="228"/>
      <c r="AG11" s="228"/>
      <c r="AH11" s="228"/>
      <c r="AI11" s="228"/>
      <c r="AJ11" s="228"/>
      <c r="AK11" s="228"/>
      <c r="AL11" s="228"/>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7"/>
      <c r="AA12" s="228"/>
      <c r="AB12" s="228"/>
      <c r="AC12" s="228"/>
      <c r="AD12" s="228"/>
      <c r="AE12" s="228"/>
      <c r="AF12" s="228"/>
      <c r="AG12" s="228"/>
      <c r="AH12" s="228"/>
      <c r="AI12" s="228"/>
      <c r="AJ12" s="228"/>
      <c r="AK12" s="228"/>
      <c r="AL12" s="228"/>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7"/>
      <c r="AA13" s="228"/>
      <c r="AB13" s="228"/>
      <c r="AC13" s="228"/>
      <c r="AD13" s="228"/>
      <c r="AE13" s="228"/>
      <c r="AF13" s="228"/>
      <c r="AG13" s="228"/>
      <c r="AH13" s="228"/>
      <c r="AI13" s="228"/>
      <c r="AJ13" s="228"/>
      <c r="AK13" s="228"/>
      <c r="AL13" s="228"/>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7"/>
      <c r="AA14" s="228"/>
      <c r="AB14" s="228"/>
      <c r="AC14" s="228"/>
      <c r="AD14" s="228"/>
      <c r="AE14" s="228"/>
      <c r="AF14" s="228"/>
      <c r="AG14" s="228"/>
      <c r="AH14" s="228"/>
      <c r="AI14" s="228"/>
      <c r="AJ14" s="228"/>
      <c r="AK14" s="228"/>
      <c r="AL14" s="228"/>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7"/>
      <c r="AA15" s="228"/>
      <c r="AB15" s="228"/>
      <c r="AC15" s="228"/>
      <c r="AD15" s="228"/>
      <c r="AE15" s="228"/>
      <c r="AF15" s="228"/>
      <c r="AG15" s="228"/>
      <c r="AH15" s="228"/>
      <c r="AI15" s="228"/>
      <c r="AJ15" s="228"/>
      <c r="AK15" s="228"/>
      <c r="AL15" s="228"/>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7"/>
      <c r="AA16" s="228"/>
      <c r="AB16" s="228"/>
      <c r="AC16" s="228"/>
      <c r="AD16" s="228"/>
      <c r="AE16" s="228"/>
      <c r="AF16" s="228"/>
      <c r="AG16" s="228"/>
      <c r="AH16" s="228"/>
      <c r="AI16" s="228"/>
      <c r="AJ16" s="228"/>
      <c r="AK16" s="228"/>
      <c r="AL16" s="228"/>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7"/>
      <c r="AA17" s="228"/>
      <c r="AB17" s="228"/>
      <c r="AC17" s="228"/>
      <c r="AD17" s="228"/>
      <c r="AE17" s="228"/>
      <c r="AF17" s="228"/>
      <c r="AG17" s="228"/>
      <c r="AH17" s="228"/>
      <c r="AI17" s="228"/>
      <c r="AJ17" s="228"/>
      <c r="AK17" s="228"/>
      <c r="AL17" s="228"/>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7"/>
      <c r="AA18" s="228"/>
      <c r="AB18" s="228"/>
      <c r="AC18" s="228"/>
      <c r="AD18" s="228"/>
      <c r="AE18" s="228"/>
      <c r="AF18" s="228"/>
      <c r="AG18" s="228"/>
      <c r="AH18" s="228"/>
      <c r="AI18" s="228"/>
      <c r="AJ18" s="228"/>
      <c r="AK18" s="228"/>
      <c r="AL18" s="228"/>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7"/>
      <c r="AA19" s="228"/>
      <c r="AB19" s="228"/>
      <c r="AC19" s="228"/>
      <c r="AD19" s="228"/>
      <c r="AE19" s="228"/>
      <c r="AF19" s="228"/>
      <c r="AG19" s="228"/>
      <c r="AH19" s="228"/>
      <c r="AI19" s="228"/>
      <c r="AJ19" s="228"/>
      <c r="AK19" s="228"/>
      <c r="AL19" s="228"/>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7"/>
      <c r="AA20" s="228"/>
      <c r="AB20" s="228"/>
      <c r="AC20" s="228"/>
      <c r="AD20" s="228"/>
      <c r="AE20" s="228"/>
      <c r="AF20" s="228"/>
      <c r="AG20" s="228"/>
      <c r="AH20" s="228"/>
      <c r="AI20" s="228"/>
      <c r="AJ20" s="228"/>
      <c r="AK20" s="228"/>
      <c r="AL20" s="228"/>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7"/>
      <c r="AA21" s="228"/>
      <c r="AB21" s="228"/>
      <c r="AC21" s="228"/>
      <c r="AD21" s="228"/>
      <c r="AE21" s="228"/>
      <c r="AF21" s="228"/>
      <c r="AG21" s="228"/>
      <c r="AH21" s="228"/>
      <c r="AI21" s="228"/>
      <c r="AJ21" s="228"/>
      <c r="AK21" s="228"/>
      <c r="AL21" s="228"/>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7"/>
      <c r="AA22" s="228"/>
      <c r="AB22" s="228"/>
      <c r="AC22" s="228"/>
      <c r="AD22" s="228"/>
      <c r="AE22" s="228"/>
      <c r="AF22" s="228"/>
      <c r="AG22" s="228"/>
      <c r="AH22" s="228"/>
      <c r="AI22" s="228"/>
      <c r="AJ22" s="228"/>
      <c r="AK22" s="228"/>
      <c r="AL22" s="228"/>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7"/>
      <c r="AA23" s="228"/>
      <c r="AB23" s="228"/>
      <c r="AC23" s="228"/>
      <c r="AD23" s="228"/>
      <c r="AE23" s="228"/>
      <c r="AF23" s="228"/>
      <c r="AG23" s="228"/>
      <c r="AH23" s="228"/>
      <c r="AI23" s="228"/>
      <c r="AJ23" s="228"/>
      <c r="AK23" s="228"/>
      <c r="AL23" s="228"/>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7"/>
      <c r="AA24" s="228"/>
      <c r="AB24" s="228"/>
      <c r="AC24" s="228"/>
      <c r="AD24" s="228"/>
      <c r="AE24" s="228"/>
      <c r="AF24" s="228"/>
      <c r="AG24" s="228"/>
      <c r="AH24" s="228"/>
      <c r="AI24" s="228"/>
      <c r="AJ24" s="228"/>
      <c r="AK24" s="228"/>
      <c r="AL24" s="228"/>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7"/>
      <c r="AA25" s="228"/>
      <c r="AB25" s="228"/>
      <c r="AC25" s="228"/>
      <c r="AD25" s="228"/>
      <c r="AE25" s="228"/>
      <c r="AF25" s="228"/>
      <c r="AG25" s="228"/>
      <c r="AH25" s="228"/>
      <c r="AI25" s="228"/>
      <c r="AJ25" s="228"/>
      <c r="AK25" s="228"/>
      <c r="AL25" s="228"/>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7"/>
      <c r="AA26" s="228"/>
      <c r="AB26" s="228"/>
      <c r="AC26" s="228"/>
      <c r="AD26" s="228"/>
      <c r="AE26" s="228"/>
      <c r="AF26" s="228"/>
      <c r="AG26" s="228"/>
      <c r="AH26" s="228"/>
      <c r="AI26" s="228"/>
      <c r="AJ26" s="228"/>
      <c r="AK26" s="228"/>
      <c r="AL26" s="228"/>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7"/>
      <c r="AA27" s="228"/>
      <c r="AB27" s="228"/>
      <c r="AC27" s="228"/>
      <c r="AD27" s="228"/>
      <c r="AE27" s="228"/>
      <c r="AF27" s="228"/>
      <c r="AG27" s="228"/>
      <c r="AH27" s="228"/>
      <c r="AI27" s="228"/>
      <c r="AJ27" s="228"/>
      <c r="AK27" s="228"/>
      <c r="AL27" s="228"/>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7"/>
      <c r="AA28" s="228"/>
      <c r="AB28" s="228"/>
      <c r="AC28" s="228"/>
      <c r="AD28" s="228"/>
      <c r="AE28" s="228"/>
      <c r="AF28" s="228"/>
      <c r="AG28" s="228"/>
      <c r="AH28" s="228"/>
      <c r="AI28" s="228"/>
      <c r="AJ28" s="228"/>
      <c r="AK28" s="228"/>
      <c r="AL28" s="228"/>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7"/>
      <c r="AA29" s="228"/>
      <c r="AB29" s="228"/>
      <c r="AC29" s="228"/>
      <c r="AD29" s="228"/>
      <c r="AE29" s="228"/>
      <c r="AF29" s="228"/>
      <c r="AG29" s="228"/>
      <c r="AH29" s="228"/>
      <c r="AI29" s="228"/>
      <c r="AJ29" s="228"/>
      <c r="AK29" s="228"/>
      <c r="AL29" s="228"/>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7"/>
      <c r="AA30" s="228"/>
      <c r="AB30" s="228"/>
      <c r="AC30" s="228"/>
      <c r="AD30" s="228"/>
      <c r="AE30" s="228"/>
      <c r="AF30" s="228"/>
      <c r="AG30" s="228"/>
      <c r="AH30" s="228"/>
      <c r="AI30" s="228"/>
      <c r="AJ30" s="228"/>
      <c r="AK30" s="228"/>
      <c r="AL30" s="228"/>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7"/>
      <c r="AA31" s="228"/>
      <c r="AB31" s="228"/>
      <c r="AC31" s="228"/>
      <c r="AD31" s="228"/>
      <c r="AE31" s="228"/>
      <c r="AF31" s="228"/>
      <c r="AG31" s="228"/>
      <c r="AH31" s="228"/>
      <c r="AI31" s="228"/>
      <c r="AJ31" s="228"/>
      <c r="AK31" s="228"/>
      <c r="AL31" s="228"/>
    </row>
    <row r="32" spans="1:38">
      <c r="A32" s="665"/>
      <c r="B32" s="665"/>
      <c r="C32" s="665"/>
      <c r="D32" s="665"/>
      <c r="E32" s="665"/>
      <c r="F32" s="665"/>
      <c r="G32" s="665"/>
      <c r="H32" s="665"/>
      <c r="I32" s="127"/>
      <c r="J32" s="127"/>
      <c r="K32" s="127"/>
      <c r="L32" s="127"/>
      <c r="M32" s="127"/>
      <c r="N32" s="127"/>
      <c r="O32" s="127"/>
      <c r="P32" s="127"/>
      <c r="Q32" s="127"/>
      <c r="R32" s="127"/>
      <c r="S32" s="127"/>
      <c r="T32" s="127"/>
      <c r="U32" s="127"/>
      <c r="V32" s="127"/>
      <c r="W32" s="127"/>
      <c r="X32" s="127"/>
      <c r="Y32" s="127"/>
      <c r="Z32" s="227"/>
      <c r="AA32" s="228"/>
      <c r="AB32" s="228"/>
      <c r="AC32" s="228"/>
      <c r="AD32" s="228"/>
      <c r="AE32" s="228"/>
      <c r="AF32" s="228"/>
      <c r="AG32" s="228"/>
      <c r="AH32" s="228"/>
      <c r="AI32" s="228"/>
      <c r="AJ32" s="228"/>
      <c r="AK32" s="228"/>
      <c r="AL32" s="228"/>
    </row>
    <row r="33" spans="1:38">
      <c r="A33" s="665"/>
      <c r="B33" s="665"/>
      <c r="C33" s="665"/>
      <c r="D33" s="665"/>
      <c r="E33" s="665"/>
      <c r="F33" s="665"/>
      <c r="G33" s="665"/>
      <c r="H33" s="665"/>
      <c r="I33" s="127"/>
      <c r="J33" s="127"/>
      <c r="K33" s="127"/>
      <c r="L33" s="127"/>
      <c r="M33" s="127"/>
      <c r="N33" s="127"/>
      <c r="O33" s="127"/>
      <c r="P33" s="127"/>
      <c r="Q33" s="127"/>
      <c r="R33" s="127"/>
      <c r="S33" s="127"/>
      <c r="T33" s="127"/>
      <c r="U33" s="127"/>
      <c r="V33" s="127"/>
      <c r="W33" s="127"/>
      <c r="X33" s="127"/>
      <c r="Y33" s="127"/>
      <c r="Z33" s="227"/>
      <c r="AA33" s="228"/>
      <c r="AB33" s="228"/>
      <c r="AC33" s="228"/>
      <c r="AD33" s="228"/>
      <c r="AE33" s="228"/>
      <c r="AF33" s="228"/>
      <c r="AG33" s="228"/>
      <c r="AH33" s="228"/>
      <c r="AI33" s="228"/>
      <c r="AJ33" s="228"/>
      <c r="AK33" s="228"/>
      <c r="AL33" s="228"/>
    </row>
    <row r="34" spans="1:38">
      <c r="A34" s="665"/>
      <c r="B34" s="665"/>
      <c r="C34" s="665"/>
      <c r="D34" s="665"/>
      <c r="E34" s="665"/>
      <c r="F34" s="665"/>
      <c r="G34" s="665"/>
      <c r="H34" s="665"/>
      <c r="I34" s="127"/>
      <c r="J34" s="127"/>
      <c r="K34" s="127"/>
      <c r="L34" s="127"/>
      <c r="M34" s="127"/>
      <c r="N34" s="127"/>
      <c r="O34" s="127"/>
      <c r="P34" s="127"/>
      <c r="Q34" s="127"/>
      <c r="R34" s="127"/>
      <c r="S34" s="127"/>
      <c r="T34" s="127"/>
      <c r="U34" s="127"/>
      <c r="V34" s="127"/>
      <c r="W34" s="127"/>
      <c r="X34" s="127"/>
      <c r="Y34" s="127"/>
      <c r="Z34" s="227"/>
      <c r="AA34" s="228"/>
      <c r="AB34" s="228"/>
      <c r="AC34" s="228"/>
      <c r="AD34" s="228"/>
      <c r="AE34" s="228"/>
      <c r="AF34" s="228"/>
      <c r="AG34" s="228"/>
      <c r="AH34" s="228"/>
      <c r="AI34" s="228"/>
      <c r="AJ34" s="228"/>
      <c r="AK34" s="228"/>
      <c r="AL34" s="228"/>
    </row>
    <row r="35" spans="1:38">
      <c r="A35" s="665"/>
      <c r="B35" s="665"/>
      <c r="C35" s="665"/>
      <c r="D35" s="665"/>
      <c r="E35" s="665"/>
      <c r="F35" s="665"/>
      <c r="G35" s="665"/>
      <c r="H35" s="665"/>
      <c r="I35" s="127"/>
      <c r="J35" s="127"/>
      <c r="K35" s="127"/>
      <c r="L35" s="127"/>
      <c r="M35" s="127"/>
      <c r="N35" s="127"/>
      <c r="O35" s="127"/>
      <c r="P35" s="127"/>
      <c r="Q35" s="127"/>
      <c r="R35" s="127"/>
      <c r="S35" s="127"/>
      <c r="T35" s="127"/>
      <c r="U35" s="127"/>
      <c r="V35" s="127"/>
      <c r="W35" s="127"/>
      <c r="X35" s="127"/>
      <c r="Y35" s="127"/>
      <c r="Z35" s="227"/>
      <c r="AA35" s="228"/>
      <c r="AB35" s="228"/>
      <c r="AC35" s="228"/>
      <c r="AD35" s="228"/>
      <c r="AE35" s="228"/>
      <c r="AF35" s="228"/>
      <c r="AG35" s="228"/>
      <c r="AH35" s="228"/>
      <c r="AI35" s="228"/>
      <c r="AJ35" s="228"/>
      <c r="AK35" s="228"/>
      <c r="AL35" s="228"/>
    </row>
    <row r="36" spans="1:38">
      <c r="A36" s="665"/>
      <c r="B36" s="665"/>
      <c r="C36" s="665"/>
      <c r="D36" s="665"/>
      <c r="E36" s="665"/>
      <c r="F36" s="665"/>
      <c r="G36" s="665"/>
      <c r="H36" s="665"/>
      <c r="I36" s="127"/>
      <c r="J36" s="127"/>
      <c r="K36" s="127"/>
      <c r="L36" s="127"/>
      <c r="M36" s="127"/>
      <c r="N36" s="127"/>
      <c r="O36" s="127"/>
      <c r="P36" s="127"/>
      <c r="Q36" s="127"/>
      <c r="R36" s="127"/>
      <c r="S36" s="127"/>
      <c r="T36" s="127"/>
      <c r="U36" s="127"/>
      <c r="V36" s="127"/>
      <c r="W36" s="127"/>
      <c r="X36" s="127"/>
      <c r="Y36" s="127"/>
      <c r="Z36" s="227"/>
      <c r="AA36" s="228"/>
      <c r="AB36" s="228"/>
      <c r="AC36" s="228"/>
      <c r="AD36" s="228"/>
      <c r="AE36" s="228"/>
      <c r="AF36" s="228"/>
      <c r="AG36" s="228"/>
      <c r="AH36" s="228"/>
      <c r="AI36" s="228"/>
      <c r="AJ36" s="228"/>
      <c r="AK36" s="228"/>
      <c r="AL36" s="228"/>
    </row>
    <row r="37" spans="1:38">
      <c r="A37" s="665"/>
      <c r="B37" s="665"/>
      <c r="C37" s="665"/>
      <c r="D37" s="665"/>
      <c r="E37" s="665"/>
      <c r="F37" s="665"/>
      <c r="G37" s="665"/>
      <c r="H37" s="665"/>
      <c r="I37" s="127"/>
      <c r="J37" s="127"/>
      <c r="K37" s="127"/>
      <c r="L37" s="127"/>
      <c r="M37" s="127"/>
      <c r="N37" s="127"/>
      <c r="O37" s="127"/>
      <c r="P37" s="127"/>
      <c r="Q37" s="127"/>
      <c r="R37" s="127"/>
      <c r="S37" s="127"/>
      <c r="T37" s="127"/>
      <c r="U37" s="127"/>
      <c r="V37" s="127"/>
      <c r="W37" s="127"/>
      <c r="X37" s="127"/>
      <c r="Y37" s="127"/>
      <c r="Z37" s="227"/>
      <c r="AA37" s="228"/>
      <c r="AB37" s="228"/>
      <c r="AC37" s="228"/>
      <c r="AD37" s="228"/>
      <c r="AE37" s="228"/>
      <c r="AF37" s="228"/>
      <c r="AG37" s="228"/>
      <c r="AH37" s="228"/>
      <c r="AI37" s="228"/>
      <c r="AJ37" s="228"/>
      <c r="AK37" s="228"/>
      <c r="AL37" s="228"/>
    </row>
    <row r="38" spans="1:38">
      <c r="A38" s="665"/>
      <c r="B38" s="665"/>
      <c r="C38" s="665"/>
      <c r="D38" s="665"/>
      <c r="E38" s="665"/>
      <c r="F38" s="665"/>
      <c r="G38" s="665"/>
      <c r="H38" s="665"/>
      <c r="I38" s="127"/>
      <c r="J38" s="127"/>
      <c r="K38" s="127"/>
      <c r="L38" s="127"/>
      <c r="M38" s="127"/>
      <c r="N38" s="127"/>
      <c r="O38" s="127"/>
      <c r="P38" s="127"/>
      <c r="Q38" s="127"/>
      <c r="R38" s="127"/>
      <c r="S38" s="127"/>
      <c r="T38" s="127"/>
      <c r="U38" s="127"/>
      <c r="V38" s="127"/>
      <c r="W38" s="127"/>
      <c r="X38" s="127"/>
      <c r="Y38" s="127"/>
      <c r="Z38" s="227"/>
      <c r="AA38" s="228"/>
      <c r="AB38" s="228"/>
      <c r="AC38" s="228"/>
      <c r="AD38" s="228"/>
      <c r="AE38" s="228"/>
      <c r="AF38" s="228"/>
      <c r="AG38" s="228"/>
      <c r="AH38" s="228"/>
      <c r="AI38" s="228"/>
      <c r="AJ38" s="228"/>
      <c r="AK38" s="228"/>
      <c r="AL38" s="228"/>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7"/>
      <c r="AA39" s="228"/>
      <c r="AB39" s="228"/>
      <c r="AC39" s="228"/>
      <c r="AD39" s="228"/>
      <c r="AE39" s="228"/>
      <c r="AF39" s="228"/>
      <c r="AG39" s="228"/>
      <c r="AH39" s="228"/>
      <c r="AI39" s="228"/>
      <c r="AJ39" s="228"/>
      <c r="AK39" s="228"/>
      <c r="AL39" s="228"/>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7"/>
      <c r="AA40" s="228"/>
      <c r="AB40" s="228"/>
      <c r="AC40" s="228"/>
      <c r="AD40" s="228"/>
      <c r="AE40" s="228"/>
      <c r="AF40" s="228"/>
      <c r="AG40" s="228"/>
      <c r="AH40" s="228"/>
      <c r="AI40" s="228"/>
      <c r="AJ40" s="228"/>
      <c r="AK40" s="228"/>
      <c r="AL40" s="228"/>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7"/>
      <c r="AA41" s="228"/>
      <c r="AB41" s="228"/>
      <c r="AC41" s="228"/>
      <c r="AD41" s="228"/>
      <c r="AE41" s="228"/>
      <c r="AF41" s="228"/>
      <c r="AG41" s="228"/>
      <c r="AH41" s="228"/>
      <c r="AI41" s="228"/>
      <c r="AJ41" s="228"/>
      <c r="AK41" s="228"/>
      <c r="AL41" s="228"/>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7"/>
      <c r="AA42" s="228"/>
      <c r="AB42" s="228"/>
      <c r="AC42" s="228"/>
      <c r="AD42" s="228"/>
      <c r="AE42" s="228"/>
      <c r="AF42" s="228"/>
      <c r="AG42" s="228"/>
      <c r="AH42" s="228"/>
      <c r="AI42" s="228"/>
      <c r="AJ42" s="228"/>
      <c r="AK42" s="228"/>
      <c r="AL42" s="228"/>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7"/>
      <c r="AA43" s="228"/>
      <c r="AB43" s="228"/>
      <c r="AC43" s="228"/>
      <c r="AD43" s="228"/>
      <c r="AE43" s="228"/>
      <c r="AF43" s="228"/>
      <c r="AG43" s="228"/>
      <c r="AH43" s="228"/>
      <c r="AI43" s="228"/>
      <c r="AJ43" s="228"/>
      <c r="AK43" s="228"/>
      <c r="AL43" s="228"/>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7"/>
      <c r="AA44" s="228"/>
      <c r="AB44" s="228"/>
      <c r="AC44" s="228"/>
      <c r="AD44" s="228"/>
      <c r="AE44" s="228"/>
      <c r="AF44" s="228"/>
      <c r="AG44" s="228"/>
      <c r="AH44" s="228"/>
      <c r="AI44" s="228"/>
      <c r="AJ44" s="228"/>
      <c r="AK44" s="228"/>
      <c r="AL44" s="228"/>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7"/>
      <c r="AA45" s="228"/>
      <c r="AB45" s="228"/>
      <c r="AC45" s="228"/>
      <c r="AD45" s="228"/>
      <c r="AE45" s="228"/>
      <c r="AF45" s="228"/>
      <c r="AG45" s="228"/>
      <c r="AH45" s="228"/>
      <c r="AI45" s="228"/>
      <c r="AJ45" s="228"/>
      <c r="AK45" s="228"/>
      <c r="AL45" s="228"/>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7"/>
      <c r="AA46" s="228"/>
      <c r="AB46" s="228"/>
      <c r="AC46" s="228"/>
      <c r="AD46" s="228"/>
      <c r="AE46" s="228"/>
      <c r="AF46" s="228"/>
      <c r="AG46" s="228"/>
      <c r="AH46" s="228"/>
      <c r="AI46" s="228"/>
      <c r="AJ46" s="228"/>
      <c r="AK46" s="228"/>
      <c r="AL46" s="228"/>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7"/>
      <c r="AA47" s="228"/>
      <c r="AB47" s="228"/>
      <c r="AC47" s="228"/>
      <c r="AD47" s="228"/>
      <c r="AE47" s="228"/>
      <c r="AF47" s="228"/>
      <c r="AG47" s="228"/>
      <c r="AH47" s="228"/>
      <c r="AI47" s="228"/>
      <c r="AJ47" s="228"/>
      <c r="AK47" s="228"/>
      <c r="AL47" s="228"/>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7"/>
      <c r="AA48" s="228"/>
      <c r="AB48" s="228"/>
      <c r="AC48" s="228"/>
      <c r="AD48" s="228"/>
      <c r="AE48" s="228"/>
      <c r="AF48" s="228"/>
      <c r="AG48" s="228"/>
      <c r="AH48" s="228"/>
      <c r="AI48" s="228"/>
      <c r="AJ48" s="228"/>
      <c r="AK48" s="228"/>
      <c r="AL48" s="228"/>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7"/>
      <c r="AA49" s="228"/>
      <c r="AB49" s="228"/>
      <c r="AC49" s="228"/>
      <c r="AD49" s="228"/>
      <c r="AE49" s="228"/>
      <c r="AF49" s="228"/>
      <c r="AG49" s="228"/>
      <c r="AH49" s="228"/>
      <c r="AI49" s="228"/>
      <c r="AJ49" s="228"/>
      <c r="AK49" s="228"/>
      <c r="AL49" s="228"/>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7"/>
      <c r="AA50" s="228"/>
      <c r="AB50" s="228"/>
      <c r="AC50" s="228"/>
      <c r="AD50" s="228"/>
      <c r="AE50" s="228"/>
      <c r="AF50" s="228"/>
      <c r="AG50" s="228"/>
      <c r="AH50" s="228"/>
      <c r="AI50" s="228"/>
      <c r="AJ50" s="228"/>
      <c r="AK50" s="228"/>
      <c r="AL50" s="228"/>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7"/>
      <c r="AA51" s="228"/>
      <c r="AB51" s="228"/>
      <c r="AC51" s="228"/>
      <c r="AD51" s="228"/>
      <c r="AE51" s="228"/>
      <c r="AF51" s="228"/>
      <c r="AG51" s="228"/>
      <c r="AH51" s="228"/>
      <c r="AI51" s="228"/>
      <c r="AJ51" s="228"/>
      <c r="AK51" s="228"/>
      <c r="AL51" s="228"/>
    </row>
    <row r="52" spans="1:38">
      <c r="V52" s="166"/>
      <c r="W52" s="127"/>
      <c r="X52" s="166"/>
      <c r="Y52" s="166"/>
      <c r="Z52" s="227"/>
      <c r="AA52" s="228"/>
      <c r="AB52" s="228"/>
      <c r="AC52" s="228"/>
      <c r="AD52" s="228"/>
      <c r="AE52" s="228"/>
      <c r="AF52" s="228"/>
      <c r="AG52" s="228"/>
      <c r="AH52" s="228"/>
      <c r="AI52" s="228"/>
      <c r="AJ52" s="228"/>
      <c r="AK52" s="228"/>
      <c r="AL52" s="228"/>
    </row>
    <row r="53" spans="1:38">
      <c r="V53" s="166"/>
      <c r="W53" s="127"/>
      <c r="X53" s="166"/>
      <c r="Y53" s="166"/>
      <c r="Z53" s="227"/>
      <c r="AA53" s="228"/>
      <c r="AB53" s="228"/>
      <c r="AC53" s="228"/>
      <c r="AD53" s="228"/>
      <c r="AE53" s="228"/>
      <c r="AF53" s="228"/>
      <c r="AG53" s="228"/>
      <c r="AH53" s="228"/>
      <c r="AI53" s="228"/>
      <c r="AJ53" s="228"/>
      <c r="AK53" s="228"/>
      <c r="AL53" s="228"/>
    </row>
    <row r="54" spans="1:38">
      <c r="V54" s="166"/>
      <c r="W54" s="127"/>
      <c r="X54" s="166"/>
      <c r="Y54" s="166"/>
      <c r="Z54" s="227"/>
      <c r="AA54" s="228"/>
      <c r="AB54" s="228"/>
      <c r="AC54" s="228"/>
      <c r="AD54" s="228"/>
      <c r="AE54" s="228"/>
      <c r="AF54" s="228"/>
      <c r="AG54" s="228"/>
      <c r="AH54" s="228"/>
      <c r="AI54" s="228"/>
      <c r="AJ54" s="228"/>
      <c r="AK54" s="228"/>
      <c r="AL54" s="228"/>
    </row>
    <row r="55" spans="1:38">
      <c r="Z55" s="228"/>
      <c r="AA55" s="228"/>
      <c r="AB55" s="228"/>
      <c r="AC55" s="228"/>
      <c r="AD55" s="228"/>
      <c r="AE55" s="228"/>
      <c r="AF55" s="228"/>
      <c r="AG55" s="228"/>
      <c r="AH55" s="228"/>
      <c r="AI55" s="228"/>
      <c r="AJ55" s="228"/>
      <c r="AK55" s="228"/>
      <c r="AL55" s="228"/>
    </row>
    <row r="56" spans="1:38">
      <c r="Z56" s="228"/>
      <c r="AA56" s="228"/>
      <c r="AB56" s="228"/>
      <c r="AC56" s="228"/>
      <c r="AD56" s="228"/>
      <c r="AE56" s="228"/>
      <c r="AF56" s="228"/>
      <c r="AG56" s="228"/>
      <c r="AH56" s="228"/>
      <c r="AI56" s="228"/>
      <c r="AJ56" s="228"/>
      <c r="AK56" s="228"/>
      <c r="AL56" s="228"/>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7" customWidth="1"/>
    <col min="2" max="2" width="108.28515625" style="116" customWidth="1"/>
    <col min="3" max="3" width="15.42578125" style="147" customWidth="1"/>
    <col min="4" max="4" width="25" style="187" customWidth="1"/>
    <col min="5" max="5" width="30" style="209" customWidth="1"/>
    <col min="6" max="7" width="11.42578125" customWidth="1"/>
    <col min="8" max="8" width="1.28515625" customWidth="1"/>
    <col min="10" max="10" width="34.42578125" customWidth="1"/>
  </cols>
  <sheetData>
    <row r="1" spans="1:10" ht="96" customHeight="1" thickTop="1" thickBot="1">
      <c r="A1" s="666" t="s">
        <v>1849</v>
      </c>
      <c r="B1" s="667"/>
      <c r="C1" s="667"/>
      <c r="D1" s="668"/>
    </row>
    <row r="2" spans="1:10" ht="56.25" customHeight="1" thickTop="1" thickBot="1">
      <c r="A2" s="196" t="s">
        <v>943</v>
      </c>
      <c r="B2" s="197" t="s">
        <v>1437</v>
      </c>
      <c r="C2" s="197" t="s">
        <v>982</v>
      </c>
      <c r="D2" s="226" t="s">
        <v>1847</v>
      </c>
    </row>
    <row r="3" spans="1:10" ht="54" thickTop="1" thickBot="1">
      <c r="A3" s="134" t="s">
        <v>983</v>
      </c>
      <c r="B3" s="135" t="s">
        <v>1220</v>
      </c>
      <c r="C3" s="136" t="str">
        <f>'200.1'!L31</f>
        <v>Ha</v>
      </c>
      <c r="D3" s="183">
        <f>VLOOKUP('200.1'!A88,'200.1'!A36:N107,14,FALSE)</f>
        <v>3042207.4028557432</v>
      </c>
      <c r="G3" t="s">
        <v>980</v>
      </c>
      <c r="J3" s="1"/>
    </row>
    <row r="4" spans="1:10" ht="54" thickTop="1" thickBot="1">
      <c r="A4" s="137" t="s">
        <v>985</v>
      </c>
      <c r="B4" s="138" t="s">
        <v>1169</v>
      </c>
      <c r="C4" s="136" t="s">
        <v>984</v>
      </c>
      <c r="D4" s="183">
        <f>VLOOKUP('200.2'!A88,'200.2'!A37:N108,14,FALSE)</f>
        <v>260027.46512224735</v>
      </c>
      <c r="J4" s="1"/>
    </row>
    <row r="5" spans="1:10" ht="54" thickTop="1" thickBot="1">
      <c r="A5" s="137" t="s">
        <v>986</v>
      </c>
      <c r="B5" s="138" t="s">
        <v>1170</v>
      </c>
      <c r="C5" s="139" t="s">
        <v>987</v>
      </c>
      <c r="D5" s="183">
        <f>VLOOKUP('201.1'!A88,'201.1'!A38:N109,14,FALSE)</f>
        <v>145738.30789107329</v>
      </c>
    </row>
    <row r="6" spans="1:10" ht="54" thickTop="1" thickBot="1">
      <c r="A6" s="137" t="s">
        <v>988</v>
      </c>
      <c r="B6" s="138" t="s">
        <v>1171</v>
      </c>
      <c r="C6" s="139" t="s">
        <v>987</v>
      </c>
      <c r="D6" s="183">
        <f>VLOOKUP('201.2'!A88,'201.2'!A39:N110,14,FALSE)</f>
        <v>155422.84036453385</v>
      </c>
    </row>
    <row r="7" spans="1:10" ht="70.5" customHeight="1" thickTop="1" thickBot="1">
      <c r="A7" s="137" t="s">
        <v>989</v>
      </c>
      <c r="B7" s="138" t="s">
        <v>1172</v>
      </c>
      <c r="C7" s="139" t="s">
        <v>987</v>
      </c>
      <c r="D7" s="183">
        <f>VLOOKUP('201.3'!A88,'201.3'!A40:N111,14,FALSE)</f>
        <v>35785.475336708281</v>
      </c>
    </row>
    <row r="8" spans="1:10" ht="54" thickTop="1" thickBot="1">
      <c r="A8" s="137" t="s">
        <v>990</v>
      </c>
      <c r="B8" s="138" t="s">
        <v>1173</v>
      </c>
      <c r="C8" s="139" t="s">
        <v>987</v>
      </c>
      <c r="D8" s="184">
        <f>VLOOKUP('201.4'!A88,'201.4'!A41:N112,14,FALSE)</f>
        <v>61613.698709848177</v>
      </c>
    </row>
    <row r="9" spans="1:10" ht="54" thickTop="1" thickBot="1">
      <c r="A9" s="137" t="s">
        <v>991</v>
      </c>
      <c r="B9" s="138" t="s">
        <v>1170</v>
      </c>
      <c r="C9" s="139" t="s">
        <v>1845</v>
      </c>
      <c r="D9" s="184">
        <f>VLOOKUP('201.5'!A88,'201.5'!A42:N113,14,FALSE)</f>
        <v>145738.30789107329</v>
      </c>
    </row>
    <row r="10" spans="1:10" ht="54" thickTop="1" thickBot="1">
      <c r="A10" s="137" t="s">
        <v>992</v>
      </c>
      <c r="B10" s="138" t="s">
        <v>1171</v>
      </c>
      <c r="C10" s="139" t="s">
        <v>1845</v>
      </c>
      <c r="D10" s="184">
        <f>VLOOKUP('201.6'!A88,'201.6'!A43:N114,14,FALSE)</f>
        <v>155422.84036453385</v>
      </c>
    </row>
    <row r="11" spans="1:10" ht="54" thickTop="1" thickBot="1">
      <c r="A11" s="137" t="s">
        <v>993</v>
      </c>
      <c r="B11" s="138" t="s">
        <v>1171</v>
      </c>
      <c r="C11" s="139" t="s">
        <v>387</v>
      </c>
      <c r="D11" s="184">
        <f>VLOOKUP('201.7'!A88,'201.7'!A44:N115,14,FALSE)</f>
        <v>151940.36074199495</v>
      </c>
    </row>
    <row r="12" spans="1:10" ht="54" thickTop="1" thickBot="1">
      <c r="A12" s="137" t="s">
        <v>994</v>
      </c>
      <c r="B12" s="138" t="s">
        <v>1174</v>
      </c>
      <c r="C12" s="139" t="s">
        <v>233</v>
      </c>
      <c r="D12" s="184">
        <f>VLOOKUP('201.8'!A88,'201.8'!A45:N116,14,FALSE)</f>
        <v>15045.407504984205</v>
      </c>
    </row>
    <row r="13" spans="1:10" ht="54" thickTop="1" thickBot="1">
      <c r="A13" s="137" t="s">
        <v>995</v>
      </c>
      <c r="B13" s="138" t="s">
        <v>1175</v>
      </c>
      <c r="C13" s="139" t="s">
        <v>233</v>
      </c>
      <c r="D13" s="184">
        <f>VLOOKUP('201.9'!A88,'201.9'!A46:N117,14,FALSE)</f>
        <v>14695.090652104636</v>
      </c>
    </row>
    <row r="14" spans="1:10" ht="54" thickTop="1" thickBot="1">
      <c r="A14" s="137" t="s">
        <v>996</v>
      </c>
      <c r="B14" s="138" t="s">
        <v>1176</v>
      </c>
      <c r="C14" s="139" t="s">
        <v>144</v>
      </c>
      <c r="D14" s="184">
        <f>VLOOKUP('201.10'!A88,'201.10'!A47:N118,14,FALSE)</f>
        <v>6507.8393435603994</v>
      </c>
    </row>
    <row r="15" spans="1:10" ht="54" thickTop="1" thickBot="1">
      <c r="A15" s="137" t="s">
        <v>997</v>
      </c>
      <c r="B15" s="138" t="s">
        <v>1177</v>
      </c>
      <c r="C15" s="139" t="s">
        <v>998</v>
      </c>
      <c r="D15" s="184">
        <f>VLOOKUP('201.11'!A88,'201.11'!A48:N119,14,FALSE)</f>
        <v>1644.9239167513983</v>
      </c>
    </row>
    <row r="16" spans="1:10" ht="54" thickTop="1" thickBot="1">
      <c r="A16" s="137" t="s">
        <v>999</v>
      </c>
      <c r="B16" s="138" t="s">
        <v>1178</v>
      </c>
      <c r="C16" s="139" t="s">
        <v>1845</v>
      </c>
      <c r="D16" s="184">
        <f>VLOOKUP('201.12'!A88,'201.12'!A49:N120,14,FALSE)</f>
        <v>106856.41767290326</v>
      </c>
    </row>
    <row r="17" spans="1:4" ht="64.5" thickTop="1" thickBot="1">
      <c r="A17" s="140" t="s">
        <v>1000</v>
      </c>
      <c r="B17" s="141" t="s">
        <v>1179</v>
      </c>
      <c r="C17" s="139" t="s">
        <v>1845</v>
      </c>
      <c r="D17" s="184">
        <f>VLOOKUP('201.13'!A88,'201.13'!A50:N121,14,FALSE)</f>
        <v>125552.63506343304</v>
      </c>
    </row>
    <row r="18" spans="1:4" ht="54" thickTop="1" thickBot="1">
      <c r="A18" s="137" t="s">
        <v>1001</v>
      </c>
      <c r="B18" s="138" t="s">
        <v>1180</v>
      </c>
      <c r="C18" s="139" t="s">
        <v>144</v>
      </c>
      <c r="D18" s="184">
        <f>VLOOKUP('201.14'!A88,'201.14'!A51:N122,14,FALSE)</f>
        <v>47336.139114666104</v>
      </c>
    </row>
    <row r="19" spans="1:4" ht="54" thickTop="1" thickBot="1">
      <c r="A19" s="137" t="s">
        <v>1002</v>
      </c>
      <c r="B19" s="138" t="s">
        <v>1181</v>
      </c>
      <c r="C19" s="139" t="s">
        <v>144</v>
      </c>
      <c r="D19" s="184">
        <f>VLOOKUP('201.15'!A88,'201.15'!A52:N123,14,FALSE)</f>
        <v>58504.25418224738</v>
      </c>
    </row>
    <row r="20" spans="1:4" ht="54" thickTop="1" thickBot="1">
      <c r="A20" s="137" t="s">
        <v>1003</v>
      </c>
      <c r="B20" s="138" t="s">
        <v>1182</v>
      </c>
      <c r="C20" s="139" t="s">
        <v>144</v>
      </c>
      <c r="D20" s="184">
        <f>VLOOKUP('201.16'!A88,'201.16'!A53:N124,14,FALSE)</f>
        <v>2386.7842093333329</v>
      </c>
    </row>
    <row r="21" spans="1:4" ht="54" thickTop="1" thickBot="1">
      <c r="A21" s="137" t="s">
        <v>1004</v>
      </c>
      <c r="B21" s="138" t="s">
        <v>1183</v>
      </c>
      <c r="C21" s="139" t="s">
        <v>1845</v>
      </c>
      <c r="D21" s="184">
        <f>VLOOKUP('201.17'!A88,'201.17'!A54:N125,14,FALSE)</f>
        <v>66574.235675387812</v>
      </c>
    </row>
    <row r="22" spans="1:4" ht="54" thickTop="1" thickBot="1">
      <c r="A22" s="137" t="s">
        <v>1005</v>
      </c>
      <c r="B22" s="138" t="s">
        <v>1184</v>
      </c>
      <c r="C22" s="139" t="s">
        <v>1845</v>
      </c>
      <c r="D22" s="184">
        <f>VLOOKUP('201.18'!A88,'201.18'!A55:N126,14,FALSE)</f>
        <v>66574.235675387812</v>
      </c>
    </row>
    <row r="23" spans="1:4" ht="54" thickTop="1" thickBot="1">
      <c r="A23" s="137" t="s">
        <v>1006</v>
      </c>
      <c r="B23" s="138" t="s">
        <v>1185</v>
      </c>
      <c r="C23" s="139" t="s">
        <v>144</v>
      </c>
      <c r="D23" s="184">
        <f>VLOOKUP('201.19'!A88,'201.19'!A56:N127,14,FALSE)</f>
        <v>5089.1292385969518</v>
      </c>
    </row>
    <row r="24" spans="1:4" ht="54" thickTop="1" thickBot="1">
      <c r="A24" s="137" t="s">
        <v>1007</v>
      </c>
      <c r="B24" s="138" t="s">
        <v>1186</v>
      </c>
      <c r="C24" s="139" t="s">
        <v>144</v>
      </c>
      <c r="D24" s="184">
        <f>VLOOKUP('201.20'!A88,'201.20'!A57:N128,14,FALSE)</f>
        <v>998.63219415667891</v>
      </c>
    </row>
    <row r="25" spans="1:4" ht="54" thickTop="1" thickBot="1">
      <c r="A25" s="137" t="s">
        <v>1008</v>
      </c>
      <c r="B25" s="138" t="s">
        <v>1187</v>
      </c>
      <c r="C25" s="139" t="s">
        <v>144</v>
      </c>
      <c r="D25" s="184">
        <f>VLOOKUP('201.21'!A88,'201.21'!A58:N129,14,FALSE)</f>
        <v>6292.442264944103</v>
      </c>
    </row>
    <row r="26" spans="1:4" ht="54" thickTop="1" thickBot="1">
      <c r="A26" s="137" t="s">
        <v>1425</v>
      </c>
      <c r="B26" s="138" t="s">
        <v>1413</v>
      </c>
      <c r="C26" s="139" t="s">
        <v>1845</v>
      </c>
      <c r="D26" s="184">
        <f>VLOOKUP('203.1'!A88,'203.1'!A59:N130,14,FALSE)</f>
        <v>936732.43904742971</v>
      </c>
    </row>
    <row r="27" spans="1:4" ht="54" thickTop="1" thickBot="1">
      <c r="A27" s="137" t="s">
        <v>1426</v>
      </c>
      <c r="B27" s="138" t="s">
        <v>1417</v>
      </c>
      <c r="C27" s="139" t="s">
        <v>1845</v>
      </c>
      <c r="D27" s="184">
        <f>VLOOKUP('203.2'!A88,'203.2'!A60:N131,14,FALSE)</f>
        <v>1103560.1948003969</v>
      </c>
    </row>
    <row r="28" spans="1:4" ht="54" thickTop="1" thickBot="1">
      <c r="A28" s="137" t="s">
        <v>1427</v>
      </c>
      <c r="B28" s="138" t="s">
        <v>1418</v>
      </c>
      <c r="C28" s="139" t="s">
        <v>1845</v>
      </c>
      <c r="D28" s="184">
        <f>VLOOKUP('203.3'!A88,'203.3'!A61:N132,14,FALSE)</f>
        <v>1222722.8774810878</v>
      </c>
    </row>
    <row r="29" spans="1:4" ht="54" thickTop="1" thickBot="1">
      <c r="A29" s="137" t="s">
        <v>1428</v>
      </c>
      <c r="B29" s="138" t="s">
        <v>1419</v>
      </c>
      <c r="C29" s="139" t="s">
        <v>1845</v>
      </c>
      <c r="D29" s="184">
        <f>VLOOKUP('203.4'!A88,'203.4'!A62:N133,14,FALSE)</f>
        <v>482502.93914804317</v>
      </c>
    </row>
    <row r="30" spans="1:4" ht="54" thickTop="1" thickBot="1">
      <c r="A30" s="137" t="s">
        <v>1429</v>
      </c>
      <c r="B30" s="138" t="s">
        <v>1420</v>
      </c>
      <c r="C30" s="139" t="s">
        <v>1845</v>
      </c>
      <c r="D30" s="184">
        <f>VLOOKUP('203.5'!A88,'203.5'!A63:N134,14,FALSE)</f>
        <v>559910.53651433717</v>
      </c>
    </row>
    <row r="31" spans="1:4" ht="54" thickTop="1" thickBot="1">
      <c r="A31" s="137" t="s">
        <v>1430</v>
      </c>
      <c r="B31" s="138" t="s">
        <v>1421</v>
      </c>
      <c r="C31" s="139" t="s">
        <v>1845</v>
      </c>
      <c r="D31" s="184">
        <f>VLOOKUP('203.6'!A88,'203.6'!A64:N135,14,FALSE)</f>
        <v>609169.91665652429</v>
      </c>
    </row>
    <row r="32" spans="1:4" ht="54" thickTop="1" thickBot="1">
      <c r="A32" s="137" t="s">
        <v>1431</v>
      </c>
      <c r="B32" s="138" t="s">
        <v>1422</v>
      </c>
      <c r="C32" s="139" t="s">
        <v>1845</v>
      </c>
      <c r="D32" s="184">
        <f>VLOOKUP('203.7'!A88,'203.7'!A65:N136,14,FALSE)</f>
        <v>233649.2745229319</v>
      </c>
    </row>
    <row r="33" spans="1:4" ht="54" thickTop="1" thickBot="1">
      <c r="A33" s="137" t="s">
        <v>1432</v>
      </c>
      <c r="B33" s="138" t="s">
        <v>1871</v>
      </c>
      <c r="C33" s="139" t="s">
        <v>1845</v>
      </c>
      <c r="D33" s="184">
        <f>VLOOKUP('203.8'!A88,'203.8'!A66:N137,14,FALSE)</f>
        <v>370697.84680309216</v>
      </c>
    </row>
    <row r="34" spans="1:4" ht="54" thickTop="1" thickBot="1">
      <c r="A34" s="137" t="s">
        <v>1433</v>
      </c>
      <c r="B34" s="138" t="s">
        <v>1424</v>
      </c>
      <c r="C34" s="139" t="s">
        <v>1845</v>
      </c>
      <c r="D34" s="184">
        <f>VLOOKUP('203.9'!A88,'203.9'!A67:N138,14,FALSE)</f>
        <v>394207.21292661305</v>
      </c>
    </row>
    <row r="35" spans="1:4" ht="54" thickTop="1" thickBot="1">
      <c r="A35" s="137" t="s">
        <v>1434</v>
      </c>
      <c r="B35" s="138" t="s">
        <v>1414</v>
      </c>
      <c r="C35" s="139" t="s">
        <v>1845</v>
      </c>
      <c r="D35" s="184">
        <f>VLOOKUP('203.10'!A88,'203.10'!A68:N139,14,FALSE)</f>
        <v>179751.29462976882</v>
      </c>
    </row>
    <row r="36" spans="1:4" ht="54" thickTop="1" thickBot="1">
      <c r="A36" s="137" t="s">
        <v>1435</v>
      </c>
      <c r="B36" s="138" t="s">
        <v>1415</v>
      </c>
      <c r="C36" s="139" t="s">
        <v>1845</v>
      </c>
      <c r="D36" s="184">
        <f>VLOOKUP('203.11'!A88,'203.11'!A69:N140,14,FALSE)</f>
        <v>274523.16720687051</v>
      </c>
    </row>
    <row r="37" spans="1:4" ht="54" thickTop="1" thickBot="1">
      <c r="A37" s="137" t="s">
        <v>1436</v>
      </c>
      <c r="B37" s="223" t="s">
        <v>1416</v>
      </c>
      <c r="C37" s="139" t="s">
        <v>1845</v>
      </c>
      <c r="D37" s="184">
        <f>VLOOKUP('203.12'!A88,'203.12'!A70:N141,14,FALSE)</f>
        <v>286735.82493337488</v>
      </c>
    </row>
    <row r="38" spans="1:4" ht="54" thickTop="1" thickBot="1">
      <c r="A38" s="137" t="s">
        <v>1009</v>
      </c>
      <c r="B38" s="138" t="s">
        <v>1188</v>
      </c>
      <c r="C38" s="139" t="s">
        <v>387</v>
      </c>
      <c r="D38" s="184">
        <f>VLOOKUP('210.1.1'!A88,'210.1.1'!A71:N142,14,FALSE)</f>
        <v>9949.6903936244489</v>
      </c>
    </row>
    <row r="39" spans="1:4" ht="54" thickTop="1" thickBot="1">
      <c r="A39" s="137" t="s">
        <v>1010</v>
      </c>
      <c r="B39" s="138" t="s">
        <v>1189</v>
      </c>
      <c r="C39" s="139" t="s">
        <v>387</v>
      </c>
      <c r="D39" s="184">
        <f>VLOOKUP('210.1.2'!A88,'210.1.2'!A72:N143,14,FALSE)</f>
        <v>3460.0324043054529</v>
      </c>
    </row>
    <row r="40" spans="1:4" ht="54" thickTop="1" thickBot="1">
      <c r="A40" s="137" t="s">
        <v>1011</v>
      </c>
      <c r="B40" s="138" t="s">
        <v>1190</v>
      </c>
      <c r="C40" s="139" t="s">
        <v>387</v>
      </c>
      <c r="D40" s="184">
        <f>VLOOKUP('210.2.1'!A90,'210.2.1'!A73:N144,14,FALSE)</f>
        <v>19921.945940284826</v>
      </c>
    </row>
    <row r="41" spans="1:4" ht="54" thickTop="1" thickBot="1">
      <c r="A41" s="137" t="s">
        <v>1012</v>
      </c>
      <c r="B41" s="138" t="s">
        <v>1191</v>
      </c>
      <c r="C41" s="139" t="s">
        <v>387</v>
      </c>
      <c r="D41" s="184">
        <f>VLOOKUP('210.2.2'!A88,'210.2.2'!A74:N145,14,FALSE)</f>
        <v>9949.6903936244489</v>
      </c>
    </row>
    <row r="42" spans="1:4" ht="54" thickTop="1" thickBot="1">
      <c r="A42" s="137" t="s">
        <v>1013</v>
      </c>
      <c r="B42" s="138" t="s">
        <v>1192</v>
      </c>
      <c r="C42" s="139" t="s">
        <v>387</v>
      </c>
      <c r="D42" s="184">
        <f>VLOOKUP('210.2.3'!A91,'210.2.3'!A91:N146,14,FALSE)</f>
        <v>13432.287950965831</v>
      </c>
    </row>
    <row r="43" spans="1:4" ht="54" thickTop="1" thickBot="1">
      <c r="A43" s="137" t="s">
        <v>1014</v>
      </c>
      <c r="B43" s="138" t="s">
        <v>1193</v>
      </c>
      <c r="C43" s="139" t="s">
        <v>387</v>
      </c>
      <c r="D43" s="184">
        <f>VLOOKUP('210.2.4'!A88,'210.2.4'!A88:N147,14,FALSE)</f>
        <v>3460.0324043054529</v>
      </c>
    </row>
    <row r="44" spans="1:4" ht="54" thickTop="1" thickBot="1">
      <c r="A44" s="137" t="s">
        <v>1015</v>
      </c>
      <c r="B44" s="138" t="s">
        <v>1194</v>
      </c>
      <c r="C44" s="139" t="s">
        <v>387</v>
      </c>
      <c r="D44" s="184">
        <f>VLOOKUP('211.1'!A88,'211.1'!A88:N148,14,FALSE)</f>
        <v>9071.9649106451907</v>
      </c>
    </row>
    <row r="45" spans="1:4" ht="54" thickTop="1" thickBot="1">
      <c r="A45" s="137" t="s">
        <v>1016</v>
      </c>
      <c r="B45" s="138" t="s">
        <v>1195</v>
      </c>
      <c r="C45" s="139" t="s">
        <v>387</v>
      </c>
      <c r="D45" s="184">
        <f>VLOOKUP('220.1'!A88,'220.1'!A88:N149,14,FALSE)</f>
        <v>15398.531401234806</v>
      </c>
    </row>
    <row r="46" spans="1:4" ht="54" thickTop="1" thickBot="1">
      <c r="A46" s="137" t="s">
        <v>1017</v>
      </c>
      <c r="B46" s="138" t="s">
        <v>1196</v>
      </c>
      <c r="C46" s="139" t="s">
        <v>387</v>
      </c>
      <c r="D46" s="184">
        <f>VLOOKUP('221.1'!A88,'221.1'!A88:N150,14,FALSE)</f>
        <v>10010.619174239522</v>
      </c>
    </row>
    <row r="47" spans="1:4" ht="54" thickTop="1" thickBot="1">
      <c r="A47" s="137" t="s">
        <v>1018</v>
      </c>
      <c r="B47" s="138" t="s">
        <v>1197</v>
      </c>
      <c r="C47" s="139" t="s">
        <v>387</v>
      </c>
      <c r="D47" s="184">
        <f>VLOOKUP('221.2'!A88,'221.2'!A88:N151,14,FALSE)</f>
        <v>6305.1961269166695</v>
      </c>
    </row>
    <row r="48" spans="1:4" ht="64.5" thickTop="1" thickBot="1">
      <c r="A48" s="137" t="s">
        <v>1441</v>
      </c>
      <c r="B48" s="138" t="s">
        <v>1438</v>
      </c>
      <c r="C48" s="139" t="s">
        <v>233</v>
      </c>
      <c r="D48" s="184">
        <f>VLOOKUP('223.1'!A88,'223.1'!A88:N152,14,FALSE)</f>
        <v>13964.479453472513</v>
      </c>
    </row>
    <row r="49" spans="1:4" ht="54" thickTop="1" thickBot="1">
      <c r="A49" s="137" t="s">
        <v>1442</v>
      </c>
      <c r="B49" s="138" t="s">
        <v>1439</v>
      </c>
      <c r="C49" s="139" t="s">
        <v>233</v>
      </c>
      <c r="D49" s="184">
        <f>VLOOKUP('223.2'!A88,'223.2'!A88:N153,14,FALSE)</f>
        <v>17972.883823125889</v>
      </c>
    </row>
    <row r="50" spans="1:4" ht="54" thickTop="1" thickBot="1">
      <c r="A50" s="137" t="s">
        <v>1443</v>
      </c>
      <c r="B50" s="138" t="s">
        <v>1440</v>
      </c>
      <c r="C50" s="139" t="s">
        <v>387</v>
      </c>
      <c r="D50" s="184">
        <f>VLOOKUP('223.3.1'!A88,'223.3.1'!A88:N154,14,FALSE)</f>
        <v>61474</v>
      </c>
    </row>
    <row r="51" spans="1:4" ht="64.5" thickTop="1" thickBot="1">
      <c r="A51" s="137" t="s">
        <v>1444</v>
      </c>
      <c r="B51" s="138" t="s">
        <v>1446</v>
      </c>
      <c r="C51" s="139" t="s">
        <v>387</v>
      </c>
      <c r="D51" s="184">
        <f>VLOOKUP('223.3.2'!A88,'223.3.2'!A88:N155,14,FALSE)</f>
        <v>110131.07118708095</v>
      </c>
    </row>
    <row r="52" spans="1:4" ht="54" thickTop="1" thickBot="1">
      <c r="A52" s="137" t="s">
        <v>1445</v>
      </c>
      <c r="B52" s="138" t="s">
        <v>1447</v>
      </c>
      <c r="C52" s="139" t="s">
        <v>387</v>
      </c>
      <c r="D52" s="184">
        <f>VLOOKUP('223.3.3'!A88,'223.3.3'!A88:N156,14,FALSE)</f>
        <v>121097.03915801659</v>
      </c>
    </row>
    <row r="53" spans="1:4" ht="54" thickTop="1" thickBot="1">
      <c r="A53" s="143" t="s">
        <v>1019</v>
      </c>
      <c r="B53" s="144" t="s">
        <v>1956</v>
      </c>
      <c r="C53" s="139" t="s">
        <v>233</v>
      </c>
      <c r="D53" s="184">
        <f>VLOOKUP('230.1'!A88,'230.1'!A88:N157,14,FALSE)</f>
        <v>3342.5045324128723</v>
      </c>
    </row>
    <row r="54" spans="1:4" ht="54" thickTop="1" thickBot="1">
      <c r="A54" s="143" t="s">
        <v>1020</v>
      </c>
      <c r="B54" s="144" t="s">
        <v>1198</v>
      </c>
      <c r="C54" s="139" t="s">
        <v>233</v>
      </c>
      <c r="D54" s="184">
        <f>VLOOKUP('231.1'!A88,'231.1'!A88:N159,14,FALSE)</f>
        <v>10858.526452612192</v>
      </c>
    </row>
    <row r="55" spans="1:4" ht="54" thickTop="1" thickBot="1">
      <c r="A55" s="143" t="s">
        <v>1021</v>
      </c>
      <c r="B55" s="144" t="s">
        <v>1448</v>
      </c>
      <c r="C55" s="139" t="s">
        <v>233</v>
      </c>
      <c r="D55" s="184">
        <f>VLOOKUP('232.1'!A88,'232.1'!A88:N160,14,FALSE)</f>
        <v>7565.409677735719</v>
      </c>
    </row>
    <row r="56" spans="1:4" ht="54" thickTop="1" thickBot="1">
      <c r="A56" s="143" t="s">
        <v>1449</v>
      </c>
      <c r="B56" s="144" t="s">
        <v>1872</v>
      </c>
      <c r="C56" s="139" t="s">
        <v>233</v>
      </c>
      <c r="D56" s="184">
        <f>VLOOKUP('233.1'!A88,'233.1'!A88:N161,14,FALSE)</f>
        <v>7568.3097499121395</v>
      </c>
    </row>
    <row r="57" spans="1:4" ht="54" thickTop="1" thickBot="1">
      <c r="A57" s="143" t="s">
        <v>1451</v>
      </c>
      <c r="B57" s="144" t="s">
        <v>1452</v>
      </c>
      <c r="C57" s="139" t="s">
        <v>233</v>
      </c>
      <c r="D57" s="184">
        <f>VLOOKUP('233.10'!A88,'233.10'!A88:N162,14,FALSE)</f>
        <v>16368.683953416225</v>
      </c>
    </row>
    <row r="58" spans="1:4" ht="54" thickTop="1" thickBot="1">
      <c r="A58" s="143" t="s">
        <v>1022</v>
      </c>
      <c r="B58" s="144" t="s">
        <v>1453</v>
      </c>
      <c r="C58" s="139" t="s">
        <v>233</v>
      </c>
      <c r="D58" s="184">
        <f>VLOOKUP('234.1'!A88,'234.1'!A88:N163,14,FALSE)</f>
        <v>1351.3963572907428</v>
      </c>
    </row>
    <row r="59" spans="1:4" ht="54" thickTop="1" thickBot="1">
      <c r="A59" s="143" t="s">
        <v>1456</v>
      </c>
      <c r="B59" s="144" t="s">
        <v>1457</v>
      </c>
      <c r="C59" s="139" t="s">
        <v>387</v>
      </c>
      <c r="D59" s="184">
        <f>VLOOKUP('235.1'!A88,'235.1'!A88:N164,14,FALSE)</f>
        <v>79582.725377496419</v>
      </c>
    </row>
    <row r="60" spans="1:4" ht="54" thickTop="1" thickBot="1">
      <c r="A60" s="145" t="s">
        <v>1458</v>
      </c>
      <c r="B60" s="144" t="s">
        <v>1459</v>
      </c>
      <c r="C60" s="139" t="s">
        <v>387</v>
      </c>
      <c r="D60" s="184">
        <f>VLOOKUP('235.10'!A88,'235.10'!A88:N165,14,FALSE)</f>
        <v>17254.855182307703</v>
      </c>
    </row>
    <row r="61" spans="1:4" ht="54" thickTop="1" thickBot="1">
      <c r="A61" s="145" t="s">
        <v>1460</v>
      </c>
      <c r="B61" s="144" t="s">
        <v>1461</v>
      </c>
      <c r="C61" s="139" t="s">
        <v>377</v>
      </c>
      <c r="D61" s="184">
        <f>VLOOKUP('235.11'!A88,'235.11'!A88:N166,14,FALSE)</f>
        <v>779.09837743985872</v>
      </c>
    </row>
    <row r="62" spans="1:4" ht="54" thickTop="1" thickBot="1">
      <c r="A62" s="145" t="s">
        <v>1462</v>
      </c>
      <c r="B62" s="144" t="s">
        <v>1873</v>
      </c>
      <c r="C62" s="139" t="s">
        <v>387</v>
      </c>
      <c r="D62" s="184">
        <f>VLOOKUP('236.1'!A88,'236.1'!A88:N167,14,FALSE)</f>
        <v>152476.65356767902</v>
      </c>
    </row>
    <row r="63" spans="1:4" ht="54" thickTop="1" thickBot="1">
      <c r="A63" s="145" t="s">
        <v>1465</v>
      </c>
      <c r="B63" s="144" t="s">
        <v>1874</v>
      </c>
      <c r="C63" s="139" t="s">
        <v>387</v>
      </c>
      <c r="D63" s="184">
        <f>VLOOKUP('236.10'!A87,'236.10'!A87:N168,14,FALSE)</f>
        <v>17254.855182307703</v>
      </c>
    </row>
    <row r="64" spans="1:4" ht="54" thickTop="1" thickBot="1">
      <c r="A64" s="145" t="s">
        <v>1466</v>
      </c>
      <c r="B64" s="146" t="s">
        <v>1467</v>
      </c>
      <c r="C64" s="180" t="s">
        <v>377</v>
      </c>
      <c r="D64" s="184">
        <f>VLOOKUP('236.11'!A88,'236.11'!A88:N169,14,FALSE)</f>
        <v>1690.2724798171414</v>
      </c>
    </row>
    <row r="65" spans="1:4" ht="54" thickTop="1" thickBot="1">
      <c r="A65" s="143" t="s">
        <v>1023</v>
      </c>
      <c r="B65" s="144" t="s">
        <v>1199</v>
      </c>
      <c r="C65" s="139" t="s">
        <v>233</v>
      </c>
      <c r="D65" s="184">
        <f>VLOOKUP('310.1'!A87,'310.1'!A87:N170,14,FALSE)</f>
        <v>1090.0700480527198</v>
      </c>
    </row>
    <row r="66" spans="1:4" ht="54" thickTop="1" thickBot="1">
      <c r="A66" s="143" t="s">
        <v>1024</v>
      </c>
      <c r="B66" s="144" t="s">
        <v>1200</v>
      </c>
      <c r="C66" s="139" t="s">
        <v>387</v>
      </c>
      <c r="D66" s="184">
        <f>VLOOKUP('311.1'!A87,'311.1'!A87:N171,14,FALSE)</f>
        <v>55630.606301072919</v>
      </c>
    </row>
    <row r="67" spans="1:4" ht="54" thickTop="1" thickBot="1">
      <c r="A67" s="143" t="s">
        <v>1025</v>
      </c>
      <c r="B67" s="144" t="s">
        <v>1201</v>
      </c>
      <c r="C67" s="139" t="s">
        <v>998</v>
      </c>
      <c r="D67" s="184">
        <f>VLOOKUP('312.1'!A88,'312.1'!A88:N172,14,FALSE)</f>
        <v>4766.2883945294143</v>
      </c>
    </row>
    <row r="68" spans="1:4" ht="54" thickTop="1" thickBot="1">
      <c r="A68" s="143" t="s">
        <v>1026</v>
      </c>
      <c r="B68" s="144" t="s">
        <v>1202</v>
      </c>
      <c r="C68" s="139" t="s">
        <v>998</v>
      </c>
      <c r="D68" s="184">
        <f>VLOOKUP('312.2'!A88,'312.2'!A88:N173,14,FALSE)</f>
        <v>5008.376236660386</v>
      </c>
    </row>
    <row r="69" spans="1:4" ht="54" thickTop="1" thickBot="1">
      <c r="A69" s="143" t="s">
        <v>1027</v>
      </c>
      <c r="B69" s="144" t="s">
        <v>1203</v>
      </c>
      <c r="C69" s="139" t="s">
        <v>1464</v>
      </c>
      <c r="D69" s="184">
        <f>VLOOKUP('312.3'!A87,'312.3'!A87:N174,14,FALSE)</f>
        <v>1857.6088308252906</v>
      </c>
    </row>
    <row r="70" spans="1:4" ht="54" thickTop="1" thickBot="1">
      <c r="A70" s="143" t="s">
        <v>1028</v>
      </c>
      <c r="B70" s="144" t="s">
        <v>1204</v>
      </c>
      <c r="C70" s="139" t="s">
        <v>387</v>
      </c>
      <c r="D70" s="185">
        <f>VLOOKUP('312.4'!A88,'312.4'!A88:N175,14,FALSE)</f>
        <v>55622.233317636841</v>
      </c>
    </row>
    <row r="71" spans="1:4" ht="54" thickTop="1" thickBot="1">
      <c r="A71" s="143" t="s">
        <v>1029</v>
      </c>
      <c r="B71" s="144" t="s">
        <v>1469</v>
      </c>
      <c r="C71" s="139" t="s">
        <v>387</v>
      </c>
      <c r="D71" s="185">
        <f>VLOOKUP('320.1'!A88,'320.1'!A88:N176,14,FALSE)</f>
        <v>109841.10242922987</v>
      </c>
    </row>
    <row r="72" spans="1:4" ht="54" thickTop="1" thickBot="1">
      <c r="A72" s="143" t="s">
        <v>1030</v>
      </c>
      <c r="B72" s="144" t="s">
        <v>1470</v>
      </c>
      <c r="C72" s="139" t="s">
        <v>387</v>
      </c>
      <c r="D72" s="185">
        <f>VLOOKUP('320.2'!A88,'320.2'!A88:N177,14,FALSE)</f>
        <v>109977.34770226198</v>
      </c>
    </row>
    <row r="73" spans="1:4" ht="54" thickTop="1" thickBot="1">
      <c r="A73" s="143" t="s">
        <v>1473</v>
      </c>
      <c r="B73" s="144" t="s">
        <v>1474</v>
      </c>
      <c r="C73" s="139" t="s">
        <v>387</v>
      </c>
      <c r="D73" s="185">
        <f>VLOOKUP('320.3'!A88,'320.3'!A88:N178,14,FALSE)</f>
        <v>110150.75077703012</v>
      </c>
    </row>
    <row r="74" spans="1:4" ht="54" thickTop="1" thickBot="1">
      <c r="A74" s="143" t="s">
        <v>1475</v>
      </c>
      <c r="B74" s="144" t="s">
        <v>1476</v>
      </c>
      <c r="C74" s="139" t="s">
        <v>387</v>
      </c>
      <c r="D74" s="185">
        <f>VLOOKUP('320.4'!A88,'320.4'!A88:N179,14,FALSE)</f>
        <v>125877.91081150371</v>
      </c>
    </row>
    <row r="75" spans="1:4" ht="54" thickTop="1" thickBot="1">
      <c r="A75" s="143" t="s">
        <v>1477</v>
      </c>
      <c r="B75" s="144" t="s">
        <v>1478</v>
      </c>
      <c r="C75" s="139" t="s">
        <v>387</v>
      </c>
      <c r="D75" s="185">
        <f>VLOOKUP('320.5'!A88,'320.5'!A88:N180,14,FALSE)</f>
        <v>126014.15608453582</v>
      </c>
    </row>
    <row r="76" spans="1:4" ht="54" thickTop="1" thickBot="1">
      <c r="A76" s="143" t="s">
        <v>1479</v>
      </c>
      <c r="B76" s="144" t="s">
        <v>1480</v>
      </c>
      <c r="C76" s="139" t="s">
        <v>387</v>
      </c>
      <c r="D76" s="185">
        <f>VLOOKUP('320.6'!A88,'320.6'!A88:N181,14,FALSE)</f>
        <v>126187.55915930396</v>
      </c>
    </row>
    <row r="77" spans="1:4" ht="54" thickTop="1" thickBot="1">
      <c r="A77" s="143" t="s">
        <v>1031</v>
      </c>
      <c r="B77" s="144" t="s">
        <v>1481</v>
      </c>
      <c r="C77" s="139" t="s">
        <v>387</v>
      </c>
      <c r="D77" s="185">
        <f>VLOOKUP('330.1'!A88,'330.1'!A88:N182,14,FALSE)</f>
        <v>112513.21284657212</v>
      </c>
    </row>
    <row r="78" spans="1:4" ht="54" thickTop="1" thickBot="1">
      <c r="A78" s="145" t="s">
        <v>1032</v>
      </c>
      <c r="B78" s="144" t="s">
        <v>1482</v>
      </c>
      <c r="C78" s="139" t="s">
        <v>387</v>
      </c>
      <c r="D78" s="185">
        <f>VLOOKUP('330.2'!A88,'330.1'!A88:N183,14,FALSE)</f>
        <v>112513.21284657212</v>
      </c>
    </row>
    <row r="79" spans="1:4" ht="54" thickTop="1" thickBot="1">
      <c r="A79" s="145" t="s">
        <v>1483</v>
      </c>
      <c r="B79" s="146" t="s">
        <v>1484</v>
      </c>
      <c r="C79" s="139" t="s">
        <v>387</v>
      </c>
      <c r="D79" s="185">
        <f>VLOOKUP('330.3'!A88,'330.3'!A88:N184,14,FALSE)</f>
        <v>110550.04232151854</v>
      </c>
    </row>
    <row r="80" spans="1:4" ht="54" thickTop="1" thickBot="1">
      <c r="A80" s="145" t="s">
        <v>1485</v>
      </c>
      <c r="B80" s="146" t="s">
        <v>1486</v>
      </c>
      <c r="C80" s="139" t="s">
        <v>387</v>
      </c>
      <c r="D80" s="185">
        <f>VLOOKUP('330.4'!A88,'330.4'!A88:N185,14,FALSE)</f>
        <v>128550.02122884599</v>
      </c>
    </row>
    <row r="81" spans="1:4" ht="54" thickTop="1" thickBot="1">
      <c r="A81" s="145" t="s">
        <v>1487</v>
      </c>
      <c r="B81" s="146" t="s">
        <v>1488</v>
      </c>
      <c r="C81" s="139" t="s">
        <v>387</v>
      </c>
      <c r="D81" s="185">
        <f>VLOOKUP('330.5'!A88,'330.5'!A88:N186,14,FALSE)</f>
        <v>128073.16277323361</v>
      </c>
    </row>
    <row r="82" spans="1:4" ht="54" thickTop="1" thickBot="1">
      <c r="A82" s="145" t="s">
        <v>1489</v>
      </c>
      <c r="B82" s="146" t="s">
        <v>1490</v>
      </c>
      <c r="C82" s="139" t="s">
        <v>387</v>
      </c>
      <c r="D82" s="185">
        <f>VLOOKUP('330.6'!A88,'330.6'!A88:N187,14,FALSE)</f>
        <v>126586.85070379241</v>
      </c>
    </row>
    <row r="83" spans="1:4" ht="54" thickTop="1" thickBot="1">
      <c r="A83" s="143" t="s">
        <v>1033</v>
      </c>
      <c r="B83" s="144" t="s">
        <v>1491</v>
      </c>
      <c r="C83" s="139" t="s">
        <v>387</v>
      </c>
      <c r="D83" s="185">
        <f>VLOOKUP('340.1'!A88,'340.1'!A88:N188,14,FALSE)</f>
        <v>110941.52948818771</v>
      </c>
    </row>
    <row r="84" spans="1:4" ht="54" thickTop="1" thickBot="1">
      <c r="A84" s="143" t="s">
        <v>1034</v>
      </c>
      <c r="B84" s="144" t="s">
        <v>1492</v>
      </c>
      <c r="C84" s="139" t="s">
        <v>387</v>
      </c>
      <c r="D84" s="185">
        <f>VLOOKUP('340.2'!A88,'340.2'!A88:N190,14,FALSE)</f>
        <v>109053.86552179005</v>
      </c>
    </row>
    <row r="85" spans="1:4" ht="54" thickTop="1" thickBot="1">
      <c r="A85" s="143" t="s">
        <v>1035</v>
      </c>
      <c r="B85" s="144" t="s">
        <v>1493</v>
      </c>
      <c r="C85" s="139" t="s">
        <v>387</v>
      </c>
      <c r="D85" s="185">
        <f>VLOOKUP('340.3'!A88,'340.3'!A88:N191,14,FALSE)</f>
        <v>109053.86552179005</v>
      </c>
    </row>
    <row r="86" spans="1:4" ht="54" thickTop="1" thickBot="1">
      <c r="A86" s="143" t="s">
        <v>1494</v>
      </c>
      <c r="B86" s="144" t="s">
        <v>2021</v>
      </c>
      <c r="C86" s="139" t="s">
        <v>387</v>
      </c>
      <c r="D86" s="185">
        <f>VLOOKUP('350.1'!A88,'350.1'!A88:N192,14,FALSE)</f>
        <v>181150.00127650821</v>
      </c>
    </row>
    <row r="87" spans="1:4" ht="54" thickTop="1" thickBot="1">
      <c r="A87" s="202" t="s">
        <v>1495</v>
      </c>
      <c r="B87" s="144" t="s">
        <v>2022</v>
      </c>
      <c r="C87" s="139" t="s">
        <v>387</v>
      </c>
      <c r="D87" s="185">
        <f>VLOOKUP('350.2'!A88,'350.2'!A88:N193,14,FALSE)</f>
        <v>180673.14282089582</v>
      </c>
    </row>
    <row r="88" spans="1:4" ht="54" thickTop="1" thickBot="1">
      <c r="A88" s="145" t="s">
        <v>1496</v>
      </c>
      <c r="B88" s="146" t="s">
        <v>1497</v>
      </c>
      <c r="C88" s="139" t="s">
        <v>387</v>
      </c>
      <c r="D88" s="185">
        <f>VLOOKUP('350.3'!A88,'350.3'!A88:N194,14,FALSE)</f>
        <v>181150.00127650821</v>
      </c>
    </row>
    <row r="89" spans="1:4" ht="54" thickTop="1" thickBot="1">
      <c r="A89" s="143" t="s">
        <v>1498</v>
      </c>
      <c r="B89" s="144" t="s">
        <v>1499</v>
      </c>
      <c r="C89" s="139" t="s">
        <v>387</v>
      </c>
      <c r="D89" s="185">
        <f>VLOOKUP('350.4'!A88,'350.4'!A88:N195,14,FALSE)</f>
        <v>180673.14282089582</v>
      </c>
    </row>
    <row r="90" spans="1:4" ht="54" thickTop="1" thickBot="1">
      <c r="A90" s="145" t="s">
        <v>1500</v>
      </c>
      <c r="B90" s="146" t="s">
        <v>1501</v>
      </c>
      <c r="C90" s="139" t="s">
        <v>387</v>
      </c>
      <c r="D90" s="185">
        <f>VLOOKUP('350.10'!A88,'350.10'!A88:N196,14,FALSE)</f>
        <v>111031.14730692095</v>
      </c>
    </row>
    <row r="91" spans="1:4" ht="54" thickTop="1" thickBot="1">
      <c r="A91" s="145" t="s">
        <v>1502</v>
      </c>
      <c r="B91" s="146" t="s">
        <v>1503</v>
      </c>
      <c r="C91" s="139" t="s">
        <v>387</v>
      </c>
      <c r="D91" s="185">
        <f>VLOOKUP('350.11'!A88,'350.11'!A88:N197,14,FALSE)</f>
        <v>110554.28885130856</v>
      </c>
    </row>
    <row r="92" spans="1:4" ht="54" thickTop="1" thickBot="1">
      <c r="A92" s="145" t="s">
        <v>1504</v>
      </c>
      <c r="B92" s="146" t="s">
        <v>1505</v>
      </c>
      <c r="C92" s="139" t="s">
        <v>387</v>
      </c>
      <c r="D92" s="185">
        <f>VLOOKUP('350.12'!A88,'350.12'!A88:N198,14,FALSE)</f>
        <v>111031.14730692095</v>
      </c>
    </row>
    <row r="93" spans="1:4" ht="54" thickTop="1" thickBot="1">
      <c r="A93" s="145" t="s">
        <v>1506</v>
      </c>
      <c r="B93" s="146" t="s">
        <v>1507</v>
      </c>
      <c r="C93" s="139" t="s">
        <v>387</v>
      </c>
      <c r="D93" s="185">
        <f>VLOOKUP('350.13'!A88,'350.13'!A88:N199,14,FALSE)</f>
        <v>110554.28885130856</v>
      </c>
    </row>
    <row r="94" spans="1:4" ht="54" thickTop="1" thickBot="1">
      <c r="A94" s="143" t="s">
        <v>1508</v>
      </c>
      <c r="B94" s="144" t="s">
        <v>1509</v>
      </c>
      <c r="C94" s="139" t="s">
        <v>998</v>
      </c>
      <c r="D94" s="185">
        <f>VLOOKUP('350.14'!A88,'350.14'!A88:N200,14,FALSE)</f>
        <v>779.09837743985872</v>
      </c>
    </row>
    <row r="95" spans="1:4" ht="54" thickTop="1" thickBot="1">
      <c r="A95" s="145" t="s">
        <v>1510</v>
      </c>
      <c r="B95" s="146" t="s">
        <v>1511</v>
      </c>
      <c r="C95" s="139" t="s">
        <v>387</v>
      </c>
      <c r="D95" s="185">
        <f>VLOOKUP('351.1'!A88,'351.1'!A88:N201,14,FALSE)</f>
        <v>180673.14282089582</v>
      </c>
    </row>
    <row r="96" spans="1:4" ht="54" thickTop="1" thickBot="1">
      <c r="A96" s="145" t="s">
        <v>1512</v>
      </c>
      <c r="B96" s="146" t="s">
        <v>1513</v>
      </c>
      <c r="C96" s="139" t="s">
        <v>387</v>
      </c>
      <c r="D96" s="185">
        <f>VLOOKUP('351.2'!A88,'351.2'!A88:N202,14,FALSE)</f>
        <v>180673.14282089582</v>
      </c>
    </row>
    <row r="97" spans="1:4" ht="54" thickTop="1" thickBot="1">
      <c r="A97" s="145" t="s">
        <v>1514</v>
      </c>
      <c r="B97" s="146" t="s">
        <v>1515</v>
      </c>
      <c r="C97" s="139" t="s">
        <v>387</v>
      </c>
      <c r="D97" s="185">
        <f>VLOOKUP('351.10'!A88,'351.10'!A88:N203,14,FALSE)</f>
        <v>110554.28885130856</v>
      </c>
    </row>
    <row r="98" spans="1:4" ht="54" thickTop="1" thickBot="1">
      <c r="A98" s="145" t="s">
        <v>1516</v>
      </c>
      <c r="B98" s="146" t="s">
        <v>1517</v>
      </c>
      <c r="C98" s="139" t="s">
        <v>387</v>
      </c>
      <c r="D98" s="185">
        <f>VLOOKUP('351.11'!A88,'351.11'!A88:N204,14,FALSE)</f>
        <v>110554.28885130856</v>
      </c>
    </row>
    <row r="99" spans="1:4" ht="54" thickTop="1" thickBot="1">
      <c r="A99" s="145" t="s">
        <v>1518</v>
      </c>
      <c r="B99" s="146" t="s">
        <v>1519</v>
      </c>
      <c r="C99" s="139" t="s">
        <v>998</v>
      </c>
      <c r="D99" s="185">
        <f>VLOOKUP('351.12'!A88,'351.12'!A88:N205,14,FALSE)</f>
        <v>779.09837743985872</v>
      </c>
    </row>
    <row r="100" spans="1:4" ht="54" thickTop="1" thickBot="1">
      <c r="A100" s="145" t="s">
        <v>1522</v>
      </c>
      <c r="B100" s="146" t="s">
        <v>1520</v>
      </c>
      <c r="C100" s="139" t="s">
        <v>998</v>
      </c>
      <c r="D100" s="185">
        <f>VLOOKUP('410.1'!A88,'410.1'!A88:N206,14,FALSE)</f>
        <v>2915.7750841366542</v>
      </c>
    </row>
    <row r="101" spans="1:4" ht="54" thickTop="1" thickBot="1">
      <c r="A101" s="145" t="s">
        <v>1523</v>
      </c>
      <c r="B101" s="146" t="s">
        <v>1521</v>
      </c>
      <c r="C101" s="139" t="s">
        <v>998</v>
      </c>
      <c r="D101" s="185">
        <f>VLOOKUP('410.2'!A88,'410.2'!A88:N207,14,FALSE)</f>
        <v>3024.8665789770512</v>
      </c>
    </row>
    <row r="102" spans="1:4" ht="54" thickTop="1" thickBot="1">
      <c r="A102" s="145" t="s">
        <v>1525</v>
      </c>
      <c r="B102" s="146" t="s">
        <v>1524</v>
      </c>
      <c r="C102" s="139" t="s">
        <v>377</v>
      </c>
      <c r="D102" s="185">
        <f>VLOOKUP('410.3'!A88,'410.3'!A88:N208,14,FALSE)</f>
        <v>3576.4325516763042</v>
      </c>
    </row>
    <row r="103" spans="1:4" ht="54" thickTop="1" thickBot="1">
      <c r="A103" s="145" t="s">
        <v>1527</v>
      </c>
      <c r="B103" s="146" t="s">
        <v>1526</v>
      </c>
      <c r="C103" s="139" t="s">
        <v>1464</v>
      </c>
      <c r="D103" s="185">
        <f>VLOOKUP('411.1'!A88,'411.1'!A88:N209,14,FALSE)</f>
        <v>3173.0252082348725</v>
      </c>
    </row>
    <row r="104" spans="1:4" ht="54" thickTop="1" thickBot="1">
      <c r="A104" s="143" t="s">
        <v>1036</v>
      </c>
      <c r="B104" s="144" t="s">
        <v>1958</v>
      </c>
      <c r="C104" s="139" t="s">
        <v>1464</v>
      </c>
      <c r="D104" s="185">
        <f>VLOOKUP('411.2'!A88,'411.2'!A88:N210,14,FALSE)</f>
        <v>3444.356826738881</v>
      </c>
    </row>
    <row r="105" spans="1:4" ht="54" thickTop="1" thickBot="1">
      <c r="A105" s="143" t="s">
        <v>1037</v>
      </c>
      <c r="B105" s="144" t="s">
        <v>2054</v>
      </c>
      <c r="C105" s="139" t="s">
        <v>1464</v>
      </c>
      <c r="D105" s="185">
        <f>VLOOKUP('411.3'!A88,'411.3'!A88:N211,14,FALSE)</f>
        <v>3444.356826738881</v>
      </c>
    </row>
    <row r="106" spans="1:4" ht="54" thickTop="1" thickBot="1">
      <c r="A106" s="143" t="s">
        <v>1528</v>
      </c>
      <c r="B106" s="144" t="s">
        <v>2055</v>
      </c>
      <c r="C106" s="139" t="s">
        <v>1464</v>
      </c>
      <c r="D106" s="185">
        <f>VLOOKUP('411.4'!A88,'411.4'!A88:N212,14,FALSE)</f>
        <v>3106.3317179394344</v>
      </c>
    </row>
    <row r="107" spans="1:4" ht="54" thickTop="1" thickBot="1">
      <c r="A107" s="143" t="s">
        <v>1535</v>
      </c>
      <c r="B107" s="198" t="s">
        <v>1606</v>
      </c>
      <c r="C107" s="139" t="s">
        <v>998</v>
      </c>
      <c r="D107" s="185">
        <f>VLOOKUP('413.1'!A88,'413.1'!A88:N213,14,FALSE)</f>
        <v>4190.8117039633835</v>
      </c>
    </row>
    <row r="108" spans="1:4" ht="54" thickTop="1" thickBot="1">
      <c r="A108" s="143" t="s">
        <v>1537</v>
      </c>
      <c r="B108" s="144" t="s">
        <v>1607</v>
      </c>
      <c r="C108" s="139" t="s">
        <v>998</v>
      </c>
      <c r="D108" s="185">
        <f>VLOOKUP('413.2'!A88,'413.2'!A88:N214,14,FALSE)</f>
        <v>4243.2137320526563</v>
      </c>
    </row>
    <row r="109" spans="1:4" ht="54" thickTop="1" thickBot="1">
      <c r="A109" s="143" t="s">
        <v>1539</v>
      </c>
      <c r="B109" s="144" t="s">
        <v>1608</v>
      </c>
      <c r="C109" s="139" t="s">
        <v>998</v>
      </c>
      <c r="D109" s="185">
        <f>VLOOKUP('413.3'!A88,'413.3'!A88:N215,14,FALSE)</f>
        <v>4109.8267514617783</v>
      </c>
    </row>
    <row r="110" spans="1:4" ht="54" thickTop="1" thickBot="1">
      <c r="A110" s="143" t="s">
        <v>1038</v>
      </c>
      <c r="B110" s="144" t="s">
        <v>1205</v>
      </c>
      <c r="C110" s="139" t="s">
        <v>998</v>
      </c>
      <c r="D110" s="185">
        <f>VLOOKUP('414.1'!A88,'414.1'!A88:N216,14,FALSE)</f>
        <v>4556.5159303569499</v>
      </c>
    </row>
    <row r="111" spans="1:4" ht="54" thickTop="1" thickBot="1">
      <c r="A111" s="143" t="s">
        <v>1039</v>
      </c>
      <c r="B111" s="144" t="s">
        <v>1959</v>
      </c>
      <c r="C111" s="139" t="s">
        <v>998</v>
      </c>
      <c r="D111" s="185">
        <f>VLOOKUP('414.2'!A88,'414.2'!A88:N217,14,FALSE)</f>
        <v>4586.7471367437256</v>
      </c>
    </row>
    <row r="112" spans="1:4" ht="54" thickTop="1" thickBot="1">
      <c r="A112" s="143" t="s">
        <v>1040</v>
      </c>
      <c r="B112" s="144" t="s">
        <v>1960</v>
      </c>
      <c r="C112" s="139" t="s">
        <v>998</v>
      </c>
      <c r="D112" s="185">
        <f>VLOOKUP('414.3'!A88,'414.3'!A88:N218,14,FALSE)</f>
        <v>4586.7471367437256</v>
      </c>
    </row>
    <row r="113" spans="1:4" ht="54" thickTop="1" thickBot="1">
      <c r="A113" s="143" t="s">
        <v>1041</v>
      </c>
      <c r="B113" s="144" t="s">
        <v>1206</v>
      </c>
      <c r="C113" s="139" t="s">
        <v>998</v>
      </c>
      <c r="D113" s="185">
        <f>VLOOKUP('414.4'!A88,'414.4'!A88:N219,14,FALSE)</f>
        <v>4926.4694848464842</v>
      </c>
    </row>
    <row r="114" spans="1:4" ht="54" thickTop="1" thickBot="1">
      <c r="A114" s="143" t="s">
        <v>1042</v>
      </c>
      <c r="B114" s="144" t="s">
        <v>1207</v>
      </c>
      <c r="C114" s="139" t="s">
        <v>998</v>
      </c>
      <c r="D114" s="185">
        <f>VLOOKUP('414.5'!A88,'414.5'!A88:N220,14,FALSE)</f>
        <v>5133.774289878018</v>
      </c>
    </row>
    <row r="115" spans="1:4" ht="54" thickTop="1" thickBot="1">
      <c r="A115" s="143" t="s">
        <v>1546</v>
      </c>
      <c r="B115" s="144" t="s">
        <v>2056</v>
      </c>
      <c r="C115" s="139" t="s">
        <v>998</v>
      </c>
      <c r="D115" s="185">
        <f>VLOOKUP('414.6'!A88,'414.6'!A88:N221,14,FALSE)</f>
        <v>4784.7458179686764</v>
      </c>
    </row>
    <row r="116" spans="1:4" ht="54" thickTop="1" thickBot="1">
      <c r="A116" s="143" t="s">
        <v>1043</v>
      </c>
      <c r="B116" s="144" t="s">
        <v>1961</v>
      </c>
      <c r="C116" s="139" t="s">
        <v>1464</v>
      </c>
      <c r="D116" s="185">
        <f>VLOOKUP('415.1'!A88,'415.1'!A88:N222,14,FALSE)</f>
        <v>3178.6703615309398</v>
      </c>
    </row>
    <row r="117" spans="1:4" ht="54" thickTop="1" thickBot="1">
      <c r="A117" s="143" t="s">
        <v>1044</v>
      </c>
      <c r="B117" s="144" t="s">
        <v>2058</v>
      </c>
      <c r="C117" s="139" t="s">
        <v>233</v>
      </c>
      <c r="D117" s="185">
        <f>VLOOKUP('420.1'!A87,'420.1'!A87:N223,14,FALSE)</f>
        <v>3552.3285854880069</v>
      </c>
    </row>
    <row r="118" spans="1:4" ht="54" thickTop="1" thickBot="1">
      <c r="A118" s="143" t="s">
        <v>1045</v>
      </c>
      <c r="B118" s="144" t="s">
        <v>2057</v>
      </c>
      <c r="C118" s="148" t="s">
        <v>233</v>
      </c>
      <c r="D118" s="185">
        <f>VLOOKUP('420.2 '!A88,'420.2 '!A59:N107,14,FALSE)</f>
        <v>2839.9596207183949</v>
      </c>
    </row>
    <row r="119" spans="1:4" ht="54" thickTop="1" thickBot="1">
      <c r="A119" s="143" t="s">
        <v>1551</v>
      </c>
      <c r="B119" s="144" t="s">
        <v>1552</v>
      </c>
      <c r="C119" s="139" t="s">
        <v>233</v>
      </c>
      <c r="D119" s="185">
        <f>VLOOKUP('420.3'!A88,'420.3'!A88:N225,14,FALSE)</f>
        <v>4153.0354301021525</v>
      </c>
    </row>
    <row r="120" spans="1:4" ht="54" thickTop="1" thickBot="1">
      <c r="A120" s="143" t="s">
        <v>1046</v>
      </c>
      <c r="B120" s="144" t="s">
        <v>1208</v>
      </c>
      <c r="C120" s="139" t="s">
        <v>233</v>
      </c>
      <c r="D120" s="185">
        <f>VLOOKUP('421.1'!A88,'421.1'!A88:N226,14,FALSE)</f>
        <v>1788.9431066459663</v>
      </c>
    </row>
    <row r="121" spans="1:4" ht="54" thickTop="1" thickBot="1">
      <c r="A121" s="143" t="s">
        <v>1047</v>
      </c>
      <c r="B121" s="144" t="s">
        <v>1209</v>
      </c>
      <c r="C121" s="139" t="s">
        <v>233</v>
      </c>
      <c r="D121" s="185">
        <f>VLOOKUP('421.2'!A88,'421.2'!A88:N227,14,FALSE)</f>
        <v>1929.2639492856306</v>
      </c>
    </row>
    <row r="122" spans="1:4" ht="54" thickTop="1" thickBot="1">
      <c r="A122" s="143" t="s">
        <v>1048</v>
      </c>
      <c r="B122" s="144" t="s">
        <v>1962</v>
      </c>
      <c r="C122" s="139" t="s">
        <v>233</v>
      </c>
      <c r="D122" s="185">
        <f>VLOOKUP('421.3'!A88,'421.3'!A88:N228,14,FALSE)</f>
        <v>1850.0391075773232</v>
      </c>
    </row>
    <row r="123" spans="1:4" ht="54" thickTop="1" thickBot="1">
      <c r="A123" s="143" t="s">
        <v>1049</v>
      </c>
      <c r="B123" s="144" t="s">
        <v>1963</v>
      </c>
      <c r="C123" s="139" t="s">
        <v>233</v>
      </c>
      <c r="D123" s="185">
        <f>VLOOKUP('421.4'!A88,'421.4'!A88:N229,14,FALSE)</f>
        <v>1871.4763008865714</v>
      </c>
    </row>
    <row r="124" spans="1:4" ht="54" thickTop="1" thickBot="1">
      <c r="A124" s="143" t="s">
        <v>1556</v>
      </c>
      <c r="B124" s="146" t="s">
        <v>1557</v>
      </c>
      <c r="C124" s="139" t="s">
        <v>233</v>
      </c>
      <c r="D124" s="185">
        <f>VLOOKUP('430.1.1'!A87,'430.1.1'!A87:N230,14,FALSE)</f>
        <v>9803.6871116263392</v>
      </c>
    </row>
    <row r="125" spans="1:4" ht="54" thickTop="1" thickBot="1">
      <c r="A125" s="143" t="s">
        <v>1558</v>
      </c>
      <c r="B125" s="144" t="s">
        <v>1559</v>
      </c>
      <c r="C125" s="139" t="s">
        <v>233</v>
      </c>
      <c r="D125" s="185">
        <f>VLOOKUP('430.1.2'!A88,'430.1.2'!A88:N231,14,FALSE)</f>
        <v>7926.1894487749132</v>
      </c>
    </row>
    <row r="126" spans="1:4" ht="54" thickTop="1" thickBot="1">
      <c r="A126" s="143" t="s">
        <v>1560</v>
      </c>
      <c r="B126" s="144" t="s">
        <v>1609</v>
      </c>
      <c r="C126" s="139" t="s">
        <v>233</v>
      </c>
      <c r="D126" s="185">
        <f>VLOOKUP('430.2.1'!A88,'430.2.1'!A88:N232,14,FALSE)</f>
        <v>9803.6871116263392</v>
      </c>
    </row>
    <row r="127" spans="1:4" ht="54" thickTop="1" thickBot="1">
      <c r="A127" s="143" t="s">
        <v>1562</v>
      </c>
      <c r="B127" s="144" t="s">
        <v>1610</v>
      </c>
      <c r="C127" s="139" t="s">
        <v>233</v>
      </c>
      <c r="D127" s="185">
        <f>VLOOKUP('430.2.2'!A88,'430.2.2'!A88:N233,14,FALSE)</f>
        <v>7926.1894487749132</v>
      </c>
    </row>
    <row r="128" spans="1:4" ht="54" thickTop="1" thickBot="1">
      <c r="A128" s="143" t="s">
        <v>1563</v>
      </c>
      <c r="B128" s="144" t="s">
        <v>1611</v>
      </c>
      <c r="C128" s="139" t="s">
        <v>233</v>
      </c>
      <c r="D128" s="185">
        <f>VLOOKUP('431.1.1'!A88,'431.1.1'!A88:N234,14,FALSE)</f>
        <v>20906.593099730853</v>
      </c>
    </row>
    <row r="129" spans="1:4" ht="54" thickTop="1" thickBot="1">
      <c r="A129" s="143" t="s">
        <v>1565</v>
      </c>
      <c r="B129" s="144" t="s">
        <v>1612</v>
      </c>
      <c r="C129" s="139" t="s">
        <v>233</v>
      </c>
      <c r="D129" s="185">
        <f>VLOOKUP('431.1.2'!A88,'431.1.2'!A88:N235,14,FALSE)</f>
        <v>16366.824222461626</v>
      </c>
    </row>
    <row r="130" spans="1:4" ht="54" thickTop="1" thickBot="1">
      <c r="A130" s="143" t="s">
        <v>1568</v>
      </c>
      <c r="B130" s="144" t="s">
        <v>1613</v>
      </c>
      <c r="C130" s="139" t="s">
        <v>233</v>
      </c>
      <c r="D130" s="185">
        <f>VLOOKUP('431.2.1'!A88,'431.2.1'!A88:N236,14,FALSE)</f>
        <v>20362.105034815271</v>
      </c>
    </row>
    <row r="131" spans="1:4" ht="54" thickTop="1" thickBot="1">
      <c r="A131" s="143" t="s">
        <v>1569</v>
      </c>
      <c r="B131" s="144" t="s">
        <v>1614</v>
      </c>
      <c r="C131" s="139" t="s">
        <v>233</v>
      </c>
      <c r="D131" s="185">
        <f>VLOOKUP('431.2.2'!A88,'431.2.2'!A88:N237,14,FALSE)</f>
        <v>15950.7531539884</v>
      </c>
    </row>
    <row r="132" spans="1:4" ht="54" thickTop="1" thickBot="1">
      <c r="A132" s="143" t="s">
        <v>1050</v>
      </c>
      <c r="B132" s="144" t="s">
        <v>1210</v>
      </c>
      <c r="C132" s="139" t="s">
        <v>233</v>
      </c>
      <c r="D132" s="185">
        <f>VLOOKUP('432.1'!A88,'432.1'!A88:N238,14,FALSE)</f>
        <v>5945.8067035914419</v>
      </c>
    </row>
    <row r="133" spans="1:4" ht="54" thickTop="1" thickBot="1">
      <c r="A133" s="143" t="s">
        <v>1051</v>
      </c>
      <c r="B133" s="144" t="s">
        <v>1964</v>
      </c>
      <c r="C133" s="139" t="s">
        <v>233</v>
      </c>
      <c r="D133" s="185">
        <f>VLOOKUP('432.2'!A88,'432.2'!A88:N239,14,FALSE)</f>
        <v>5556.026585147928</v>
      </c>
    </row>
    <row r="134" spans="1:4" ht="54" thickTop="1" thickBot="1">
      <c r="A134" s="143" t="s">
        <v>1052</v>
      </c>
      <c r="B134" s="144" t="s">
        <v>1965</v>
      </c>
      <c r="C134" s="139" t="s">
        <v>233</v>
      </c>
      <c r="D134" s="185">
        <f>VLOOKUP('433.1'!A88,'433.1'!A88:N240,14,FALSE)</f>
        <v>5999.298004807104</v>
      </c>
    </row>
    <row r="135" spans="1:4" ht="54" thickTop="1" thickBot="1">
      <c r="A135" s="143" t="s">
        <v>1053</v>
      </c>
      <c r="B135" s="144" t="s">
        <v>1966</v>
      </c>
      <c r="C135" s="139" t="s">
        <v>233</v>
      </c>
      <c r="D135" s="185">
        <f>VLOOKUP('433.2'!A88,'433.2'!A88:N241,14,FALSE)</f>
        <v>5600.2190549862844</v>
      </c>
    </row>
    <row r="136" spans="1:4" ht="54" thickTop="1" thickBot="1">
      <c r="A136" s="143" t="s">
        <v>1054</v>
      </c>
      <c r="B136" s="144" t="s">
        <v>1967</v>
      </c>
      <c r="C136" s="139" t="s">
        <v>233</v>
      </c>
      <c r="D136" s="185">
        <f>VLOOKUP('433.3'!A88,'433.3'!A88:N242,14,FALSE)</f>
        <v>6765.3731414342037</v>
      </c>
    </row>
    <row r="137" spans="1:4" ht="54" thickTop="1" thickBot="1">
      <c r="A137" s="143" t="s">
        <v>1055</v>
      </c>
      <c r="B137" s="144" t="s">
        <v>1211</v>
      </c>
      <c r="C137" s="139" t="s">
        <v>233</v>
      </c>
      <c r="D137" s="185">
        <f>VLOOKUP('433.4'!A88,'433.4'!A88:N243,14,FALSE)</f>
        <v>4177.4324478961189</v>
      </c>
    </row>
    <row r="138" spans="1:4" ht="54" thickTop="1" thickBot="1">
      <c r="A138" s="143" t="s">
        <v>1056</v>
      </c>
      <c r="B138" s="144" t="s">
        <v>1968</v>
      </c>
      <c r="C138" s="139" t="s">
        <v>233</v>
      </c>
      <c r="D138" s="185">
        <f>VLOOKUP('433.5'!A88,'433.5'!A88:N244,14,FALSE)</f>
        <v>6493.6597264262946</v>
      </c>
    </row>
    <row r="139" spans="1:4" ht="54" thickTop="1" thickBot="1">
      <c r="A139" s="143" t="s">
        <v>1057</v>
      </c>
      <c r="B139" s="144" t="s">
        <v>1969</v>
      </c>
      <c r="C139" s="139" t="s">
        <v>233</v>
      </c>
      <c r="D139" s="185">
        <f>VLOOKUP('433.6'!A88,'433.6'!A88:N245,14,FALSE)</f>
        <v>6077.0879772251028</v>
      </c>
    </row>
    <row r="140" spans="1:4" ht="54" thickTop="1" thickBot="1">
      <c r="A140" s="143" t="s">
        <v>1058</v>
      </c>
      <c r="B140" s="144" t="s">
        <v>1970</v>
      </c>
      <c r="C140" s="139" t="s">
        <v>233</v>
      </c>
      <c r="D140" s="185">
        <f>VLOOKUP('433.7'!A88,'433.7'!A88:N246,14,FALSE)</f>
        <v>7343.3960774812576</v>
      </c>
    </row>
    <row r="141" spans="1:4" ht="54" thickTop="1" thickBot="1">
      <c r="A141" s="143" t="s">
        <v>1059</v>
      </c>
      <c r="B141" s="144" t="s">
        <v>1212</v>
      </c>
      <c r="C141" s="139" t="s">
        <v>233</v>
      </c>
      <c r="D141" s="185">
        <f>VLOOKUP('433.8'!A88,'433.8'!A88:N247,14,FALSE)</f>
        <v>4538.6967829255273</v>
      </c>
    </row>
    <row r="142" spans="1:4" ht="54" thickTop="1" thickBot="1">
      <c r="A142" s="143" t="s">
        <v>1060</v>
      </c>
      <c r="B142" s="144" t="s">
        <v>1971</v>
      </c>
      <c r="C142" s="139" t="s">
        <v>387</v>
      </c>
      <c r="D142" s="185">
        <f>VLOOKUP('440.1'!A89,'440.1'!A89:N248,14,FALSE)</f>
        <v>241878.09540293814</v>
      </c>
    </row>
    <row r="143" spans="1:4" ht="54" thickTop="1" thickBot="1">
      <c r="A143" s="143" t="s">
        <v>1061</v>
      </c>
      <c r="B143" s="144" t="s">
        <v>1972</v>
      </c>
      <c r="C143" s="139" t="s">
        <v>387</v>
      </c>
      <c r="D143" s="185">
        <f>VLOOKUP('440.2'!A93,'440.2'!A93:N250,14,FALSE)</f>
        <v>242109.83344826804</v>
      </c>
    </row>
    <row r="144" spans="1:4" ht="54" thickTop="1" thickBot="1">
      <c r="A144" s="143" t="s">
        <v>1062</v>
      </c>
      <c r="B144" s="144" t="s">
        <v>1973</v>
      </c>
      <c r="C144" s="139" t="s">
        <v>387</v>
      </c>
      <c r="D144" s="185">
        <f>VLOOKUP('440.3'!A93,'440.3'!A93:N252,14,FALSE)</f>
        <v>241878.0954029382</v>
      </c>
    </row>
    <row r="145" spans="1:4" ht="54" thickTop="1" thickBot="1">
      <c r="A145" s="143" t="s">
        <v>1063</v>
      </c>
      <c r="B145" s="144" t="s">
        <v>1213</v>
      </c>
      <c r="C145" s="139" t="s">
        <v>387</v>
      </c>
      <c r="D145" s="185">
        <f>VLOOKUP('440.4'!A93,'440.4'!A93:N254,14,FALSE)</f>
        <v>265620.84114216198</v>
      </c>
    </row>
    <row r="146" spans="1:4" ht="54" thickTop="1" thickBot="1">
      <c r="A146" s="143" t="s">
        <v>1064</v>
      </c>
      <c r="B146" s="144" t="s">
        <v>1974</v>
      </c>
      <c r="C146" s="139" t="s">
        <v>387</v>
      </c>
      <c r="D146" s="185">
        <f>VLOOKUP('441.1'!A93,'441.1'!A93:N256,14,FALSE)</f>
        <v>241878.0954029382</v>
      </c>
    </row>
    <row r="147" spans="1:4" ht="54" thickTop="1" thickBot="1">
      <c r="A147" s="143" t="s">
        <v>1065</v>
      </c>
      <c r="B147" s="144" t="s">
        <v>1975</v>
      </c>
      <c r="C147" s="139" t="s">
        <v>387</v>
      </c>
      <c r="D147" s="185">
        <f>VLOOKUP('441.2'!A92,'441.2'!A92:N258,14,FALSE)</f>
        <v>241878.0954029382</v>
      </c>
    </row>
    <row r="148" spans="1:4" ht="54" thickTop="1" thickBot="1">
      <c r="A148" s="143" t="s">
        <v>1066</v>
      </c>
      <c r="B148" s="144" t="s">
        <v>1976</v>
      </c>
      <c r="C148" s="139" t="s">
        <v>387</v>
      </c>
      <c r="D148" s="185">
        <f>VLOOKUP('441.3'!A93,'441.3'!A93:N260,14,FALSE)</f>
        <v>241781.63339833118</v>
      </c>
    </row>
    <row r="149" spans="1:4" ht="54" thickTop="1" thickBot="1">
      <c r="A149" s="143" t="s">
        <v>1067</v>
      </c>
      <c r="B149" s="144" t="s">
        <v>1977</v>
      </c>
      <c r="C149" s="139" t="s">
        <v>387</v>
      </c>
      <c r="D149" s="185">
        <f>VLOOKUP('441.4'!A92,'441.4'!A92:N262,14,FALSE)</f>
        <v>265891.30698255828</v>
      </c>
    </row>
    <row r="150" spans="1:4" ht="54" thickTop="1" thickBot="1">
      <c r="A150" s="143" t="s">
        <v>1068</v>
      </c>
      <c r="B150" s="144" t="s">
        <v>1957</v>
      </c>
      <c r="C150" s="139" t="s">
        <v>387</v>
      </c>
      <c r="D150" s="185">
        <f>VLOOKUP('450.1'!A95,'450.1'!A95:N264,14,FALSE)</f>
        <v>295373.40330935351</v>
      </c>
    </row>
    <row r="151" spans="1:4" ht="54" thickTop="1" thickBot="1">
      <c r="A151" s="143" t="s">
        <v>1069</v>
      </c>
      <c r="B151" s="144" t="s">
        <v>1978</v>
      </c>
      <c r="C151" s="139" t="s">
        <v>387</v>
      </c>
      <c r="D151" s="185">
        <f>VLOOKUP('450.2'!A93,'450.2'!A93:N266,14,FALSE)</f>
        <v>295701.6033592904</v>
      </c>
    </row>
    <row r="152" spans="1:4" ht="54" thickTop="1" thickBot="1">
      <c r="A152" s="143" t="s">
        <v>1070</v>
      </c>
      <c r="B152" s="144" t="s">
        <v>1979</v>
      </c>
      <c r="C152" s="139" t="s">
        <v>387</v>
      </c>
      <c r="D152" s="185">
        <f>VLOOKUP('450.3'!A93,'450.3'!A93:N268,14,FALSE)</f>
        <v>295701.6033592904</v>
      </c>
    </row>
    <row r="153" spans="1:4" ht="54" thickTop="1" thickBot="1">
      <c r="A153" s="143" t="s">
        <v>1071</v>
      </c>
      <c r="B153" s="144" t="s">
        <v>1980</v>
      </c>
      <c r="C153" s="139" t="s">
        <v>387</v>
      </c>
      <c r="D153" s="185">
        <f>VLOOKUP('450.4'!A92,'450.4'!A92:N270,14,FALSE)</f>
        <v>295373.40330935351</v>
      </c>
    </row>
    <row r="154" spans="1:4" ht="63.75" customHeight="1" thickTop="1" thickBot="1">
      <c r="A154" s="143" t="s">
        <v>1072</v>
      </c>
      <c r="B154" s="144" t="s">
        <v>1981</v>
      </c>
      <c r="C154" s="139" t="s">
        <v>387</v>
      </c>
      <c r="D154" s="185">
        <f>VLOOKUP('450.5'!A92,'450.5'!A92:N272,14,FALSE)</f>
        <v>295469.86531396053</v>
      </c>
    </row>
    <row r="155" spans="1:4" ht="54" thickTop="1" thickBot="1">
      <c r="A155" s="143" t="s">
        <v>1073</v>
      </c>
      <c r="B155" s="144" t="s">
        <v>1982</v>
      </c>
      <c r="C155" s="139" t="s">
        <v>387</v>
      </c>
      <c r="D155" s="185">
        <f>VLOOKUP('450.6'!A93,'450.6'!A93:N274,14,FALSE)</f>
        <v>295469.86531396053</v>
      </c>
    </row>
    <row r="156" spans="1:4" ht="54" thickTop="1" thickBot="1">
      <c r="A156" s="143" t="s">
        <v>1074</v>
      </c>
      <c r="B156" s="144" t="s">
        <v>1983</v>
      </c>
      <c r="C156" s="139" t="s">
        <v>387</v>
      </c>
      <c r="D156" s="185">
        <f>VLOOKUP('450.7'!A93,'450.7'!A93:N275,14,FALSE)</f>
        <v>295469.86531396053</v>
      </c>
    </row>
    <row r="157" spans="1:4" ht="54" thickTop="1" thickBot="1">
      <c r="A157" s="143" t="s">
        <v>1075</v>
      </c>
      <c r="B157" s="144" t="s">
        <v>1984</v>
      </c>
      <c r="C157" s="139" t="s">
        <v>387</v>
      </c>
      <c r="D157" s="185">
        <f>VLOOKUP('450.8'!A93,'450.8'!A93:N276,14,FALSE)</f>
        <v>295421.55363454641</v>
      </c>
    </row>
    <row r="158" spans="1:4" ht="54" thickTop="1" thickBot="1">
      <c r="A158" s="143" t="s">
        <v>1584</v>
      </c>
      <c r="B158" s="144" t="s">
        <v>1615</v>
      </c>
      <c r="C158" s="139" t="s">
        <v>387</v>
      </c>
      <c r="D158" s="185">
        <f>VLOOKUP('450.10'!A92,'450.10'!A92:N277,14,FALSE)</f>
        <v>342009.06788664928</v>
      </c>
    </row>
    <row r="159" spans="1:4" ht="54" thickTop="1" thickBot="1">
      <c r="A159" s="143" t="s">
        <v>1586</v>
      </c>
      <c r="B159" s="144" t="s">
        <v>1616</v>
      </c>
      <c r="C159" s="139" t="s">
        <v>387</v>
      </c>
      <c r="D159" s="185">
        <f>VLOOKUP('450.11'!A92,'450.11'!A92:N278,14,FALSE)</f>
        <v>342105.52989125624</v>
      </c>
    </row>
    <row r="160" spans="1:4" ht="54" thickTop="1" thickBot="1">
      <c r="A160" s="143" t="s">
        <v>1588</v>
      </c>
      <c r="B160" s="144" t="s">
        <v>1617</v>
      </c>
      <c r="C160" s="139" t="s">
        <v>387</v>
      </c>
      <c r="D160" s="185">
        <f>VLOOKUP('450.12'!A92,'450.11'!A92:N279,14,FALSE)</f>
        <v>342105.52989125624</v>
      </c>
    </row>
    <row r="161" spans="1:4" ht="54" thickTop="1" thickBot="1">
      <c r="A161" s="143" t="s">
        <v>1076</v>
      </c>
      <c r="B161" s="144" t="s">
        <v>1985</v>
      </c>
      <c r="C161" s="139" t="s">
        <v>387</v>
      </c>
      <c r="D161" s="185">
        <f>VLOOKUP('451.1'!A92,'451.1'!A92:N280,14,FALSE)</f>
        <v>295469.86531396053</v>
      </c>
    </row>
    <row r="162" spans="1:4" ht="54" thickTop="1" thickBot="1">
      <c r="A162" s="143" t="s">
        <v>1077</v>
      </c>
      <c r="B162" s="144" t="s">
        <v>1986</v>
      </c>
      <c r="C162" s="139" t="s">
        <v>387</v>
      </c>
      <c r="D162" s="185">
        <f>VLOOKUP('451.2'!A93,'451.2'!A93:N281,14,FALSE)</f>
        <v>295469.86531396053</v>
      </c>
    </row>
    <row r="163" spans="1:4" ht="54" thickTop="1" thickBot="1">
      <c r="A163" s="143" t="s">
        <v>1078</v>
      </c>
      <c r="B163" s="144" t="s">
        <v>1987</v>
      </c>
      <c r="C163" s="139" t="s">
        <v>387</v>
      </c>
      <c r="D163" s="185">
        <f>VLOOKUP('451.3'!A92,'451.3'!A92:N282,14,FALSE)</f>
        <v>295469.86531396053</v>
      </c>
    </row>
    <row r="164" spans="1:4" ht="54" thickTop="1" thickBot="1">
      <c r="A164" s="143" t="s">
        <v>1079</v>
      </c>
      <c r="B164" s="144" t="s">
        <v>1988</v>
      </c>
      <c r="C164" s="139" t="s">
        <v>387</v>
      </c>
      <c r="D164" s="185">
        <f>VLOOKUP('451.4'!A92,'451.4'!A92:N283,14,FALSE)</f>
        <v>342105.52989125624</v>
      </c>
    </row>
    <row r="165" spans="1:4" ht="54" thickTop="1" thickBot="1">
      <c r="A165" s="143" t="s">
        <v>1080</v>
      </c>
      <c r="B165" s="144" t="s">
        <v>1989</v>
      </c>
      <c r="C165" s="139" t="s">
        <v>387</v>
      </c>
      <c r="D165" s="185">
        <f>VLOOKUP('452.1'!A93,'452.1'!A93:N284,14,FALSE)</f>
        <v>295469.86531396053</v>
      </c>
    </row>
    <row r="166" spans="1:4" ht="54" thickTop="1" thickBot="1">
      <c r="A166" s="143" t="s">
        <v>1081</v>
      </c>
      <c r="B166" s="144" t="s">
        <v>1990</v>
      </c>
      <c r="C166" s="139" t="s">
        <v>387</v>
      </c>
      <c r="D166" s="185">
        <f>VLOOKUP('452.2'!A93,'452.2'!A93:N285,14,FALSE)</f>
        <v>295469.86531396053</v>
      </c>
    </row>
    <row r="167" spans="1:4" ht="54" thickTop="1" thickBot="1">
      <c r="A167" s="143" t="s">
        <v>1082</v>
      </c>
      <c r="B167" s="144" t="s">
        <v>1991</v>
      </c>
      <c r="C167" s="139" t="s">
        <v>387</v>
      </c>
      <c r="D167" s="185">
        <f>VLOOKUP('452.3'!A92,'452.3'!A92:N286,14,FALSE)</f>
        <v>295469.86531396053</v>
      </c>
    </row>
    <row r="168" spans="1:4" ht="54" thickTop="1" thickBot="1">
      <c r="A168" s="143" t="s">
        <v>1083</v>
      </c>
      <c r="B168" s="144" t="s">
        <v>1992</v>
      </c>
      <c r="C168" s="139" t="s">
        <v>387</v>
      </c>
      <c r="D168" s="185">
        <f>VLOOKUP('452.4'!A93,'452.4'!A93:N287,14,FALSE)</f>
        <v>295469.86531396053</v>
      </c>
    </row>
    <row r="169" spans="1:4" ht="54" thickTop="1" thickBot="1">
      <c r="A169" s="143" t="s">
        <v>1084</v>
      </c>
      <c r="B169" s="144" t="s">
        <v>1214</v>
      </c>
      <c r="C169" s="139" t="s">
        <v>387</v>
      </c>
      <c r="D169" s="185">
        <f>VLOOKUP('453.1'!A92,'453.1'!A92:N288,14,FALSE)</f>
        <v>296652.16378476552</v>
      </c>
    </row>
    <row r="170" spans="1:4" ht="54" thickTop="1" thickBot="1">
      <c r="A170" s="143" t="s">
        <v>1085</v>
      </c>
      <c r="B170" s="144" t="s">
        <v>1993</v>
      </c>
      <c r="C170" s="139" t="s">
        <v>233</v>
      </c>
      <c r="D170" s="185">
        <f>VLOOKUP('460.1'!A87,'460.1'!A87:N289,14,FALSE)</f>
        <v>5239.6178994791453</v>
      </c>
    </row>
    <row r="171" spans="1:4" ht="54" thickTop="1" thickBot="1">
      <c r="A171" s="203" t="s">
        <v>2017</v>
      </c>
      <c r="B171" s="144" t="s">
        <v>2073</v>
      </c>
      <c r="C171" s="139" t="s">
        <v>233</v>
      </c>
      <c r="D171" s="185">
        <f>VLOOKUP('460.2'!A87,'460.2'!A87:N290,14,FALSE)</f>
        <v>2619.8089497395727</v>
      </c>
    </row>
    <row r="172" spans="1:4" ht="51.75" customHeight="1" thickTop="1" thickBot="1">
      <c r="A172" s="143" t="s">
        <v>1086</v>
      </c>
      <c r="B172" s="144" t="s">
        <v>1215</v>
      </c>
      <c r="C172" s="139" t="s">
        <v>387</v>
      </c>
      <c r="D172" s="185">
        <f>VLOOKUP('461.1'!A87,'461.1'!A87:N291,14,FALSE)</f>
        <v>145571.62161378664</v>
      </c>
    </row>
    <row r="173" spans="1:4" ht="54" thickTop="1" thickBot="1">
      <c r="A173" s="143" t="s">
        <v>1087</v>
      </c>
      <c r="B173" s="144" t="s">
        <v>1216</v>
      </c>
      <c r="C173" s="139" t="s">
        <v>387</v>
      </c>
      <c r="D173" s="185">
        <f>VLOOKUP('461.2'!A89,'461.2'!A89:N294,14,FALSE)</f>
        <v>181509.37720224273</v>
      </c>
    </row>
    <row r="174" spans="1:4" ht="54" thickTop="1" thickBot="1">
      <c r="A174" s="143" t="s">
        <v>1598</v>
      </c>
      <c r="B174" s="144" t="s">
        <v>2078</v>
      </c>
      <c r="C174" s="139" t="s">
        <v>387</v>
      </c>
      <c r="D174" s="185">
        <f>VLOOKUP('462.1.1'!A88,'462.1.1'!A88:N293,14,FALSE)</f>
        <v>213304.16545462608</v>
      </c>
    </row>
    <row r="175" spans="1:4" ht="54" thickTop="1" thickBot="1">
      <c r="A175" s="143" t="s">
        <v>1599</v>
      </c>
      <c r="B175" s="144" t="s">
        <v>2079</v>
      </c>
      <c r="C175" s="139" t="s">
        <v>387</v>
      </c>
      <c r="D175" s="185">
        <f>VLOOKUP('462.1.2'!A88,'462.1.2'!A88:N294,14,FALSE)</f>
        <v>211123.19783357135</v>
      </c>
    </row>
    <row r="176" spans="1:4" ht="54" thickTop="1" thickBot="1">
      <c r="A176" s="143" t="s">
        <v>1600</v>
      </c>
      <c r="B176" s="144" t="s">
        <v>2082</v>
      </c>
      <c r="C176" s="139" t="s">
        <v>387</v>
      </c>
      <c r="D176" s="185">
        <f>VLOOKUP('462.2.1'!A88,'462.2.1'!A88:N295,14,FALSE)</f>
        <v>236380.58299929864</v>
      </c>
    </row>
    <row r="177" spans="1:4" ht="54" thickTop="1" thickBot="1">
      <c r="A177" s="143" t="s">
        <v>1601</v>
      </c>
      <c r="B177" s="144" t="s">
        <v>2083</v>
      </c>
      <c r="C177" s="139" t="s">
        <v>387</v>
      </c>
      <c r="D177" s="185">
        <f>VLOOKUP('462.2.2'!A88,'462.2.2'!A88:N296,14,FALSE)</f>
        <v>234199.61537824394</v>
      </c>
    </row>
    <row r="178" spans="1:4" ht="54" thickTop="1" thickBot="1">
      <c r="A178" s="143" t="s">
        <v>1088</v>
      </c>
      <c r="B178" s="144" t="s">
        <v>1618</v>
      </c>
      <c r="C178" s="139" t="s">
        <v>233</v>
      </c>
      <c r="D178" s="185">
        <f>VLOOKUP('464.1'!A88,'464.1'!A88:N297,14,FALSE)</f>
        <v>5370.7232109811048</v>
      </c>
    </row>
    <row r="179" spans="1:4" ht="54" thickTop="1" thickBot="1">
      <c r="A179" s="143" t="s">
        <v>1089</v>
      </c>
      <c r="B179" s="144" t="s">
        <v>1619</v>
      </c>
      <c r="C179" s="139" t="s">
        <v>387</v>
      </c>
      <c r="D179" s="185">
        <f>VLOOKUP('465.1'!A92,'465.1'!A92:N298,14,FALSE)</f>
        <v>124574.08084031448</v>
      </c>
    </row>
    <row r="180" spans="1:4" ht="54" thickTop="1" thickBot="1">
      <c r="A180" s="143" t="s">
        <v>1602</v>
      </c>
      <c r="B180" s="144" t="s">
        <v>1620</v>
      </c>
      <c r="C180" s="139" t="s">
        <v>387</v>
      </c>
      <c r="D180" s="185">
        <f>VLOOKUP('465.2'!A92,'465.2'!A92:N299,14,FALSE)</f>
        <v>30528.886957093331</v>
      </c>
    </row>
    <row r="181" spans="1:4" ht="54" thickTop="1" thickBot="1">
      <c r="A181" s="143" t="s">
        <v>1090</v>
      </c>
      <c r="B181" s="144" t="s">
        <v>1621</v>
      </c>
      <c r="C181" s="139" t="s">
        <v>144</v>
      </c>
      <c r="D181" s="185">
        <f>VLOOKUP('466.1'!A92,'466.1'!A92:N300,14,FALSE)</f>
        <v>2983.6722355655656</v>
      </c>
    </row>
    <row r="182" spans="1:4" ht="54" thickTop="1" thickBot="1">
      <c r="A182" s="143" t="s">
        <v>1091</v>
      </c>
      <c r="B182" s="144" t="s">
        <v>1622</v>
      </c>
      <c r="C182" s="139" t="s">
        <v>144</v>
      </c>
      <c r="D182" s="185">
        <f>VLOOKUP('466.2'!A96,'466.2'!A96:N301,14,FALSE)</f>
        <v>3442.8369348350889</v>
      </c>
    </row>
    <row r="183" spans="1:4" ht="54" thickTop="1" thickBot="1">
      <c r="A183" s="145" t="s">
        <v>1092</v>
      </c>
      <c r="B183" s="146" t="s">
        <v>1735</v>
      </c>
      <c r="C183" s="139" t="s">
        <v>387</v>
      </c>
      <c r="D183" s="185">
        <f>VLOOKUP('500.1'!A95,'500.1'!A95:N302,14,FALSE)</f>
        <v>753850.3540224107</v>
      </c>
    </row>
    <row r="184" spans="1:4" ht="54" thickTop="1" thickBot="1">
      <c r="A184" s="143" t="s">
        <v>1624</v>
      </c>
      <c r="B184" s="144" t="s">
        <v>1736</v>
      </c>
      <c r="C184" s="139" t="s">
        <v>387</v>
      </c>
      <c r="D184" s="185">
        <f>VLOOKUP('500.2'!A95,'500.2'!A95:N303,14,FALSE)</f>
        <v>770779.24269629025</v>
      </c>
    </row>
    <row r="185" spans="1:4" ht="57.75" thickTop="1" thickBot="1">
      <c r="A185" s="143" t="s">
        <v>1093</v>
      </c>
      <c r="B185" s="144" t="s">
        <v>1875</v>
      </c>
      <c r="C185" s="139" t="s">
        <v>377</v>
      </c>
      <c r="D185" s="185">
        <f>VLOOKUP('501.1'!A88,'501.1'!A88:N304,14,FALSE)</f>
        <v>632.27126060722276</v>
      </c>
    </row>
    <row r="186" spans="1:4" ht="57.75" thickTop="1" thickBot="1">
      <c r="A186" s="143" t="s">
        <v>1626</v>
      </c>
      <c r="B186" s="144" t="s">
        <v>1876</v>
      </c>
      <c r="C186" s="139" t="s">
        <v>377</v>
      </c>
      <c r="D186" s="185">
        <f>VLOOKUP('501.10'!A88,'501.10'!A88:N305,14,FALSE)</f>
        <v>1049.7841201746185</v>
      </c>
    </row>
    <row r="187" spans="1:4" ht="57.75" thickTop="1" thickBot="1">
      <c r="A187" s="143" t="s">
        <v>1627</v>
      </c>
      <c r="B187" s="144" t="s">
        <v>1877</v>
      </c>
      <c r="C187" s="139" t="s">
        <v>377</v>
      </c>
      <c r="D187" s="185">
        <f>VLOOKUP('501.20'!A88,'501.20'!A88:N306,14,FALSE)</f>
        <v>779.09837743985872</v>
      </c>
    </row>
    <row r="188" spans="1:4" ht="54" thickTop="1" thickBot="1">
      <c r="A188" s="143" t="s">
        <v>1628</v>
      </c>
      <c r="B188" s="144" t="s">
        <v>1737</v>
      </c>
      <c r="C188" s="139" t="s">
        <v>387</v>
      </c>
      <c r="D188" s="185">
        <f>VLOOKUP('505.1'!A84,'505.1'!A84:N307,14,FALSE)</f>
        <v>704116.49420741946</v>
      </c>
    </row>
    <row r="189" spans="1:4" ht="54" thickTop="1" thickBot="1">
      <c r="A189" s="143" t="s">
        <v>1094</v>
      </c>
      <c r="B189" s="144" t="s">
        <v>1738</v>
      </c>
      <c r="C189" s="139" t="s">
        <v>233</v>
      </c>
      <c r="D189" s="185">
        <f>VLOOKUP('510.1'!A84,'510.1'!A84:N308,14,FALSE)</f>
        <v>103105.69672761793</v>
      </c>
    </row>
    <row r="190" spans="1:4" ht="54" thickTop="1" thickBot="1">
      <c r="A190" s="143" t="s">
        <v>1632</v>
      </c>
      <c r="B190" s="144" t="s">
        <v>1217</v>
      </c>
      <c r="C190" s="139" t="s">
        <v>387</v>
      </c>
      <c r="D190" s="185">
        <f>VLOOKUP('600.1.1'!A85,'600.1.1'!A85:N311,14,FALSE)</f>
        <v>18075.888828295341</v>
      </c>
    </row>
    <row r="191" spans="1:4" ht="54" thickTop="1" thickBot="1">
      <c r="A191" s="143" t="s">
        <v>1633</v>
      </c>
      <c r="B191" s="144" t="s">
        <v>1739</v>
      </c>
      <c r="C191" s="139" t="s">
        <v>387</v>
      </c>
      <c r="D191" s="185">
        <f>VLOOKUP('600.2.1'!A88,'600.2.1'!A88:N310,14,FALSE)</f>
        <v>82845.512287114703</v>
      </c>
    </row>
    <row r="192" spans="1:4" ht="54" thickTop="1" thickBot="1">
      <c r="A192" s="143" t="s">
        <v>1634</v>
      </c>
      <c r="B192" s="144" t="s">
        <v>1740</v>
      </c>
      <c r="C192" s="139" t="s">
        <v>387</v>
      </c>
      <c r="D192" s="185">
        <f>VLOOKUP('600.2.2'!A90,'600.2.2'!A90:N312,14,FALSE)</f>
        <v>124820.09761076307</v>
      </c>
    </row>
    <row r="193" spans="1:4" ht="54" thickTop="1" thickBot="1">
      <c r="A193" s="143" t="s">
        <v>1635</v>
      </c>
      <c r="B193" s="144" t="s">
        <v>1741</v>
      </c>
      <c r="C193" s="139" t="s">
        <v>387</v>
      </c>
      <c r="D193" s="185">
        <f>VLOOKUP('600.2.3'!A89,'600.2.3'!A89:N312,14,FALSE)</f>
        <v>17319.703889531778</v>
      </c>
    </row>
    <row r="194" spans="1:4" ht="54" thickTop="1" thickBot="1">
      <c r="A194" s="143" t="s">
        <v>1636</v>
      </c>
      <c r="B194" s="144" t="s">
        <v>1742</v>
      </c>
      <c r="C194" s="139" t="s">
        <v>387</v>
      </c>
      <c r="D194" s="185">
        <f>VLOOKUP('600.2.4'!A88,'600.2.4'!A88:N312,14,FALSE)</f>
        <v>22483.468149181408</v>
      </c>
    </row>
    <row r="195" spans="1:4" ht="54" thickTop="1" thickBot="1">
      <c r="A195" s="143" t="s">
        <v>1095</v>
      </c>
      <c r="B195" s="144" t="s">
        <v>2094</v>
      </c>
      <c r="C195" s="139" t="s">
        <v>387</v>
      </c>
      <c r="D195" s="185">
        <f>VLOOKUP('610.1'!A89,'610.1'!A89:N314,14,FALSE)</f>
        <v>64358.888164844422</v>
      </c>
    </row>
    <row r="196" spans="1:4" ht="54" thickTop="1" thickBot="1">
      <c r="A196" s="143" t="s">
        <v>1096</v>
      </c>
      <c r="B196" s="144" t="s">
        <v>1743</v>
      </c>
      <c r="C196" s="139" t="s">
        <v>387</v>
      </c>
      <c r="D196" s="185">
        <f>VLOOKUP('610.2'!A89,'610.2'!A89:N315,14,FALSE)</f>
        <v>66623.102055858311</v>
      </c>
    </row>
    <row r="197" spans="1:4" ht="54" thickTop="1" thickBot="1">
      <c r="A197" s="143" t="s">
        <v>1638</v>
      </c>
      <c r="B197" s="144" t="s">
        <v>1744</v>
      </c>
      <c r="C197" s="139" t="s">
        <v>387</v>
      </c>
      <c r="D197" s="185">
        <f>VLOOKUP('610.3'!A89,'610.3'!A89:N316,14,FALSE)</f>
        <v>107341.75863979774</v>
      </c>
    </row>
    <row r="198" spans="1:4" ht="54" thickTop="1" thickBot="1">
      <c r="A198" s="143" t="s">
        <v>1640</v>
      </c>
      <c r="B198" s="144" t="s">
        <v>1745</v>
      </c>
      <c r="C198" s="139" t="s">
        <v>387</v>
      </c>
      <c r="D198" s="185">
        <f>VLOOKUP('610.4'!A89,'610.4'!A89:N317,14,FALSE)</f>
        <v>113636.13852619086</v>
      </c>
    </row>
    <row r="199" spans="1:4" ht="54" thickTop="1" thickBot="1">
      <c r="A199" s="143" t="s">
        <v>1642</v>
      </c>
      <c r="B199" s="144" t="s">
        <v>1218</v>
      </c>
      <c r="C199" s="139" t="s">
        <v>387</v>
      </c>
      <c r="D199" s="185">
        <f>VLOOKUP('610.5'!A89,'610.5'!A89:N318,14,FALSE)</f>
        <v>142281.31369894787</v>
      </c>
    </row>
    <row r="200" spans="1:4" ht="54" thickTop="1" thickBot="1">
      <c r="A200" s="143" t="s">
        <v>1644</v>
      </c>
      <c r="B200" s="144" t="s">
        <v>1746</v>
      </c>
      <c r="C200" s="139" t="s">
        <v>387</v>
      </c>
      <c r="D200" s="185">
        <f>VLOOKUP('610.6'!A89,'610.6'!A89:N319,14,FALSE)</f>
        <v>142308.05899697886</v>
      </c>
    </row>
    <row r="201" spans="1:4" ht="54" thickTop="1" thickBot="1">
      <c r="A201" s="143" t="s">
        <v>1646</v>
      </c>
      <c r="B201" s="144" t="s">
        <v>1747</v>
      </c>
      <c r="C201" s="139" t="s">
        <v>387</v>
      </c>
      <c r="D201" s="185">
        <f>VLOOKUP('610.7'!A89,'610.7'!A89:N320,14,FALSE)</f>
        <v>127949.78688223967</v>
      </c>
    </row>
    <row r="202" spans="1:4" ht="54" thickTop="1" thickBot="1">
      <c r="A202" s="143" t="s">
        <v>1097</v>
      </c>
      <c r="B202" s="144" t="s">
        <v>1748</v>
      </c>
      <c r="C202" s="139" t="s">
        <v>144</v>
      </c>
      <c r="D202" s="185">
        <f>VLOOKUP('620.1'!A88,'620.1'!A88:N321,14,FALSE)</f>
        <v>363222.49262067524</v>
      </c>
    </row>
    <row r="203" spans="1:4" ht="54" thickTop="1" thickBot="1">
      <c r="A203" s="143" t="s">
        <v>1098</v>
      </c>
      <c r="B203" s="144" t="s">
        <v>1878</v>
      </c>
      <c r="C203" s="139" t="s">
        <v>144</v>
      </c>
      <c r="D203" s="185">
        <f>VLOOKUP('620.2'!A88,'620.2'!A88:N322,14,FALSE)</f>
        <v>363222.49262067524</v>
      </c>
    </row>
    <row r="204" spans="1:4" ht="54" thickTop="1" thickBot="1">
      <c r="A204" s="143" t="s">
        <v>1099</v>
      </c>
      <c r="B204" s="144" t="s">
        <v>1749</v>
      </c>
      <c r="C204" s="139" t="s">
        <v>1845</v>
      </c>
      <c r="D204" s="185">
        <f>VLOOKUP('620.3'!A91,'620.3'!A91:N321,14,FALSE)</f>
        <v>61807150.06366048</v>
      </c>
    </row>
    <row r="205" spans="1:4" ht="54" thickTop="1" thickBot="1">
      <c r="A205" s="143" t="s">
        <v>1650</v>
      </c>
      <c r="B205" s="144" t="s">
        <v>1750</v>
      </c>
      <c r="C205" s="139" t="s">
        <v>144</v>
      </c>
      <c r="D205" s="185">
        <f>VLOOKUP('621.1.1'!A95,'621.1.1'!A95:N325,14,FALSE)</f>
        <v>2431464.6070421375</v>
      </c>
    </row>
    <row r="206" spans="1:4" ht="54" thickTop="1" thickBot="1">
      <c r="A206" s="143" t="s">
        <v>1652</v>
      </c>
      <c r="B206" s="144" t="s">
        <v>1751</v>
      </c>
      <c r="C206" s="139" t="s">
        <v>144</v>
      </c>
      <c r="D206" s="185">
        <f>VLOOKUP('621.1.2'!A99,'621.1.2'!A99:N326,14,FALSE)</f>
        <v>3661934.4607174881</v>
      </c>
    </row>
    <row r="207" spans="1:4" ht="54" thickTop="1" thickBot="1">
      <c r="A207" s="143" t="s">
        <v>1100</v>
      </c>
      <c r="B207" s="144" t="s">
        <v>1752</v>
      </c>
      <c r="C207" s="139" t="s">
        <v>387</v>
      </c>
      <c r="D207" s="185">
        <f>VLOOKUP('621.2'!A89,'621.2'!A89:N326,14,FALSE)</f>
        <v>2361574.4123327266</v>
      </c>
    </row>
    <row r="208" spans="1:4" ht="54" thickTop="1" thickBot="1">
      <c r="A208" s="143" t="s">
        <v>1101</v>
      </c>
      <c r="B208" s="144" t="s">
        <v>1753</v>
      </c>
      <c r="C208" s="139" t="s">
        <v>144</v>
      </c>
      <c r="D208" s="185">
        <f>VLOOKUP('621.3'!A93,'621.3'!A93:N327,14,FALSE)</f>
        <v>57133481.758421607</v>
      </c>
    </row>
    <row r="209" spans="1:4" ht="54" thickTop="1" thickBot="1">
      <c r="A209" s="143" t="s">
        <v>1102</v>
      </c>
      <c r="B209" s="144" t="s">
        <v>1754</v>
      </c>
      <c r="C209" s="139" t="s">
        <v>387</v>
      </c>
      <c r="D209" s="185">
        <f>VLOOKUP('621.4'!A93,'621.4'!A93:N328,14,FALSE)</f>
        <v>49550731.997283772</v>
      </c>
    </row>
    <row r="210" spans="1:4" ht="54" thickTop="1" thickBot="1">
      <c r="A210" s="143" t="s">
        <v>1103</v>
      </c>
      <c r="B210" s="144" t="s">
        <v>1755</v>
      </c>
      <c r="C210" s="139" t="s">
        <v>144</v>
      </c>
      <c r="D210" s="185">
        <f>VLOOKUP('621.5'!A89,'621.5'!A89:N329,14,FALSE)</f>
        <v>2901138.5960716559</v>
      </c>
    </row>
    <row r="211" spans="1:4" ht="54" thickTop="1" thickBot="1">
      <c r="A211" s="143" t="s">
        <v>1656</v>
      </c>
      <c r="B211" s="144" t="s">
        <v>1756</v>
      </c>
      <c r="C211" s="139" t="s">
        <v>144</v>
      </c>
      <c r="D211" s="185">
        <f>VLOOKUP('621.5.1'!A89,'621.5.1'!A89:N330,14,FALSE)</f>
        <v>642884.94590220682</v>
      </c>
    </row>
    <row r="212" spans="1:4" ht="54" thickTop="1" thickBot="1">
      <c r="A212" s="143" t="s">
        <v>1104</v>
      </c>
      <c r="B212" s="144" t="s">
        <v>1757</v>
      </c>
      <c r="C212" s="139" t="s">
        <v>1845</v>
      </c>
      <c r="D212" s="185">
        <f>VLOOKUP('621.6'!A98,'621.6'!A98:N331,14,FALSE)</f>
        <v>60706342.278358057</v>
      </c>
    </row>
    <row r="213" spans="1:4" ht="54" thickTop="1" thickBot="1">
      <c r="A213" s="143" t="s">
        <v>1731</v>
      </c>
      <c r="B213" s="144" t="s">
        <v>1758</v>
      </c>
      <c r="C213" s="139" t="s">
        <v>1845</v>
      </c>
      <c r="D213" s="185">
        <f>VLOOKUP('621.7'!A89,'621.7'!A89:N332,14,FALSE)</f>
        <v>641859.21393414517</v>
      </c>
    </row>
    <row r="214" spans="1:4" ht="54" thickTop="1" thickBot="1">
      <c r="A214" s="143" t="s">
        <v>1105</v>
      </c>
      <c r="B214" s="144" t="s">
        <v>1994</v>
      </c>
      <c r="C214" s="139" t="s">
        <v>233</v>
      </c>
      <c r="D214" s="185">
        <f>VLOOKUP('622.1'!A89,'622.1'!A89:N333,14,FALSE)</f>
        <v>91434.943307342182</v>
      </c>
    </row>
    <row r="215" spans="1:4" ht="54" thickTop="1" thickBot="1">
      <c r="A215" s="143" t="s">
        <v>1106</v>
      </c>
      <c r="B215" s="144" t="s">
        <v>1759</v>
      </c>
      <c r="C215" s="139" t="s">
        <v>233</v>
      </c>
      <c r="D215" s="185">
        <f>VLOOKUP('622.2'!A89,'622.2'!A89:N335,14,FALSE)</f>
        <v>297567.57928589545</v>
      </c>
    </row>
    <row r="216" spans="1:4" ht="54" thickTop="1" thickBot="1">
      <c r="A216" s="143" t="s">
        <v>1107</v>
      </c>
      <c r="B216" s="144" t="s">
        <v>1760</v>
      </c>
      <c r="C216" s="139" t="s">
        <v>233</v>
      </c>
      <c r="D216" s="185">
        <f>VLOOKUP('622.3'!A89,'622.3'!A89:N336,14,FALSE)</f>
        <v>859925.91841646959</v>
      </c>
    </row>
    <row r="217" spans="1:4" ht="54" thickTop="1" thickBot="1">
      <c r="A217" s="143" t="s">
        <v>1108</v>
      </c>
      <c r="B217" s="144" t="s">
        <v>1761</v>
      </c>
      <c r="C217" s="139" t="s">
        <v>233</v>
      </c>
      <c r="D217" s="185">
        <f>VLOOKUP('622.4'!A89,'622.4'!A89:N337,14,FALSE)</f>
        <v>928938.62564100488</v>
      </c>
    </row>
    <row r="218" spans="1:4" ht="54" thickTop="1" thickBot="1">
      <c r="A218" s="143" t="s">
        <v>1109</v>
      </c>
      <c r="B218" s="144" t="s">
        <v>1762</v>
      </c>
      <c r="C218" s="139" t="s">
        <v>144</v>
      </c>
      <c r="D218" s="185">
        <f>VLOOKUP('622.5'!A89,'622.5'!A89:N338,14,FALSE)</f>
        <v>73312.206774928069</v>
      </c>
    </row>
    <row r="219" spans="1:4" ht="54" thickTop="1" thickBot="1">
      <c r="A219" s="143" t="s">
        <v>1110</v>
      </c>
      <c r="B219" s="144" t="s">
        <v>1763</v>
      </c>
      <c r="C219" s="139" t="s">
        <v>144</v>
      </c>
      <c r="D219" s="185">
        <f>VLOOKUP('623.1'!A103,'623.1'!A103:N339,14,FALSE)</f>
        <v>402276.90922620281</v>
      </c>
    </row>
    <row r="220" spans="1:4" ht="54" thickTop="1" thickBot="1">
      <c r="A220" s="143" t="s">
        <v>1111</v>
      </c>
      <c r="B220" s="144" t="s">
        <v>1219</v>
      </c>
      <c r="C220" s="139" t="s">
        <v>1995</v>
      </c>
      <c r="D220" s="185">
        <f>VLOOKUP('623.2'!A89,'623.2'!A89:N340,14,FALSE)</f>
        <v>2448073.4290452893</v>
      </c>
    </row>
    <row r="221" spans="1:4" ht="54" thickTop="1" thickBot="1">
      <c r="A221" s="143" t="s">
        <v>1112</v>
      </c>
      <c r="B221" s="144" t="s">
        <v>2114</v>
      </c>
      <c r="C221" s="139" t="s">
        <v>387</v>
      </c>
      <c r="D221" s="185">
        <f>VLOOKUP('630.1'!A89,'630.1'!A89:N341,14,FALSE)</f>
        <v>1183862.1582048817</v>
      </c>
    </row>
    <row r="222" spans="1:4" ht="54" thickTop="1" thickBot="1">
      <c r="A222" s="143" t="s">
        <v>1113</v>
      </c>
      <c r="B222" s="144" t="s">
        <v>2115</v>
      </c>
      <c r="C222" s="139" t="s">
        <v>387</v>
      </c>
      <c r="D222" s="185">
        <f>VLOOKUP('630.2'!A89,'630.2'!A89:N342,14,FALSE)</f>
        <v>808519.34061535727</v>
      </c>
    </row>
    <row r="223" spans="1:4" ht="54" thickTop="1" thickBot="1">
      <c r="A223" s="143" t="s">
        <v>1114</v>
      </c>
      <c r="B223" s="144" t="s">
        <v>2116</v>
      </c>
      <c r="C223" s="139" t="s">
        <v>387</v>
      </c>
      <c r="D223" s="185">
        <f>VLOOKUP('630.3'!A89,'630.3'!A89:N343,14,FALSE)</f>
        <v>698647.47760150977</v>
      </c>
    </row>
    <row r="224" spans="1:4" ht="54" thickTop="1" thickBot="1">
      <c r="A224" s="143" t="s">
        <v>1115</v>
      </c>
      <c r="B224" s="144" t="s">
        <v>2117</v>
      </c>
      <c r="C224" s="139" t="s">
        <v>387</v>
      </c>
      <c r="D224" s="185">
        <f>VLOOKUP('630.4'!A89,'630.4'!A89:N344,14,FALSE)</f>
        <v>679768.78152513597</v>
      </c>
    </row>
    <row r="225" spans="1:4" ht="54" thickTop="1" thickBot="1">
      <c r="A225" s="143" t="s">
        <v>1116</v>
      </c>
      <c r="B225" s="144" t="s">
        <v>2118</v>
      </c>
      <c r="C225" s="139" t="s">
        <v>387</v>
      </c>
      <c r="D225" s="185">
        <f>VLOOKUP('630.5'!A93,'630.5'!A93:N345,14,FALSE)</f>
        <v>527775.90942109062</v>
      </c>
    </row>
    <row r="226" spans="1:4" ht="54" thickTop="1" thickBot="1">
      <c r="A226" s="143" t="s">
        <v>1117</v>
      </c>
      <c r="B226" s="144" t="s">
        <v>2119</v>
      </c>
      <c r="C226" s="139" t="s">
        <v>387</v>
      </c>
      <c r="D226" s="185">
        <f>VLOOKUP('630.6'!A93,'630.6'!A89:N346,14,FALSE)</f>
        <v>465272.32153381483</v>
      </c>
    </row>
    <row r="227" spans="1:4" ht="54" thickTop="1" thickBot="1">
      <c r="A227" s="143" t="s">
        <v>1118</v>
      </c>
      <c r="B227" s="144" t="s">
        <v>2120</v>
      </c>
      <c r="C227" s="139" t="s">
        <v>387</v>
      </c>
      <c r="D227" s="185">
        <f>VLOOKUP('630.7'!A93,'630.7'!A90:N347,14,FALSE)</f>
        <v>331075.86892017361</v>
      </c>
    </row>
    <row r="228" spans="1:4" ht="54" thickTop="1" thickBot="1">
      <c r="A228" s="143" t="s">
        <v>1119</v>
      </c>
      <c r="B228" s="144" t="s">
        <v>1764</v>
      </c>
      <c r="C228" s="139" t="s">
        <v>144</v>
      </c>
      <c r="D228" s="185">
        <f>VLOOKUP('632.1'!A90,'632.1'!A90:N349,14,FALSE)</f>
        <v>396845.91180628317</v>
      </c>
    </row>
    <row r="229" spans="1:4" ht="54" thickTop="1" thickBot="1">
      <c r="A229" s="143" t="s">
        <v>1659</v>
      </c>
      <c r="B229" s="144" t="s">
        <v>1765</v>
      </c>
      <c r="C229" s="139" t="s">
        <v>144</v>
      </c>
      <c r="D229" s="185">
        <f>VLOOKUP('632.2'!A90,'632.2'!A90:N350,14,FALSE)</f>
        <v>392551.49890195904</v>
      </c>
    </row>
    <row r="230" spans="1:4" ht="54" thickTop="1" thickBot="1">
      <c r="A230" s="143" t="s">
        <v>1662</v>
      </c>
      <c r="B230" s="144" t="s">
        <v>1766</v>
      </c>
      <c r="C230" s="139" t="s">
        <v>377</v>
      </c>
      <c r="D230" s="185">
        <f>VLOOKUP('640.1'!A90,'640.1'!A90:N351,14,FALSE)</f>
        <v>6421.2010136450663</v>
      </c>
    </row>
    <row r="231" spans="1:4" ht="54" thickTop="1" thickBot="1">
      <c r="A231" s="143" t="s">
        <v>1663</v>
      </c>
      <c r="B231" s="144" t="s">
        <v>1767</v>
      </c>
      <c r="C231" s="139" t="s">
        <v>377</v>
      </c>
      <c r="D231" s="185">
        <f>VLOOKUP('640.2'!A90,'640.2'!A90:N352,14,FALSE)</f>
        <v>7204.240946517526</v>
      </c>
    </row>
    <row r="232" spans="1:4" ht="54" thickTop="1" thickBot="1">
      <c r="A232" s="143" t="s">
        <v>1120</v>
      </c>
      <c r="B232" s="144" t="s">
        <v>1768</v>
      </c>
      <c r="C232" s="139" t="s">
        <v>1664</v>
      </c>
      <c r="D232" s="185">
        <f>VLOOKUP('641.1'!A90,'641.1'!A90:N353,14,FALSE)</f>
        <v>1650.9332999737535</v>
      </c>
    </row>
    <row r="233" spans="1:4" ht="54" thickTop="1" thickBot="1">
      <c r="A233" s="143" t="s">
        <v>1121</v>
      </c>
      <c r="B233" s="144" t="s">
        <v>1768</v>
      </c>
      <c r="C233" s="139" t="s">
        <v>377</v>
      </c>
      <c r="D233" s="185">
        <f>VLOOKUP('641.2'!A90,'641.2'!A90:N354,14,FALSE)</f>
        <v>34108.348096119982</v>
      </c>
    </row>
    <row r="234" spans="1:4" ht="54" thickTop="1" thickBot="1">
      <c r="A234" s="143" t="s">
        <v>1122</v>
      </c>
      <c r="B234" s="144" t="s">
        <v>1769</v>
      </c>
      <c r="C234" s="139" t="s">
        <v>1845</v>
      </c>
      <c r="D234" s="185">
        <f>VLOOKUP('642.1'!A90,'642.1'!A90:N355,14,FALSE)</f>
        <v>341678.05373788241</v>
      </c>
    </row>
    <row r="235" spans="1:4" ht="54" thickTop="1" thickBot="1">
      <c r="A235" s="143" t="s">
        <v>1123</v>
      </c>
      <c r="B235" s="144" t="s">
        <v>1770</v>
      </c>
      <c r="C235" s="139" t="s">
        <v>144</v>
      </c>
      <c r="D235" s="185">
        <f>VLOOKUP('642.2'!A90,'642.2'!A90:N356,14,FALSE)</f>
        <v>49622.771190482621</v>
      </c>
    </row>
    <row r="236" spans="1:4" ht="54" thickTop="1" thickBot="1">
      <c r="A236" s="143" t="s">
        <v>1124</v>
      </c>
      <c r="B236" s="144" t="s">
        <v>1771</v>
      </c>
      <c r="C236" s="139" t="s">
        <v>377</v>
      </c>
      <c r="D236" s="185">
        <f>VLOOKUP('650.1'!A95,'650.1'!A95:N358,14,FALSE)</f>
        <v>12102.574823646863</v>
      </c>
    </row>
    <row r="237" spans="1:4" ht="54" thickTop="1" thickBot="1">
      <c r="A237" s="143" t="s">
        <v>1125</v>
      </c>
      <c r="B237" s="144" t="s">
        <v>2127</v>
      </c>
      <c r="C237" s="139" t="s">
        <v>377</v>
      </c>
      <c r="D237" s="185">
        <f>VLOOKUP('650.2'!A93,'650.2'!A93:N359,14,FALSE)</f>
        <v>11914.848824533989</v>
      </c>
    </row>
    <row r="238" spans="1:4" ht="54" thickTop="1" thickBot="1">
      <c r="A238" s="143" t="s">
        <v>1126</v>
      </c>
      <c r="B238" s="144" t="s">
        <v>1772</v>
      </c>
      <c r="C238" s="139" t="s">
        <v>377</v>
      </c>
      <c r="D238" s="208">
        <f>VLOOKUP('650.3'!A90,'650.3'!A90:N360,14,FALSE)</f>
        <v>0.40378279035350606</v>
      </c>
    </row>
    <row r="239" spans="1:4" ht="54" thickTop="1" thickBot="1">
      <c r="A239" s="143" t="s">
        <v>1127</v>
      </c>
      <c r="B239" s="144" t="s">
        <v>2131</v>
      </c>
      <c r="C239" s="139" t="s">
        <v>377</v>
      </c>
      <c r="D239" s="185">
        <f>VLOOKUP('650.4'!A93,'650.4'!A93:N361,14,FALSE)</f>
        <v>4758.2776626730774</v>
      </c>
    </row>
    <row r="240" spans="1:4" ht="57.75" thickTop="1" thickBot="1">
      <c r="A240" s="143" t="s">
        <v>1128</v>
      </c>
      <c r="B240" s="144" t="s">
        <v>1773</v>
      </c>
      <c r="C240" s="139" t="s">
        <v>233</v>
      </c>
      <c r="D240" s="185">
        <f>VLOOKUP('660.1'!A87,'660.1'!A87:N362,14,FALSE)</f>
        <v>364286.65235747729</v>
      </c>
    </row>
    <row r="241" spans="1:4" ht="76.5" thickTop="1" thickBot="1">
      <c r="A241" s="143" t="s">
        <v>1129</v>
      </c>
      <c r="B241" s="144" t="s">
        <v>1880</v>
      </c>
      <c r="C241" s="139" t="s">
        <v>144</v>
      </c>
      <c r="D241" s="185">
        <f>VLOOKUP('660.2'!A87,'660.2'!A87:N363,14,FALSE)</f>
        <v>421747.03346608451</v>
      </c>
    </row>
    <row r="242" spans="1:4" ht="54" thickTop="1" thickBot="1">
      <c r="A242" s="143" t="s">
        <v>1677</v>
      </c>
      <c r="B242" s="144" t="s">
        <v>1774</v>
      </c>
      <c r="C242" s="139" t="s">
        <v>144</v>
      </c>
      <c r="D242" s="185">
        <f>VLOOKUP('661.1'!A87,'661.1'!A87:N364,14,FALSE)</f>
        <v>477422.42614459357</v>
      </c>
    </row>
    <row r="243" spans="1:4" ht="54" thickTop="1" thickBot="1">
      <c r="A243" s="143" t="s">
        <v>1130</v>
      </c>
      <c r="B243" s="144" t="s">
        <v>1775</v>
      </c>
      <c r="C243" s="139" t="s">
        <v>144</v>
      </c>
      <c r="D243" s="185">
        <f>VLOOKUP('662.1'!A87,'662.1'!A87:N365,14,FALSE)</f>
        <v>329740.76520572242</v>
      </c>
    </row>
    <row r="244" spans="1:4" ht="54" thickTop="1" thickBot="1">
      <c r="A244" s="143" t="s">
        <v>1131</v>
      </c>
      <c r="B244" s="144" t="s">
        <v>1776</v>
      </c>
      <c r="C244" s="139" t="s">
        <v>144</v>
      </c>
      <c r="D244" s="185">
        <f>VLOOKUP('662.2'!A87,'662.2'!A87:N366,14,FALSE)</f>
        <v>406044.17904534528</v>
      </c>
    </row>
    <row r="245" spans="1:4" ht="54" thickTop="1" thickBot="1">
      <c r="A245" s="143" t="s">
        <v>1678</v>
      </c>
      <c r="B245" s="144" t="s">
        <v>1777</v>
      </c>
      <c r="C245" s="139" t="s">
        <v>144</v>
      </c>
      <c r="D245" s="185">
        <f>VLOOKUP('663.1'!A87,'663.1'!A87:N367,14,FALSE)</f>
        <v>19549.166688147954</v>
      </c>
    </row>
    <row r="246" spans="1:4" ht="54" thickTop="1" thickBot="1">
      <c r="A246" s="143" t="s">
        <v>1132</v>
      </c>
      <c r="B246" s="144" t="s">
        <v>1778</v>
      </c>
      <c r="C246" s="139" t="s">
        <v>387</v>
      </c>
      <c r="D246" s="185">
        <f>VLOOKUP('670.1'!A87,'670.1'!A87:N368,14,FALSE)</f>
        <v>302727.61380898539</v>
      </c>
    </row>
    <row r="247" spans="1:4" ht="54" thickTop="1" thickBot="1">
      <c r="A247" s="143" t="s">
        <v>1133</v>
      </c>
      <c r="B247" s="144" t="s">
        <v>1779</v>
      </c>
      <c r="C247" s="139" t="s">
        <v>387</v>
      </c>
      <c r="D247" s="185">
        <f>VLOOKUP('670.2'!A87,'670.2'!A87:N369,14,FALSE)</f>
        <v>298491.50055173883</v>
      </c>
    </row>
    <row r="248" spans="1:4" ht="54" thickTop="1" thickBot="1">
      <c r="A248" s="143" t="s">
        <v>1680</v>
      </c>
      <c r="B248" s="144" t="s">
        <v>1780</v>
      </c>
      <c r="C248" s="139" t="s">
        <v>387</v>
      </c>
      <c r="D248" s="185">
        <f>VLOOKUP('670.3'!A87,'670.3'!A87:N370,14,FALSE)</f>
        <v>253074.21000721538</v>
      </c>
    </row>
    <row r="249" spans="1:4" ht="54" thickTop="1" thickBot="1">
      <c r="A249" s="143" t="s">
        <v>1681</v>
      </c>
      <c r="B249" s="144" t="s">
        <v>1781</v>
      </c>
      <c r="C249" s="139" t="s">
        <v>387</v>
      </c>
      <c r="D249" s="185">
        <f>VLOOKUP('670.4'!A87,'670.4'!A87:N371,14,FALSE)</f>
        <v>324392.10329698119</v>
      </c>
    </row>
    <row r="250" spans="1:4" ht="54" thickTop="1" thickBot="1">
      <c r="A250" s="143" t="s">
        <v>1682</v>
      </c>
      <c r="B250" s="144" t="s">
        <v>1782</v>
      </c>
      <c r="C250" s="139" t="s">
        <v>387</v>
      </c>
      <c r="D250" s="185">
        <f>VLOOKUP('670.5'!A89,'670.5'!A89:N372,14,FALSE)</f>
        <v>364911.12052540609</v>
      </c>
    </row>
    <row r="251" spans="1:4" ht="54" thickTop="1" thickBot="1">
      <c r="A251" s="143" t="s">
        <v>1134</v>
      </c>
      <c r="B251" s="144" t="s">
        <v>1783</v>
      </c>
      <c r="C251" s="139" t="s">
        <v>387</v>
      </c>
      <c r="D251" s="185">
        <f>VLOOKUP('671.1'!A89,'671.1'!A89:N373,14,FALSE)</f>
        <v>611181.36942423473</v>
      </c>
    </row>
    <row r="252" spans="1:4" ht="54" thickTop="1" thickBot="1">
      <c r="A252" s="143" t="s">
        <v>1135</v>
      </c>
      <c r="B252" s="144" t="s">
        <v>1784</v>
      </c>
      <c r="C252" s="139" t="s">
        <v>144</v>
      </c>
      <c r="D252" s="185">
        <f>VLOOKUP('671.2'!A89,'671.2'!A89:N374,14,FALSE)</f>
        <v>30457.176433615812</v>
      </c>
    </row>
    <row r="253" spans="1:4" ht="54" thickTop="1" thickBot="1">
      <c r="A253" s="143" t="s">
        <v>1683</v>
      </c>
      <c r="B253" s="144" t="s">
        <v>1785</v>
      </c>
      <c r="C253" s="139" t="s">
        <v>387</v>
      </c>
      <c r="D253" s="185">
        <f>VLOOKUP('671.3'!A87,'671.3'!A87:N375,14,FALSE)</f>
        <v>651488.79195752298</v>
      </c>
    </row>
    <row r="254" spans="1:4" ht="54" thickTop="1" thickBot="1">
      <c r="A254" s="143" t="s">
        <v>1684</v>
      </c>
      <c r="B254" s="144" t="s">
        <v>1786</v>
      </c>
      <c r="C254" s="139" t="s">
        <v>144</v>
      </c>
      <c r="D254" s="185">
        <f>VLOOKUP('671.4'!A87,'671.4'!A87:N376,14,FALSE)</f>
        <v>33732.631317141575</v>
      </c>
    </row>
    <row r="255" spans="1:4" ht="54" thickTop="1" thickBot="1">
      <c r="A255" s="143" t="s">
        <v>1136</v>
      </c>
      <c r="B255" s="144" t="s">
        <v>1787</v>
      </c>
      <c r="C255" s="139" t="s">
        <v>144</v>
      </c>
      <c r="D255" s="185">
        <f>VLOOKUP('672.1'!A87,'672.1'!A87:N377,14,FALSE)</f>
        <v>45317.785904391792</v>
      </c>
    </row>
    <row r="256" spans="1:4" ht="54" thickTop="1" thickBot="1">
      <c r="A256" s="143" t="s">
        <v>1685</v>
      </c>
      <c r="B256" s="144" t="s">
        <v>1788</v>
      </c>
      <c r="C256" s="139" t="s">
        <v>144</v>
      </c>
      <c r="D256" s="185">
        <f>VLOOKUP('672.2'!A87,'672.2'!A87:N378,14,FALSE)</f>
        <v>55088.681491801522</v>
      </c>
    </row>
    <row r="257" spans="1:4" ht="54" thickTop="1" thickBot="1">
      <c r="A257" s="143" t="s">
        <v>1686</v>
      </c>
      <c r="B257" s="144" t="s">
        <v>1789</v>
      </c>
      <c r="C257" s="139" t="s">
        <v>144</v>
      </c>
      <c r="D257" s="185">
        <f>VLOOKUP('672.3'!A87,'672.3'!A87:N379,14,FALSE)</f>
        <v>47015.345514877474</v>
      </c>
    </row>
    <row r="258" spans="1:4" ht="54" thickTop="1" thickBot="1">
      <c r="A258" s="143" t="s">
        <v>1687</v>
      </c>
      <c r="B258" s="144" t="s">
        <v>1790</v>
      </c>
      <c r="C258" s="139" t="s">
        <v>144</v>
      </c>
      <c r="D258" s="185">
        <f>VLOOKUP('672.4'!A87,'672.3'!A87:N380,14,FALSE)</f>
        <v>47015.345514877474</v>
      </c>
    </row>
    <row r="259" spans="1:4" ht="54" thickTop="1" thickBot="1">
      <c r="A259" s="143" t="s">
        <v>1732</v>
      </c>
      <c r="B259" s="144" t="s">
        <v>1791</v>
      </c>
      <c r="C259" s="139" t="s">
        <v>233</v>
      </c>
      <c r="D259" s="185">
        <f>VLOOKUP('673.1.1'!A87,'673.1.1'!A87:N381,14,FALSE)</f>
        <v>12270.460383171519</v>
      </c>
    </row>
    <row r="260" spans="1:4" ht="54" thickTop="1" thickBot="1">
      <c r="A260" s="143" t="s">
        <v>1733</v>
      </c>
      <c r="B260" s="144" t="s">
        <v>2046</v>
      </c>
      <c r="C260" s="139" t="s">
        <v>233</v>
      </c>
      <c r="D260" s="185">
        <f>VLOOKUP('673.1.2'!A87,'673.1.2'!A87:N382,14,FALSE)</f>
        <v>10386.544590928435</v>
      </c>
    </row>
    <row r="261" spans="1:4" ht="54" thickTop="1" thickBot="1">
      <c r="A261" s="143" t="s">
        <v>1137</v>
      </c>
      <c r="B261" s="144" t="s">
        <v>1792</v>
      </c>
      <c r="C261" s="139" t="s">
        <v>387</v>
      </c>
      <c r="D261" s="185">
        <f>VLOOKUP('673.2'!A87,'673.2'!A87:N383,14,FALSE)</f>
        <v>120147.11387178872</v>
      </c>
    </row>
    <row r="262" spans="1:4" ht="54" thickTop="1" thickBot="1">
      <c r="A262" s="143" t="s">
        <v>1138</v>
      </c>
      <c r="B262" s="144" t="s">
        <v>1793</v>
      </c>
      <c r="C262" s="139" t="s">
        <v>387</v>
      </c>
      <c r="D262" s="185">
        <f>VLOOKUP('673.3'!A89,'673.3'!A89:N384,14,FALSE)</f>
        <v>101704.19696755249</v>
      </c>
    </row>
    <row r="263" spans="1:4" ht="54" thickTop="1" thickBot="1">
      <c r="A263" s="143" t="s">
        <v>1139</v>
      </c>
      <c r="B263" s="144" t="s">
        <v>1996</v>
      </c>
      <c r="C263" s="139" t="s">
        <v>144</v>
      </c>
      <c r="D263" s="185">
        <f>VLOOKUP('674.1'!A89,'674.1'!A89:N385,14,FALSE)</f>
        <v>95992.29464304955</v>
      </c>
    </row>
    <row r="264" spans="1:4" ht="54" thickTop="1" thickBot="1">
      <c r="A264" s="143" t="s">
        <v>1140</v>
      </c>
      <c r="B264" s="144" t="s">
        <v>1794</v>
      </c>
      <c r="C264" s="139" t="s">
        <v>144</v>
      </c>
      <c r="D264" s="185">
        <f>VLOOKUP('674.2'!A89,'674.2'!A89:N386,14,FALSE)</f>
        <v>182319.00095003995</v>
      </c>
    </row>
    <row r="265" spans="1:4" ht="54" thickTop="1" thickBot="1">
      <c r="A265" s="143" t="s">
        <v>1141</v>
      </c>
      <c r="B265" s="144" t="s">
        <v>1795</v>
      </c>
      <c r="C265" s="139" t="s">
        <v>233</v>
      </c>
      <c r="D265" s="185">
        <f>VLOOKUP('680.1'!A87,'680.1'!A87:N387,14,FALSE)</f>
        <v>174072.05935799575</v>
      </c>
    </row>
    <row r="266" spans="1:4" ht="54" thickTop="1" thickBot="1">
      <c r="A266" s="143" t="s">
        <v>1142</v>
      </c>
      <c r="B266" s="144" t="s">
        <v>1796</v>
      </c>
      <c r="C266" s="139" t="s">
        <v>144</v>
      </c>
      <c r="D266" s="185">
        <f>VLOOKUP('680.2'!A87,'680.2'!A87:N388,14,FALSE)</f>
        <v>51910.446469656585</v>
      </c>
    </row>
    <row r="267" spans="1:4" ht="54" thickTop="1" thickBot="1">
      <c r="A267" s="143" t="s">
        <v>1143</v>
      </c>
      <c r="B267" s="144" t="s">
        <v>1797</v>
      </c>
      <c r="C267" s="139" t="s">
        <v>387</v>
      </c>
      <c r="D267" s="185">
        <f>VLOOKUP('680.3'!A89,'680.3'!A89:N389,14,FALSE)</f>
        <v>65914.139437301186</v>
      </c>
    </row>
    <row r="268" spans="1:4" ht="54" thickTop="1" thickBot="1">
      <c r="A268" s="143" t="s">
        <v>1144</v>
      </c>
      <c r="B268" s="144" t="s">
        <v>1798</v>
      </c>
      <c r="C268" s="139" t="s">
        <v>387</v>
      </c>
      <c r="D268" s="185">
        <f>VLOOKUP('681.1'!A89,'681.1'!A89:N390,14,FALSE)</f>
        <v>216090.07733047809</v>
      </c>
    </row>
    <row r="269" spans="1:4" ht="54" thickTop="1" thickBot="1">
      <c r="A269" s="143" t="s">
        <v>1692</v>
      </c>
      <c r="B269" s="144" t="s">
        <v>1799</v>
      </c>
      <c r="C269" s="139" t="s">
        <v>387</v>
      </c>
      <c r="D269" s="185">
        <f>VLOOKUP('681.2'!A89,'681.2'!A89:N391,14,FALSE)</f>
        <v>211853.96407323153</v>
      </c>
    </row>
    <row r="270" spans="1:4" ht="54" thickTop="1" thickBot="1">
      <c r="A270" s="143" t="s">
        <v>1693</v>
      </c>
      <c r="B270" s="144" t="s">
        <v>1800</v>
      </c>
      <c r="C270" s="139" t="s">
        <v>387</v>
      </c>
      <c r="D270" s="185">
        <f>VLOOKUP('681.3'!A89,'681.3'!A89:N392,14,FALSE)</f>
        <v>166436.67352870805</v>
      </c>
    </row>
    <row r="271" spans="1:4" ht="54" thickTop="1" thickBot="1">
      <c r="A271" s="143" t="s">
        <v>1694</v>
      </c>
      <c r="B271" s="144" t="s">
        <v>1801</v>
      </c>
      <c r="C271" s="139" t="s">
        <v>387</v>
      </c>
      <c r="D271" s="185">
        <f>VLOOKUP('681.4'!A89,'681.4'!A89:N393,14,FALSE)</f>
        <v>237754.56681847383</v>
      </c>
    </row>
    <row r="272" spans="1:4" ht="54" thickTop="1" thickBot="1">
      <c r="A272" s="143" t="s">
        <v>1145</v>
      </c>
      <c r="B272" s="144" t="s">
        <v>1802</v>
      </c>
      <c r="C272" s="139" t="s">
        <v>387</v>
      </c>
      <c r="D272" s="185">
        <f>VLOOKUP('682.1'!A89,'682.1'!A89:N394,14,FALSE)</f>
        <v>352902.55155233329</v>
      </c>
    </row>
    <row r="273" spans="1:4" ht="54" thickTop="1" thickBot="1">
      <c r="A273" s="143" t="s">
        <v>1695</v>
      </c>
      <c r="B273" s="144" t="s">
        <v>1803</v>
      </c>
      <c r="C273" s="139" t="s">
        <v>387</v>
      </c>
      <c r="D273" s="185">
        <f>VLOOKUP('682.2'!A89,'682.2'!A89:N395,14,FALSE)</f>
        <v>352902.55155233329</v>
      </c>
    </row>
    <row r="274" spans="1:4" ht="54" thickTop="1" thickBot="1">
      <c r="A274" s="143" t="s">
        <v>1697</v>
      </c>
      <c r="B274" s="144" t="s">
        <v>1804</v>
      </c>
      <c r="C274" s="139" t="s">
        <v>387</v>
      </c>
      <c r="D274" s="185">
        <f>VLOOKUP('682.3'!A89,'682.3'!A89:N396,14,FALSE)</f>
        <v>352902.55155233329</v>
      </c>
    </row>
    <row r="275" spans="1:4" ht="54" thickTop="1" thickBot="1">
      <c r="A275" s="143" t="s">
        <v>1699</v>
      </c>
      <c r="B275" s="144" t="s">
        <v>1997</v>
      </c>
      <c r="C275" s="139" t="s">
        <v>387</v>
      </c>
      <c r="D275" s="185">
        <f>VLOOKUP('682.4'!A89,'682.4'!A89:N397,14,FALSE)</f>
        <v>352902.55155233329</v>
      </c>
    </row>
    <row r="276" spans="1:4" ht="54" thickTop="1" thickBot="1">
      <c r="A276" s="143" t="s">
        <v>1701</v>
      </c>
      <c r="B276" s="144" t="s">
        <v>1805</v>
      </c>
      <c r="C276" s="139" t="s">
        <v>233</v>
      </c>
      <c r="D276" s="185">
        <f>VLOOKUP('683.1'!A89,'683.1'!A89:N398,14,FALSE)</f>
        <v>10313.312118801692</v>
      </c>
    </row>
    <row r="277" spans="1:4" ht="54" thickTop="1" thickBot="1">
      <c r="A277" s="143" t="s">
        <v>1703</v>
      </c>
      <c r="B277" s="144" t="s">
        <v>1806</v>
      </c>
      <c r="C277" s="139" t="s">
        <v>233</v>
      </c>
      <c r="D277" s="185">
        <f>VLOOKUP('683.2'!A89,'683.2'!A89:N399,14,FALSE)</f>
        <v>18385.055729174157</v>
      </c>
    </row>
    <row r="278" spans="1:4" ht="54" thickTop="1" thickBot="1">
      <c r="A278" s="143" t="s">
        <v>1705</v>
      </c>
      <c r="B278" s="144" t="s">
        <v>1807</v>
      </c>
      <c r="C278" s="139" t="s">
        <v>233</v>
      </c>
      <c r="D278" s="185">
        <f>VLOOKUP('683.3'!A89,'683.3'!A89:N400,14,FALSE)</f>
        <v>10313.312118801692</v>
      </c>
    </row>
    <row r="279" spans="1:4" ht="54" thickTop="1" thickBot="1">
      <c r="A279" s="143" t="s">
        <v>1706</v>
      </c>
      <c r="B279" s="144" t="s">
        <v>1808</v>
      </c>
      <c r="C279" s="139" t="s">
        <v>233</v>
      </c>
      <c r="D279" s="185">
        <f>VLOOKUP('683.4'!A89,'683.4'!A89:N401,14,FALSE)</f>
        <v>18385.055729174157</v>
      </c>
    </row>
    <row r="280" spans="1:4" ht="54" thickTop="1" thickBot="1">
      <c r="A280" s="143" t="s">
        <v>1707</v>
      </c>
      <c r="B280" s="144" t="s">
        <v>1809</v>
      </c>
      <c r="C280" s="139" t="s">
        <v>233</v>
      </c>
      <c r="D280" s="185">
        <f>VLOOKUP('683.5'!A87,'683.5'!A87:N402,14,FALSE)</f>
        <v>83606.125390173795</v>
      </c>
    </row>
    <row r="281" spans="1:4" ht="54" thickTop="1" thickBot="1">
      <c r="A281" s="143" t="s">
        <v>2047</v>
      </c>
      <c r="B281" s="144" t="s">
        <v>1810</v>
      </c>
      <c r="C281" s="139" t="s">
        <v>233</v>
      </c>
      <c r="D281" s="185">
        <f>VLOOKUP('690.1.1'!A89,'690.1.1'!A89:N403,14,FALSE)</f>
        <v>14748.597000739675</v>
      </c>
    </row>
    <row r="282" spans="1:4" ht="54" thickTop="1" thickBot="1">
      <c r="A282" s="143" t="s">
        <v>1710</v>
      </c>
      <c r="B282" s="144" t="s">
        <v>1811</v>
      </c>
      <c r="C282" s="139" t="s">
        <v>233</v>
      </c>
      <c r="D282" s="185">
        <f>VLOOKUP('690.1.2'!A89,'690.1.2'!A89:N404,14,FALSE)</f>
        <v>26851.306749332412</v>
      </c>
    </row>
    <row r="283" spans="1:4" ht="54" thickTop="1" thickBot="1">
      <c r="A283" s="143" t="s">
        <v>1146</v>
      </c>
      <c r="B283" s="144" t="s">
        <v>1812</v>
      </c>
      <c r="C283" s="139" t="s">
        <v>144</v>
      </c>
      <c r="D283" s="185">
        <f>VLOOKUP('700.1'!A89,'700.1'!A89:N405,14,FALSE)</f>
        <v>1903.6149033885508</v>
      </c>
    </row>
    <row r="284" spans="1:4" ht="54" thickTop="1" thickBot="1">
      <c r="A284" s="143" t="s">
        <v>1147</v>
      </c>
      <c r="B284" s="144" t="s">
        <v>1813</v>
      </c>
      <c r="C284" s="139" t="s">
        <v>144</v>
      </c>
      <c r="D284" s="185">
        <f>VLOOKUP('700.2'!A89,'700.2'!A89:N406,14,FALSE)</f>
        <v>1535.4511293786568</v>
      </c>
    </row>
    <row r="285" spans="1:4" ht="54" thickTop="1" thickBot="1">
      <c r="A285" s="143" t="s">
        <v>1148</v>
      </c>
      <c r="B285" s="144" t="s">
        <v>1814</v>
      </c>
      <c r="C285" s="139" t="s">
        <v>233</v>
      </c>
      <c r="D285" s="185">
        <f>VLOOKUP('700.3'!A89,'700.3'!A89:N407,14,FALSE)</f>
        <v>39459.511011867857</v>
      </c>
    </row>
    <row r="286" spans="1:4" ht="54" thickTop="1" thickBot="1">
      <c r="A286" s="143" t="s">
        <v>1149</v>
      </c>
      <c r="B286" s="144" t="s">
        <v>1815</v>
      </c>
      <c r="C286" s="139" t="s">
        <v>233</v>
      </c>
      <c r="D286" s="185">
        <f>VLOOKUP('700.4'!A89,'700.4'!A89:N408,14,FALSE)</f>
        <v>40262.833072799571</v>
      </c>
    </row>
    <row r="287" spans="1:4" ht="54" thickTop="1" thickBot="1">
      <c r="A287" s="143" t="s">
        <v>1150</v>
      </c>
      <c r="B287" s="144" t="s">
        <v>1816</v>
      </c>
      <c r="C287" s="139" t="s">
        <v>1845</v>
      </c>
      <c r="D287" s="185">
        <f>VLOOKUP('701.1'!A89,'701.1'!A89:N409,14,FALSE)</f>
        <v>8219.356449549774</v>
      </c>
    </row>
    <row r="288" spans="1:4" ht="54" thickTop="1" thickBot="1">
      <c r="A288" s="143" t="s">
        <v>1713</v>
      </c>
      <c r="B288" s="144" t="s">
        <v>1817</v>
      </c>
      <c r="C288" s="139" t="s">
        <v>1845</v>
      </c>
      <c r="D288" s="185">
        <f>VLOOKUP('710.1'!A89,'710.1'!A89:N410,14,FALSE)</f>
        <v>566106.08898581029</v>
      </c>
    </row>
    <row r="289" spans="1:4" ht="54" thickTop="1" thickBot="1">
      <c r="A289" s="143" t="s">
        <v>1151</v>
      </c>
      <c r="B289" s="144" t="s">
        <v>1818</v>
      </c>
      <c r="C289" s="139" t="s">
        <v>233</v>
      </c>
      <c r="D289" s="185">
        <f>VLOOKUP('710.2'!A89,'710.2'!A89:N411,14,FALSE)</f>
        <v>522777.89974141121</v>
      </c>
    </row>
    <row r="290" spans="1:4" ht="54" thickTop="1" thickBot="1">
      <c r="A290" s="143" t="s">
        <v>1152</v>
      </c>
      <c r="B290" s="144" t="s">
        <v>1819</v>
      </c>
      <c r="C290" s="139" t="s">
        <v>1845</v>
      </c>
      <c r="D290" s="185">
        <f>VLOOKUP('720.1'!A89,'720.1'!A89:N412,14,FALSE)</f>
        <v>167672.85942229262</v>
      </c>
    </row>
    <row r="291" spans="1:4" ht="54" thickTop="1" thickBot="1">
      <c r="A291" s="143" t="s">
        <v>1153</v>
      </c>
      <c r="B291" s="144" t="s">
        <v>1820</v>
      </c>
      <c r="C291" s="139" t="s">
        <v>144</v>
      </c>
      <c r="D291" s="185">
        <f>VLOOKUP('730.1'!A89,'730.1'!A89:N413,14,FALSE)</f>
        <v>148962.7300281029</v>
      </c>
    </row>
    <row r="292" spans="1:4" ht="54" thickTop="1" thickBot="1">
      <c r="A292" s="143" t="s">
        <v>1154</v>
      </c>
      <c r="B292" s="144" t="s">
        <v>1821</v>
      </c>
      <c r="C292" s="139" t="s">
        <v>1845</v>
      </c>
      <c r="D292" s="185">
        <f>VLOOKUP('730.2'!A89,'730.2'!A89:N414,14,FALSE)</f>
        <v>64022.432738528434</v>
      </c>
    </row>
    <row r="293" spans="1:4" ht="54" thickTop="1" thickBot="1">
      <c r="A293" s="143" t="s">
        <v>1155</v>
      </c>
      <c r="B293" s="144" t="s">
        <v>1822</v>
      </c>
      <c r="C293" s="139" t="s">
        <v>1845</v>
      </c>
      <c r="D293" s="185">
        <f>VLOOKUP('730.3'!A89,'730.3'!A89:N415,14,FALSE)</f>
        <v>75501.023216823087</v>
      </c>
    </row>
    <row r="294" spans="1:4" ht="54" thickTop="1" thickBot="1">
      <c r="A294" s="143" t="s">
        <v>1714</v>
      </c>
      <c r="B294" s="144" t="s">
        <v>1823</v>
      </c>
      <c r="C294" s="139" t="s">
        <v>1845</v>
      </c>
      <c r="D294" s="185">
        <f>VLOOKUP('730.4'!A89,'730.4'!A89:N416,14,FALSE)</f>
        <v>81464.628877191833</v>
      </c>
    </row>
    <row r="295" spans="1:4" ht="54" thickTop="1" thickBot="1">
      <c r="A295" s="143" t="s">
        <v>1156</v>
      </c>
      <c r="B295" s="144" t="s">
        <v>1824</v>
      </c>
      <c r="C295" s="139" t="s">
        <v>144</v>
      </c>
      <c r="D295" s="185">
        <f>VLOOKUP('731.1'!A89,'731.1'!A89:N417,14,FALSE)</f>
        <v>176380.61499015131</v>
      </c>
    </row>
    <row r="296" spans="1:4" ht="54" thickTop="1" thickBot="1">
      <c r="A296" s="143" t="s">
        <v>1157</v>
      </c>
      <c r="B296" s="144" t="s">
        <v>1825</v>
      </c>
      <c r="C296" s="139" t="s">
        <v>1995</v>
      </c>
      <c r="D296" s="185">
        <f>VLOOKUP('740.1'!A89,'740.1'!A89:N418,14,FALSE)</f>
        <v>11210.550713228389</v>
      </c>
    </row>
    <row r="297" spans="1:4" ht="54" thickTop="1" thickBot="1">
      <c r="A297" s="143" t="s">
        <v>1717</v>
      </c>
      <c r="B297" s="144" t="s">
        <v>1826</v>
      </c>
      <c r="C297" s="139" t="s">
        <v>1845</v>
      </c>
      <c r="D297" s="185">
        <f>VLOOKUP('741.1'!A89,'741.1'!A89:N419,14,FALSE)</f>
        <v>349022.97167159332</v>
      </c>
    </row>
    <row r="298" spans="1:4" ht="54" thickTop="1" thickBot="1">
      <c r="A298" s="143" t="s">
        <v>1158</v>
      </c>
      <c r="B298" s="144" t="s">
        <v>1827</v>
      </c>
      <c r="C298" s="139" t="s">
        <v>144</v>
      </c>
      <c r="D298" s="185">
        <f>VLOOKUP('800.1'!A89,'800.1'!A89:N420,14,FALSE)</f>
        <v>10012.686698883563</v>
      </c>
    </row>
    <row r="299" spans="1:4" ht="54" thickTop="1" thickBot="1">
      <c r="A299" s="143" t="s">
        <v>1159</v>
      </c>
      <c r="B299" s="144" t="s">
        <v>1828</v>
      </c>
      <c r="C299" s="139" t="s">
        <v>144</v>
      </c>
      <c r="D299" s="185">
        <f>VLOOKUP('800.2'!A89,'800.2'!A89:N421,14,FALSE)</f>
        <v>15623.259554320553</v>
      </c>
    </row>
    <row r="300" spans="1:4" ht="54" thickTop="1" thickBot="1">
      <c r="A300" s="143" t="s">
        <v>1160</v>
      </c>
      <c r="B300" s="144" t="s">
        <v>1829</v>
      </c>
      <c r="C300" s="139" t="s">
        <v>144</v>
      </c>
      <c r="D300" s="185">
        <f>VLOOKUP('800.3'!A89,'800.3'!A89:N422,14,FALSE)</f>
        <v>52473.770153369507</v>
      </c>
    </row>
    <row r="301" spans="1:4" ht="54" thickTop="1" thickBot="1">
      <c r="A301" s="143" t="s">
        <v>1161</v>
      </c>
      <c r="B301" s="144" t="s">
        <v>1830</v>
      </c>
      <c r="C301" s="139" t="s">
        <v>144</v>
      </c>
      <c r="D301" s="185">
        <f>VLOOKUP('800.4'!A89,'800.4'!A89:N423,14,FALSE)</f>
        <v>57723.830798222356</v>
      </c>
    </row>
    <row r="302" spans="1:4" ht="54" thickTop="1" thickBot="1">
      <c r="A302" s="143" t="s">
        <v>1718</v>
      </c>
      <c r="B302" s="144" t="s">
        <v>1831</v>
      </c>
      <c r="C302" s="139" t="s">
        <v>1845</v>
      </c>
      <c r="D302" s="185">
        <f>VLOOKUP('802.1'!A89,'802.1'!A89:N424,14,FALSE)</f>
        <v>350112.72351388924</v>
      </c>
    </row>
    <row r="303" spans="1:4" ht="54" thickTop="1" thickBot="1">
      <c r="A303" s="143" t="s">
        <v>1719</v>
      </c>
      <c r="B303" s="144" t="s">
        <v>1881</v>
      </c>
      <c r="C303" s="139" t="s">
        <v>1845</v>
      </c>
      <c r="D303" s="185">
        <f>VLOOKUP('802.2'!A89,'802.2'!A89:N425,14,FALSE)</f>
        <v>64542.442244973972</v>
      </c>
    </row>
    <row r="304" spans="1:4" ht="54" thickTop="1" thickBot="1">
      <c r="A304" s="143" t="s">
        <v>1720</v>
      </c>
      <c r="B304" s="144" t="s">
        <v>1832</v>
      </c>
      <c r="C304" s="139" t="s">
        <v>1845</v>
      </c>
      <c r="D304" s="185">
        <f>VLOOKUP('802.3'!A89,'802.3'!A89:N426,14,FALSE)</f>
        <v>36009.978019626084</v>
      </c>
    </row>
    <row r="305" spans="1:4" ht="54" thickTop="1" thickBot="1">
      <c r="A305" s="143" t="s">
        <v>1721</v>
      </c>
      <c r="B305" s="144" t="s">
        <v>1833</v>
      </c>
      <c r="C305" s="139" t="s">
        <v>1845</v>
      </c>
      <c r="D305" s="185">
        <f>VLOOKUP('802.4'!A89,'802.4'!A89:N427,14,FALSE)</f>
        <v>28788.279806010672</v>
      </c>
    </row>
    <row r="306" spans="1:4" ht="54" thickTop="1" thickBot="1">
      <c r="A306" s="143" t="s">
        <v>1722</v>
      </c>
      <c r="B306" s="144" t="s">
        <v>1834</v>
      </c>
      <c r="C306" s="139" t="s">
        <v>1845</v>
      </c>
      <c r="D306" s="185">
        <f>VLOOKUP('802.5'!A89,'802.5'!A89:N428,14,FALSE)</f>
        <v>394364.7782342725</v>
      </c>
    </row>
    <row r="307" spans="1:4" ht="54" thickTop="1" thickBot="1">
      <c r="A307" s="143" t="s">
        <v>1723</v>
      </c>
      <c r="B307" s="144" t="s">
        <v>1835</v>
      </c>
      <c r="C307" s="139" t="s">
        <v>1845</v>
      </c>
      <c r="D307" s="185">
        <f>VLOOKUP('802.6'!A89,'802.6'!A89:N429,14,FALSE)</f>
        <v>381796.57518000843</v>
      </c>
    </row>
    <row r="308" spans="1:4" ht="54" thickTop="1" thickBot="1">
      <c r="A308" s="143" t="s">
        <v>1724</v>
      </c>
      <c r="B308" s="144" t="s">
        <v>1836</v>
      </c>
      <c r="C308" s="139" t="s">
        <v>1845</v>
      </c>
      <c r="D308" s="185">
        <f>VLOOKUP('802.7'!A89,'802.7'!A89:N430,14,FALSE)</f>
        <v>245639.37358279596</v>
      </c>
    </row>
    <row r="309" spans="1:4" ht="54" thickTop="1" thickBot="1">
      <c r="A309" s="143" t="s">
        <v>1725</v>
      </c>
      <c r="B309" s="144" t="s">
        <v>1837</v>
      </c>
      <c r="C309" s="139" t="s">
        <v>1845</v>
      </c>
      <c r="D309" s="185">
        <f>VLOOKUP('802.8'!A89,'802.8'!A89:N431,14,FALSE)</f>
        <v>207296.14698539299</v>
      </c>
    </row>
    <row r="310" spans="1:4" ht="54" thickTop="1" thickBot="1">
      <c r="A310" s="143" t="s">
        <v>1162</v>
      </c>
      <c r="B310" s="144" t="s">
        <v>1838</v>
      </c>
      <c r="C310" s="139" t="s">
        <v>233</v>
      </c>
      <c r="D310" s="185">
        <f>VLOOKUP('810.1'!A89,'810.1'!A89:N432,14,FALSE)</f>
        <v>18587.76386239734</v>
      </c>
    </row>
    <row r="311" spans="1:4" ht="54" thickTop="1" thickBot="1">
      <c r="A311" s="143" t="s">
        <v>1163</v>
      </c>
      <c r="B311" s="144" t="s">
        <v>1839</v>
      </c>
      <c r="C311" s="139" t="s">
        <v>233</v>
      </c>
      <c r="D311" s="185">
        <f>VLOOKUP('810.2'!A89,'810.2'!A89:N433,14,FALSE)</f>
        <v>15539.191601526309</v>
      </c>
    </row>
    <row r="312" spans="1:4" ht="54" thickTop="1" thickBot="1">
      <c r="A312" s="143" t="s">
        <v>1164</v>
      </c>
      <c r="B312" s="144" t="s">
        <v>1840</v>
      </c>
      <c r="C312" s="139" t="s">
        <v>233</v>
      </c>
      <c r="D312" s="185">
        <f>VLOOKUP('810.3'!A89,'810.3'!A89:N435,14,FALSE)</f>
        <v>5621.4067725614459</v>
      </c>
    </row>
    <row r="313" spans="1:4" ht="57.75" thickTop="1" thickBot="1">
      <c r="A313" s="143" t="s">
        <v>1726</v>
      </c>
      <c r="B313" s="144" t="s">
        <v>2050</v>
      </c>
      <c r="C313" s="139" t="s">
        <v>233</v>
      </c>
      <c r="D313" s="185">
        <f>VLOOKUP('811.1'!A89,'811.1'!A89:N436,14,FALSE)</f>
        <v>35191.193269687879</v>
      </c>
    </row>
    <row r="314" spans="1:4" ht="57.75" thickTop="1" thickBot="1">
      <c r="A314" s="143" t="s">
        <v>1727</v>
      </c>
      <c r="B314" s="144" t="s">
        <v>2051</v>
      </c>
      <c r="C314" s="139" t="s">
        <v>233</v>
      </c>
      <c r="D314" s="185">
        <f>VLOOKUP('811.2'!A89,'811.2'!A89:N437,14,FALSE)</f>
        <v>38094.426232860336</v>
      </c>
    </row>
    <row r="315" spans="1:4" ht="54" thickTop="1" thickBot="1">
      <c r="A315" s="143" t="s">
        <v>1165</v>
      </c>
      <c r="B315" s="144" t="s">
        <v>2053</v>
      </c>
      <c r="C315" s="139" t="s">
        <v>233</v>
      </c>
      <c r="D315" s="185">
        <f>VLOOKUP('812.1'!A89,'812.1'!A89:N438,14,FALSE)</f>
        <v>71041.605130165452</v>
      </c>
    </row>
    <row r="316" spans="1:4" ht="54" thickTop="1" thickBot="1">
      <c r="A316" s="143" t="s">
        <v>1728</v>
      </c>
      <c r="B316" s="144" t="s">
        <v>1841</v>
      </c>
      <c r="C316" s="139" t="s">
        <v>1995</v>
      </c>
      <c r="D316" s="185">
        <f>VLOOKUP('820.1'!A89,'820.1'!A89:N439,14,FALSE)</f>
        <v>157223.42728771176</v>
      </c>
    </row>
    <row r="317" spans="1:4" ht="54" thickTop="1" thickBot="1">
      <c r="A317" s="143" t="s">
        <v>1729</v>
      </c>
      <c r="B317" s="144" t="s">
        <v>1842</v>
      </c>
      <c r="C317" s="139" t="s">
        <v>984</v>
      </c>
      <c r="D317" s="185">
        <f>VLOOKUP('820.1.2'!A88,'820.1.2'!A88:N440,14,FALSE)</f>
        <v>72745507.455617651</v>
      </c>
    </row>
    <row r="318" spans="1:4" ht="57.75" thickTop="1" thickBot="1">
      <c r="A318" s="143" t="s">
        <v>1166</v>
      </c>
      <c r="B318" s="144" t="s">
        <v>1843</v>
      </c>
      <c r="C318" s="139" t="s">
        <v>1998</v>
      </c>
      <c r="D318" s="185">
        <f>VLOOKUP('900.1'!A88,'900.1'!A88:N441,14,FALSE)</f>
        <v>1359.2541028836881</v>
      </c>
    </row>
    <row r="319" spans="1:4" ht="57.75" thickTop="1" thickBot="1">
      <c r="A319" s="143" t="s">
        <v>1167</v>
      </c>
      <c r="B319" s="144" t="s">
        <v>2195</v>
      </c>
      <c r="C319" s="139" t="s">
        <v>1999</v>
      </c>
      <c r="D319" s="185">
        <f>VLOOKUP('900.2'!A88,'900.2'!A88:N442,14,FALSE)</f>
        <v>1668.175489902708</v>
      </c>
    </row>
    <row r="320" spans="1:4" ht="54" thickTop="1" thickBot="1">
      <c r="A320" s="143" t="s">
        <v>1168</v>
      </c>
      <c r="B320" s="144" t="s">
        <v>1844</v>
      </c>
      <c r="C320" s="139" t="s">
        <v>1999</v>
      </c>
      <c r="D320" s="185">
        <f>VLOOKUP('900.3'!A88,'900.3'!A88:N443,14,FALSE)</f>
        <v>1668.175489902708</v>
      </c>
    </row>
    <row r="321" spans="1:4" ht="53.25" thickTop="1">
      <c r="A321" s="118"/>
      <c r="B321" s="115"/>
      <c r="C321" s="142"/>
      <c r="D321" s="186" t="s">
        <v>2018</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A7" sqref="A7"/>
    </sheetView>
  </sheetViews>
  <sheetFormatPr baseColWidth="10" defaultColWidth="9.140625" defaultRowHeight="15"/>
  <cols>
    <col min="1" max="1" width="11.5703125" customWidth="1"/>
    <col min="2" max="2" width="9.140625" style="2"/>
    <col min="3" max="3" width="84.5703125" style="1" customWidth="1"/>
    <col min="4" max="4" width="17.140625" style="189" customWidth="1"/>
    <col min="5" max="5" width="10.42578125" customWidth="1"/>
  </cols>
  <sheetData>
    <row r="1" spans="1:4" ht="66" customHeight="1" thickTop="1">
      <c r="A1" s="670" t="s">
        <v>1850</v>
      </c>
      <c r="B1" s="671"/>
      <c r="C1" s="671"/>
      <c r="D1" s="672"/>
    </row>
    <row r="2" spans="1:4" ht="20.25" customHeight="1" thickBot="1">
      <c r="A2" s="673"/>
      <c r="B2" s="674"/>
      <c r="C2" s="674"/>
      <c r="D2" s="675"/>
    </row>
    <row r="3" spans="1:4" ht="16.5" thickTop="1" thickBot="1">
      <c r="A3" s="669" t="s">
        <v>2223</v>
      </c>
      <c r="B3" s="669"/>
      <c r="C3" s="669"/>
      <c r="D3" s="669"/>
    </row>
    <row r="4" spans="1:4" ht="16.5" thickTop="1" thickBot="1">
      <c r="A4" s="669"/>
      <c r="B4" s="669"/>
      <c r="C4" s="669"/>
      <c r="D4" s="669"/>
    </row>
    <row r="5" spans="1:4" ht="16.5" thickTop="1" thickBot="1">
      <c r="A5" s="669"/>
      <c r="B5" s="669"/>
      <c r="C5" s="669"/>
      <c r="D5" s="669"/>
    </row>
    <row r="6" spans="1:4" ht="16.5" thickTop="1" thickBot="1">
      <c r="A6" s="658" t="s">
        <v>2237</v>
      </c>
      <c r="B6" s="659" t="s">
        <v>1882</v>
      </c>
      <c r="C6" s="660" t="s">
        <v>2343</v>
      </c>
      <c r="D6" s="661">
        <v>33832.699999999997</v>
      </c>
    </row>
    <row r="7" spans="1:4" ht="16.5" thickTop="1" thickBot="1">
      <c r="A7" s="6"/>
      <c r="B7" s="7"/>
      <c r="C7" s="8"/>
      <c r="D7" s="190" t="s">
        <v>1848</v>
      </c>
    </row>
    <row r="8" spans="1:4" ht="16.5" thickTop="1" thickBot="1">
      <c r="A8" s="9" t="s">
        <v>98</v>
      </c>
      <c r="B8" s="10" t="s">
        <v>1882</v>
      </c>
      <c r="C8" s="11" t="s">
        <v>99</v>
      </c>
      <c r="D8" s="657">
        <v>58677.433987924393</v>
      </c>
    </row>
    <row r="9" spans="1:4" ht="16.5" thickTop="1" thickBot="1">
      <c r="A9" s="9" t="s">
        <v>102</v>
      </c>
      <c r="B9" s="10" t="s">
        <v>1882</v>
      </c>
      <c r="C9" s="11" t="s">
        <v>103</v>
      </c>
      <c r="D9" s="657">
        <f>$D$6*1.85</f>
        <v>62590.494999999995</v>
      </c>
    </row>
    <row r="10" spans="1:4" ht="16.5" thickTop="1" thickBot="1">
      <c r="A10" s="9" t="s">
        <v>0</v>
      </c>
      <c r="B10" s="10" t="s">
        <v>1882</v>
      </c>
      <c r="C10" s="11" t="s">
        <v>1</v>
      </c>
      <c r="D10" s="657">
        <v>69346.058349365194</v>
      </c>
    </row>
    <row r="11" spans="1:4" ht="16.5" thickTop="1" thickBot="1">
      <c r="A11" s="9" t="s">
        <v>1674</v>
      </c>
      <c r="B11" s="10" t="s">
        <v>1882</v>
      </c>
      <c r="C11" s="11" t="s">
        <v>1673</v>
      </c>
      <c r="D11" s="657">
        <v>320058.73084322392</v>
      </c>
    </row>
    <row r="12" spans="1:4" ht="16.5" thickTop="1" thickBot="1">
      <c r="A12" s="9" t="s">
        <v>100</v>
      </c>
      <c r="B12" s="10" t="s">
        <v>1882</v>
      </c>
      <c r="C12" s="11" t="s">
        <v>101</v>
      </c>
      <c r="D12" s="657">
        <v>80014.682710805981</v>
      </c>
    </row>
    <row r="13" spans="1:4" ht="16.5" thickTop="1" thickBot="1">
      <c r="A13" s="9" t="s">
        <v>62</v>
      </c>
      <c r="B13" s="10" t="s">
        <v>1882</v>
      </c>
      <c r="C13" s="11" t="s">
        <v>63</v>
      </c>
      <c r="D13" s="657">
        <v>586774.33987924387</v>
      </c>
    </row>
    <row r="14" spans="1:4" ht="16.5" thickTop="1" thickBot="1">
      <c r="A14" s="9" t="s">
        <v>108</v>
      </c>
      <c r="B14" s="10" t="s">
        <v>1882</v>
      </c>
      <c r="C14" s="11" t="s">
        <v>109</v>
      </c>
      <c r="D14" s="657">
        <v>320058.73084322392</v>
      </c>
    </row>
    <row r="15" spans="1:4" ht="16.5" thickTop="1" thickBot="1">
      <c r="A15" s="9" t="s">
        <v>41</v>
      </c>
      <c r="B15" s="10" t="s">
        <v>1882</v>
      </c>
      <c r="C15" s="11" t="s">
        <v>42</v>
      </c>
      <c r="D15" s="657">
        <v>213372.48722881597</v>
      </c>
    </row>
    <row r="16" spans="1:4" ht="16.5" thickTop="1" thickBot="1">
      <c r="A16" s="9" t="s">
        <v>43</v>
      </c>
      <c r="B16" s="10" t="s">
        <v>1882</v>
      </c>
      <c r="C16" s="11" t="s">
        <v>44</v>
      </c>
      <c r="D16" s="657">
        <v>320058.73084322392</v>
      </c>
    </row>
    <row r="17" spans="1:4" ht="16.5" thickTop="1" thickBot="1">
      <c r="A17" s="9" t="s">
        <v>106</v>
      </c>
      <c r="B17" s="10" t="s">
        <v>1882</v>
      </c>
      <c r="C17" s="11" t="s">
        <v>107</v>
      </c>
      <c r="D17" s="657">
        <v>106686.24361440798</v>
      </c>
    </row>
    <row r="18" spans="1:4" ht="16.5" thickTop="1" thickBot="1">
      <c r="A18" s="9" t="s">
        <v>1675</v>
      </c>
      <c r="B18" s="10" t="s">
        <v>1882</v>
      </c>
      <c r="C18" s="11" t="s">
        <v>2000</v>
      </c>
      <c r="D18" s="657">
        <v>96017.619252967183</v>
      </c>
    </row>
    <row r="19" spans="1:4" ht="16.5" thickTop="1" thickBot="1">
      <c r="A19" s="9" t="s">
        <v>96</v>
      </c>
      <c r="B19" s="10" t="s">
        <v>92</v>
      </c>
      <c r="C19" s="11" t="s">
        <v>97</v>
      </c>
      <c r="D19" s="657">
        <v>2133724.8722881596</v>
      </c>
    </row>
    <row r="20" spans="1:4" ht="16.5" thickTop="1" thickBot="1">
      <c r="A20" s="9" t="s">
        <v>76</v>
      </c>
      <c r="B20" s="10" t="s">
        <v>1882</v>
      </c>
      <c r="C20" s="11" t="s">
        <v>77</v>
      </c>
      <c r="D20" s="657">
        <v>485912.31941843667</v>
      </c>
    </row>
    <row r="21" spans="1:4" ht="16.5" thickTop="1" thickBot="1">
      <c r="A21" s="9" t="s">
        <v>74</v>
      </c>
      <c r="B21" s="10" t="s">
        <v>1882</v>
      </c>
      <c r="C21" s="11" t="s">
        <v>75</v>
      </c>
      <c r="D21" s="657">
        <v>477235.31371453602</v>
      </c>
    </row>
    <row r="22" spans="1:4" ht="16.5" thickTop="1" thickBot="1">
      <c r="A22" s="9" t="s">
        <v>84</v>
      </c>
      <c r="B22" s="10" t="s">
        <v>1882</v>
      </c>
      <c r="C22" s="11" t="s">
        <v>85</v>
      </c>
      <c r="D22" s="657">
        <v>544482.10791976599</v>
      </c>
    </row>
    <row r="23" spans="1:4" ht="16.5" thickTop="1" thickBot="1">
      <c r="A23" s="9" t="s">
        <v>78</v>
      </c>
      <c r="B23" s="10" t="s">
        <v>1882</v>
      </c>
      <c r="C23" s="11" t="s">
        <v>79</v>
      </c>
      <c r="D23" s="657">
        <v>605221.14784707059</v>
      </c>
    </row>
    <row r="24" spans="1:4" ht="16.5" thickTop="1" thickBot="1">
      <c r="A24" s="9" t="s">
        <v>64</v>
      </c>
      <c r="B24" s="10" t="s">
        <v>1882</v>
      </c>
      <c r="C24" s="11" t="s">
        <v>65</v>
      </c>
      <c r="D24" s="657">
        <v>468558.30801063532</v>
      </c>
    </row>
    <row r="25" spans="1:4" ht="16.5" thickTop="1" thickBot="1">
      <c r="A25" s="9" t="s">
        <v>80</v>
      </c>
      <c r="B25" s="10" t="s">
        <v>1882</v>
      </c>
      <c r="C25" s="11" t="s">
        <v>81</v>
      </c>
      <c r="D25" s="657">
        <v>557497.61647561705</v>
      </c>
    </row>
    <row r="26" spans="1:4" ht="16.5" thickTop="1" thickBot="1">
      <c r="A26" s="9" t="s">
        <v>82</v>
      </c>
      <c r="B26" s="10" t="s">
        <v>1882</v>
      </c>
      <c r="C26" s="11" t="s">
        <v>83</v>
      </c>
      <c r="D26" s="657">
        <v>577020.87930939358</v>
      </c>
    </row>
    <row r="27" spans="1:4" ht="16.5" thickTop="1" thickBot="1">
      <c r="A27" s="9" t="s">
        <v>104</v>
      </c>
      <c r="B27" s="10" t="s">
        <v>1882</v>
      </c>
      <c r="C27" s="11" t="s">
        <v>105</v>
      </c>
      <c r="D27" s="657">
        <v>145339.84554033595</v>
      </c>
    </row>
    <row r="28" spans="1:4" ht="16.5" thickTop="1" thickBot="1">
      <c r="A28" s="9" t="s">
        <v>4</v>
      </c>
      <c r="B28" s="10" t="s">
        <v>1882</v>
      </c>
      <c r="C28" s="11" t="s">
        <v>5</v>
      </c>
      <c r="D28" s="657">
        <v>162693.85694813728</v>
      </c>
    </row>
    <row r="29" spans="1:4" ht="16.5" customHeight="1" thickTop="1" thickBot="1">
      <c r="A29" s="9" t="s">
        <v>45</v>
      </c>
      <c r="B29" s="10" t="s">
        <v>1882</v>
      </c>
      <c r="C29" s="11" t="s">
        <v>2226</v>
      </c>
      <c r="D29" s="657">
        <f>$D$43+$D$64</f>
        <v>169276.73861440798</v>
      </c>
    </row>
    <row r="30" spans="1:4" ht="16.5" thickTop="1" thickBot="1">
      <c r="A30" s="9" t="s">
        <v>66</v>
      </c>
      <c r="B30" s="10" t="s">
        <v>1882</v>
      </c>
      <c r="C30" s="11" t="s">
        <v>67</v>
      </c>
      <c r="D30" s="657">
        <v>160029.36542161196</v>
      </c>
    </row>
    <row r="31" spans="1:4" ht="16.5" thickTop="1" thickBot="1">
      <c r="A31" s="9" t="s">
        <v>23</v>
      </c>
      <c r="B31" s="10" t="s">
        <v>1882</v>
      </c>
      <c r="C31" s="11" t="s">
        <v>24</v>
      </c>
      <c r="D31" s="657">
        <f>$D$64*10</f>
        <v>625904.94999999995</v>
      </c>
    </row>
    <row r="32" spans="1:4" ht="16.5" thickTop="1" thickBot="1">
      <c r="A32" s="9" t="s">
        <v>7</v>
      </c>
      <c r="B32" s="10" t="s">
        <v>1882</v>
      </c>
      <c r="C32" s="11" t="s">
        <v>8</v>
      </c>
      <c r="D32" s="657">
        <f>$D$64*2</f>
        <v>125180.98999999999</v>
      </c>
    </row>
    <row r="33" spans="1:4" ht="16.5" thickTop="1" thickBot="1">
      <c r="A33" s="9" t="s">
        <v>9</v>
      </c>
      <c r="B33" s="10" t="s">
        <v>1882</v>
      </c>
      <c r="C33" s="11" t="s">
        <v>10</v>
      </c>
      <c r="D33" s="657">
        <f>$D$64*3</f>
        <v>187771.48499999999</v>
      </c>
    </row>
    <row r="34" spans="1:4" ht="16.5" thickTop="1" thickBot="1">
      <c r="A34" s="9" t="s">
        <v>11</v>
      </c>
      <c r="B34" s="10" t="s">
        <v>1882</v>
      </c>
      <c r="C34" s="11" t="s">
        <v>12</v>
      </c>
      <c r="D34" s="657">
        <f>$D$64*4</f>
        <v>250361.97999999998</v>
      </c>
    </row>
    <row r="35" spans="1:4" ht="16.5" thickTop="1" thickBot="1">
      <c r="A35" s="9" t="s">
        <v>13</v>
      </c>
      <c r="B35" s="10" t="s">
        <v>1882</v>
      </c>
      <c r="C35" s="11" t="s">
        <v>14</v>
      </c>
      <c r="D35" s="657">
        <f>$D$64*5</f>
        <v>312952.47499999998</v>
      </c>
    </row>
    <row r="36" spans="1:4" ht="16.5" thickTop="1" thickBot="1">
      <c r="A36" s="9" t="s">
        <v>15</v>
      </c>
      <c r="B36" s="10" t="s">
        <v>1882</v>
      </c>
      <c r="C36" s="11" t="s">
        <v>16</v>
      </c>
      <c r="D36" s="657">
        <f>$D$64*6</f>
        <v>375542.97</v>
      </c>
    </row>
    <row r="37" spans="1:4" ht="16.5" thickTop="1" thickBot="1">
      <c r="A37" s="9" t="s">
        <v>17</v>
      </c>
      <c r="B37" s="10" t="s">
        <v>1882</v>
      </c>
      <c r="C37" s="11" t="s">
        <v>18</v>
      </c>
      <c r="D37" s="657">
        <f>$D$64*7</f>
        <v>438133.46499999997</v>
      </c>
    </row>
    <row r="38" spans="1:4" ht="16.5" thickTop="1" thickBot="1">
      <c r="A38" s="9" t="s">
        <v>19</v>
      </c>
      <c r="B38" s="10" t="s">
        <v>1882</v>
      </c>
      <c r="C38" s="11" t="s">
        <v>20</v>
      </c>
      <c r="D38" s="657">
        <f>$D$64*8</f>
        <v>500723.95999999996</v>
      </c>
    </row>
    <row r="39" spans="1:4" ht="16.5" thickTop="1" thickBot="1">
      <c r="A39" s="9" t="s">
        <v>21</v>
      </c>
      <c r="B39" s="10" t="s">
        <v>1882</v>
      </c>
      <c r="C39" s="11" t="s">
        <v>22</v>
      </c>
      <c r="D39" s="657">
        <f>$D$64*9</f>
        <v>563314.45499999996</v>
      </c>
    </row>
    <row r="40" spans="1:4" ht="16.5" thickTop="1" thickBot="1">
      <c r="A40" s="9" t="s">
        <v>72</v>
      </c>
      <c r="B40" s="10" t="s">
        <v>1882</v>
      </c>
      <c r="C40" s="11" t="s">
        <v>73</v>
      </c>
      <c r="D40" s="657">
        <v>58677.433987924393</v>
      </c>
    </row>
    <row r="41" spans="1:4" ht="16.5" thickTop="1" thickBot="1">
      <c r="A41" s="9" t="s">
        <v>27</v>
      </c>
      <c r="B41" s="10" t="s">
        <v>1882</v>
      </c>
      <c r="C41" s="11" t="s">
        <v>28</v>
      </c>
      <c r="D41" s="657">
        <v>117354.86797584879</v>
      </c>
    </row>
    <row r="42" spans="1:4" ht="16.5" thickTop="1" thickBot="1">
      <c r="A42" s="9" t="s">
        <v>25</v>
      </c>
      <c r="B42" s="10" t="s">
        <v>1882</v>
      </c>
      <c r="C42" s="11" t="s">
        <v>26</v>
      </c>
      <c r="D42" s="657">
        <v>117354.86797584879</v>
      </c>
    </row>
    <row r="43" spans="1:4" ht="16.5" thickTop="1" thickBot="1">
      <c r="A43" s="9" t="s">
        <v>30</v>
      </c>
      <c r="B43" s="10" t="s">
        <v>1882</v>
      </c>
      <c r="C43" s="11" t="s">
        <v>31</v>
      </c>
      <c r="D43" s="657">
        <v>106686.24361440798</v>
      </c>
    </row>
    <row r="44" spans="1:4" ht="17.25" customHeight="1" thickTop="1" thickBot="1">
      <c r="A44" s="9" t="s">
        <v>40</v>
      </c>
      <c r="B44" s="10" t="s">
        <v>1882</v>
      </c>
      <c r="C44" s="11" t="s">
        <v>2225</v>
      </c>
      <c r="D44" s="657">
        <v>266715.60903601995</v>
      </c>
    </row>
    <row r="45" spans="1:4" ht="16.5" thickTop="1" thickBot="1">
      <c r="A45" s="9" t="s">
        <v>32</v>
      </c>
      <c r="B45" s="10" t="s">
        <v>1882</v>
      </c>
      <c r="C45" s="11" t="s">
        <v>33</v>
      </c>
      <c r="D45" s="657">
        <f>D43*2</f>
        <v>213372.48722881597</v>
      </c>
    </row>
    <row r="46" spans="1:4" ht="16.5" thickTop="1" thickBot="1">
      <c r="A46" s="9" t="s">
        <v>34</v>
      </c>
      <c r="B46" s="10" t="s">
        <v>1882</v>
      </c>
      <c r="C46" s="11" t="s">
        <v>35</v>
      </c>
      <c r="D46" s="657">
        <f>D43*3</f>
        <v>320058.73084322398</v>
      </c>
    </row>
    <row r="47" spans="1:4" ht="16.5" thickTop="1" thickBot="1">
      <c r="A47" s="9" t="s">
        <v>70</v>
      </c>
      <c r="B47" s="10" t="s">
        <v>1882</v>
      </c>
      <c r="C47" s="11" t="s">
        <v>71</v>
      </c>
      <c r="D47" s="657">
        <f>D43+(3*D8)</f>
        <v>282718.54557818116</v>
      </c>
    </row>
    <row r="48" spans="1:4" ht="16.5" thickTop="1" thickBot="1">
      <c r="A48" s="9" t="s">
        <v>36</v>
      </c>
      <c r="B48" s="10" t="s">
        <v>1882</v>
      </c>
      <c r="C48" s="11" t="s">
        <v>37</v>
      </c>
      <c r="D48" s="657">
        <v>117354.86797584879</v>
      </c>
    </row>
    <row r="49" spans="1:4" ht="16.5" thickTop="1" thickBot="1">
      <c r="A49" s="9" t="s">
        <v>38</v>
      </c>
      <c r="B49" s="10" t="s">
        <v>1882</v>
      </c>
      <c r="C49" s="11" t="s">
        <v>39</v>
      </c>
      <c r="D49" s="657">
        <v>128023.49233728957</v>
      </c>
    </row>
    <row r="50" spans="1:4" ht="16.5" thickTop="1" thickBot="1">
      <c r="A50" s="9" t="s">
        <v>89</v>
      </c>
      <c r="B50" s="10" t="s">
        <v>1882</v>
      </c>
      <c r="C50" s="11" t="s">
        <v>90</v>
      </c>
      <c r="D50" s="657">
        <v>133357.80451800997</v>
      </c>
    </row>
    <row r="51" spans="1:4" ht="16.5" thickTop="1" thickBot="1">
      <c r="A51" s="9" t="s">
        <v>46</v>
      </c>
      <c r="B51" s="10" t="s">
        <v>1882</v>
      </c>
      <c r="C51" s="11" t="s">
        <v>47</v>
      </c>
      <c r="D51" s="657">
        <f>$D$6*1.85</f>
        <v>62590.494999999995</v>
      </c>
    </row>
    <row r="52" spans="1:4" ht="16.5" thickTop="1" thickBot="1">
      <c r="A52" s="9" t="s">
        <v>48</v>
      </c>
      <c r="B52" s="10" t="s">
        <v>1882</v>
      </c>
      <c r="C52" s="11" t="s">
        <v>49</v>
      </c>
      <c r="D52" s="657">
        <f>D51*2</f>
        <v>125180.98999999999</v>
      </c>
    </row>
    <row r="53" spans="1:4" ht="16.5" thickTop="1" thickBot="1">
      <c r="A53" s="9" t="s">
        <v>50</v>
      </c>
      <c r="B53" s="10" t="s">
        <v>1882</v>
      </c>
      <c r="C53" s="11" t="s">
        <v>51</v>
      </c>
      <c r="D53" s="657">
        <v>106686.24361440798</v>
      </c>
    </row>
    <row r="54" spans="1:4" ht="16.5" thickTop="1" thickBot="1">
      <c r="A54" s="9" t="s">
        <v>68</v>
      </c>
      <c r="B54" s="10" t="s">
        <v>1882</v>
      </c>
      <c r="C54" s="11" t="s">
        <v>69</v>
      </c>
      <c r="D54" s="657">
        <v>213372.48722881597</v>
      </c>
    </row>
    <row r="55" spans="1:4" ht="46.5" thickTop="1" thickBot="1">
      <c r="A55" s="9" t="s">
        <v>29</v>
      </c>
      <c r="B55" s="10" t="s">
        <v>1882</v>
      </c>
      <c r="C55" s="11" t="s">
        <v>1883</v>
      </c>
      <c r="D55" s="657">
        <v>800146.82710805978</v>
      </c>
    </row>
    <row r="56" spans="1:4" ht="16.5" thickTop="1" thickBot="1">
      <c r="A56" s="9" t="s">
        <v>52</v>
      </c>
      <c r="B56" s="10" t="s">
        <v>1882</v>
      </c>
      <c r="C56" s="11" t="s">
        <v>53</v>
      </c>
      <c r="D56" s="657">
        <v>80014.682710805981</v>
      </c>
    </row>
    <row r="57" spans="1:4" ht="16.5" thickTop="1" thickBot="1">
      <c r="A57" s="9" t="s">
        <v>54</v>
      </c>
      <c r="B57" s="10" t="s">
        <v>1882</v>
      </c>
      <c r="C57" s="11" t="s">
        <v>55</v>
      </c>
      <c r="D57" s="657">
        <v>160029.36542161196</v>
      </c>
    </row>
    <row r="58" spans="1:4" ht="16.5" thickTop="1" thickBot="1">
      <c r="A58" s="9" t="s">
        <v>56</v>
      </c>
      <c r="B58" s="10" t="s">
        <v>1882</v>
      </c>
      <c r="C58" s="11" t="s">
        <v>57</v>
      </c>
      <c r="D58" s="657">
        <v>106686.24361440798</v>
      </c>
    </row>
    <row r="59" spans="1:4" ht="16.5" thickTop="1" thickBot="1">
      <c r="A59" s="9" t="s">
        <v>2</v>
      </c>
      <c r="B59" s="10" t="s">
        <v>1882</v>
      </c>
      <c r="C59" s="11" t="s">
        <v>3</v>
      </c>
      <c r="D59" s="657">
        <v>213372.48722881597</v>
      </c>
    </row>
    <row r="60" spans="1:4" ht="16.5" thickTop="1" thickBot="1">
      <c r="A60" s="9" t="s">
        <v>58</v>
      </c>
      <c r="B60" s="10" t="s">
        <v>1882</v>
      </c>
      <c r="C60" s="11" t="s">
        <v>59</v>
      </c>
      <c r="D60" s="657">
        <v>133357.80451800997</v>
      </c>
    </row>
    <row r="61" spans="1:4" ht="16.5" thickTop="1" thickBot="1">
      <c r="A61" s="9" t="s">
        <v>86</v>
      </c>
      <c r="B61" s="10" t="s">
        <v>1882</v>
      </c>
      <c r="C61" s="11" t="s">
        <v>87</v>
      </c>
      <c r="D61" s="657">
        <v>160029.36542161196</v>
      </c>
    </row>
    <row r="62" spans="1:4" ht="16.5" thickTop="1" thickBot="1">
      <c r="A62" s="9" t="s">
        <v>88</v>
      </c>
      <c r="B62" s="10" t="s">
        <v>1882</v>
      </c>
      <c r="C62" s="11" t="s">
        <v>87</v>
      </c>
      <c r="D62" s="657">
        <v>160029.36542161196</v>
      </c>
    </row>
    <row r="63" spans="1:4" ht="16.5" thickTop="1" thickBot="1">
      <c r="A63" s="9" t="s">
        <v>60</v>
      </c>
      <c r="B63" s="10" t="s">
        <v>1882</v>
      </c>
      <c r="C63" s="11" t="s">
        <v>61</v>
      </c>
      <c r="D63" s="657">
        <v>160029.36542161196</v>
      </c>
    </row>
    <row r="64" spans="1:4" ht="17.25" customHeight="1" thickTop="1" thickBot="1">
      <c r="A64" s="9" t="s">
        <v>6</v>
      </c>
      <c r="B64" s="10" t="s">
        <v>1882</v>
      </c>
      <c r="C64" s="11" t="s">
        <v>2224</v>
      </c>
      <c r="D64" s="657">
        <f>$D$6*1.85</f>
        <v>62590.494999999995</v>
      </c>
    </row>
    <row r="65" spans="1:4" ht="16.5" thickTop="1" thickBot="1">
      <c r="A65" s="9" t="s">
        <v>91</v>
      </c>
      <c r="B65" s="10" t="s">
        <v>92</v>
      </c>
      <c r="C65" s="11" t="s">
        <v>93</v>
      </c>
      <c r="D65" s="657">
        <v>533431.21807203989</v>
      </c>
    </row>
    <row r="66" spans="1:4" ht="16.5" thickTop="1" thickBot="1">
      <c r="A66" s="9" t="s">
        <v>94</v>
      </c>
      <c r="B66" s="10" t="s">
        <v>92</v>
      </c>
      <c r="C66" s="11" t="s">
        <v>95</v>
      </c>
      <c r="D66" s="657">
        <v>266715.60903601995</v>
      </c>
    </row>
    <row r="67" spans="1:4" ht="16.5" thickTop="1" thickBot="1">
      <c r="A67" s="9" t="s">
        <v>2228</v>
      </c>
      <c r="B67" s="10" t="s">
        <v>1882</v>
      </c>
      <c r="C67" s="11" t="s">
        <v>2227</v>
      </c>
      <c r="D67" s="657">
        <f>$D$6*1.85</f>
        <v>62590.494999999995</v>
      </c>
    </row>
    <row r="68" spans="1:4" ht="15.75" thickTop="1">
      <c r="A68" s="3"/>
      <c r="B68" s="4"/>
      <c r="C68" s="5"/>
      <c r="D68" s="191"/>
    </row>
    <row r="69" spans="1:4">
      <c r="A69" s="3"/>
      <c r="B69" s="4"/>
      <c r="C69" s="5"/>
      <c r="D69" s="191"/>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L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9" t="s">
        <v>1850</v>
      </c>
      <c r="B1" s="680"/>
      <c r="C1" s="680"/>
      <c r="D1" s="681"/>
    </row>
    <row r="2" spans="1:4" ht="89.25" customHeight="1" thickBot="1">
      <c r="A2" s="682"/>
      <c r="B2" s="683"/>
      <c r="C2" s="683"/>
      <c r="D2" s="684"/>
    </row>
    <row r="3" spans="1:4" ht="53.25" customHeight="1" thickTop="1" thickBot="1">
      <c r="A3" s="676" t="s">
        <v>110</v>
      </c>
      <c r="B3" s="677"/>
      <c r="C3" s="677"/>
      <c r="D3" s="678"/>
    </row>
    <row r="4" spans="1:4" ht="16.5" customHeight="1" thickTop="1" thickBot="1">
      <c r="A4" s="14"/>
      <c r="B4" s="14"/>
      <c r="C4" s="15"/>
      <c r="D4" s="192"/>
    </row>
    <row r="5" spans="1:4" ht="16.5" thickTop="1" thickBot="1">
      <c r="A5" s="14"/>
      <c r="B5" s="14"/>
      <c r="C5" s="15"/>
      <c r="D5" s="192"/>
    </row>
    <row r="6" spans="1:4" ht="16.5" thickTop="1" thickBot="1">
      <c r="A6" s="16"/>
      <c r="B6" s="14"/>
      <c r="C6" s="17" t="s">
        <v>111</v>
      </c>
      <c r="D6" s="193" t="s">
        <v>1846</v>
      </c>
    </row>
    <row r="7" spans="1:4" ht="30" customHeight="1" thickTop="1" thickBot="1">
      <c r="A7" s="16" t="s">
        <v>115</v>
      </c>
      <c r="B7" s="14" t="s">
        <v>92</v>
      </c>
      <c r="C7" s="17" t="s">
        <v>116</v>
      </c>
      <c r="D7" s="655">
        <v>10083.013947926729</v>
      </c>
    </row>
    <row r="8" spans="1:4" ht="30" customHeight="1" thickTop="1" thickBot="1">
      <c r="A8" s="16" t="s">
        <v>112</v>
      </c>
      <c r="B8" s="14" t="s">
        <v>113</v>
      </c>
      <c r="C8" s="17" t="s">
        <v>114</v>
      </c>
      <c r="D8" s="655">
        <v>1983.0347397529495</v>
      </c>
    </row>
    <row r="9" spans="1:4" ht="30" customHeight="1" thickTop="1" thickBot="1">
      <c r="A9" s="16" t="s">
        <v>117</v>
      </c>
      <c r="B9" s="14" t="s">
        <v>113</v>
      </c>
      <c r="C9" s="17" t="s">
        <v>118</v>
      </c>
      <c r="D9" s="655">
        <v>50930.313393859062</v>
      </c>
    </row>
    <row r="10" spans="1:4" ht="30" customHeight="1" thickTop="1" thickBot="1">
      <c r="A10" s="16" t="s">
        <v>119</v>
      </c>
      <c r="B10" s="14" t="s">
        <v>113</v>
      </c>
      <c r="C10" s="17" t="s">
        <v>120</v>
      </c>
      <c r="D10" s="655">
        <v>49871.995081349953</v>
      </c>
    </row>
    <row r="11" spans="1:4" ht="30" customHeight="1" thickTop="1" thickBot="1">
      <c r="A11" s="16" t="s">
        <v>123</v>
      </c>
      <c r="B11" s="14" t="s">
        <v>113</v>
      </c>
      <c r="C11" s="17" t="s">
        <v>124</v>
      </c>
      <c r="D11" s="655">
        <v>20373.795307846034</v>
      </c>
    </row>
    <row r="12" spans="1:4" ht="30" customHeight="1" thickTop="1" thickBot="1">
      <c r="A12" s="16" t="s">
        <v>121</v>
      </c>
      <c r="B12" s="14" t="s">
        <v>113</v>
      </c>
      <c r="C12" s="17" t="s">
        <v>122</v>
      </c>
      <c r="D12" s="655">
        <v>49556.43408212615</v>
      </c>
    </row>
    <row r="13" spans="1:4" ht="30" customHeight="1" thickTop="1" thickBot="1">
      <c r="A13" s="16" t="s">
        <v>125</v>
      </c>
      <c r="B13" s="14" t="s">
        <v>113</v>
      </c>
      <c r="C13" s="17" t="s">
        <v>126</v>
      </c>
      <c r="D13" s="655">
        <v>50853.090087430333</v>
      </c>
    </row>
    <row r="14" spans="1:4" ht="30" customHeight="1" thickTop="1" thickBot="1">
      <c r="A14" s="16" t="s">
        <v>131</v>
      </c>
      <c r="B14" s="14" t="s">
        <v>113</v>
      </c>
      <c r="C14" s="17" t="s">
        <v>132</v>
      </c>
      <c r="D14" s="655">
        <v>219447.66746975231</v>
      </c>
    </row>
    <row r="15" spans="1:4" ht="30" customHeight="1" thickTop="1" thickBot="1">
      <c r="A15" s="16" t="s">
        <v>129</v>
      </c>
      <c r="B15" s="14" t="s">
        <v>113</v>
      </c>
      <c r="C15" s="17" t="s">
        <v>130</v>
      </c>
      <c r="D15" s="655">
        <v>172846.44234755807</v>
      </c>
    </row>
    <row r="16" spans="1:4" ht="30" customHeight="1" thickTop="1" thickBot="1">
      <c r="A16" s="16" t="s">
        <v>127</v>
      </c>
      <c r="B16" s="14" t="s">
        <v>113</v>
      </c>
      <c r="C16" s="17" t="s">
        <v>128</v>
      </c>
      <c r="D16" s="655">
        <v>126441.87258686517</v>
      </c>
    </row>
    <row r="17" spans="1:4" ht="30" customHeight="1" thickTop="1" thickBot="1">
      <c r="A17" s="16" t="s">
        <v>1711</v>
      </c>
      <c r="B17" s="14" t="s">
        <v>113</v>
      </c>
      <c r="C17" s="17" t="s">
        <v>1712</v>
      </c>
      <c r="D17" s="655">
        <v>33098.128768141825</v>
      </c>
    </row>
    <row r="18" spans="1:4" ht="30" customHeight="1" thickTop="1" thickBot="1">
      <c r="A18" s="16" t="s">
        <v>133</v>
      </c>
      <c r="B18" s="14" t="s">
        <v>113</v>
      </c>
      <c r="C18" s="17" t="s">
        <v>134</v>
      </c>
      <c r="D18" s="655">
        <v>68839.988183643945</v>
      </c>
    </row>
    <row r="19" spans="1:4" ht="30" customHeight="1" thickTop="1" thickBot="1">
      <c r="A19" s="16" t="s">
        <v>146</v>
      </c>
      <c r="B19" s="14" t="s">
        <v>113</v>
      </c>
      <c r="C19" s="17" t="s">
        <v>147</v>
      </c>
      <c r="D19" s="655">
        <v>126037.67434908407</v>
      </c>
    </row>
    <row r="20" spans="1:4" ht="30" customHeight="1" thickTop="1" thickBot="1">
      <c r="A20" s="16" t="s">
        <v>135</v>
      </c>
      <c r="B20" s="14" t="s">
        <v>113</v>
      </c>
      <c r="C20" s="17" t="s">
        <v>1884</v>
      </c>
      <c r="D20" s="655">
        <v>47264.127880906526</v>
      </c>
    </row>
    <row r="21" spans="1:4" ht="30" customHeight="1" thickTop="1" thickBot="1">
      <c r="A21" s="16" t="s">
        <v>136</v>
      </c>
      <c r="B21" s="14" t="s">
        <v>113</v>
      </c>
      <c r="C21" s="17" t="s">
        <v>137</v>
      </c>
      <c r="D21" s="655">
        <v>133791.66868824553</v>
      </c>
    </row>
    <row r="22" spans="1:4" ht="30" customHeight="1" thickTop="1" thickBot="1">
      <c r="A22" s="16" t="s">
        <v>138</v>
      </c>
      <c r="B22" s="14" t="s">
        <v>113</v>
      </c>
      <c r="C22" s="17" t="s">
        <v>139</v>
      </c>
      <c r="D22" s="655">
        <v>39767.94597246997</v>
      </c>
    </row>
    <row r="23" spans="1:4" ht="30" customHeight="1" thickTop="1" thickBot="1">
      <c r="A23" s="16" t="s">
        <v>143</v>
      </c>
      <c r="B23" s="14" t="s">
        <v>144</v>
      </c>
      <c r="C23" s="17" t="s">
        <v>145</v>
      </c>
      <c r="D23" s="655">
        <v>26485.933900199845</v>
      </c>
    </row>
    <row r="24" spans="1:4" ht="30" customHeight="1" thickTop="1" thickBot="1">
      <c r="A24" s="16" t="s">
        <v>140</v>
      </c>
      <c r="B24" s="14" t="s">
        <v>998</v>
      </c>
      <c r="C24" s="17" t="s">
        <v>142</v>
      </c>
      <c r="D24" s="655">
        <v>28030.157256923419</v>
      </c>
    </row>
    <row r="25" spans="1:4" ht="30" customHeight="1" thickTop="1" thickBot="1">
      <c r="A25" s="16" t="s">
        <v>148</v>
      </c>
      <c r="B25" s="14" t="s">
        <v>113</v>
      </c>
      <c r="C25" s="17" t="s">
        <v>149</v>
      </c>
      <c r="D25" s="655">
        <v>107869.55490828359</v>
      </c>
    </row>
    <row r="26" spans="1:4" ht="30" customHeight="1" thickTop="1" thickBot="1">
      <c r="A26" s="16" t="s">
        <v>150</v>
      </c>
      <c r="B26" s="14" t="s">
        <v>113</v>
      </c>
      <c r="C26" s="17" t="s">
        <v>151</v>
      </c>
      <c r="D26" s="655">
        <v>132339.55806653827</v>
      </c>
    </row>
    <row r="27" spans="1:4" ht="30" customHeight="1" thickTop="1" thickBot="1">
      <c r="A27" s="16" t="s">
        <v>152</v>
      </c>
      <c r="B27" s="14" t="s">
        <v>113</v>
      </c>
      <c r="C27" s="17" t="s">
        <v>153</v>
      </c>
      <c r="D27" s="655">
        <v>122886.73249035697</v>
      </c>
    </row>
    <row r="28" spans="1:4" ht="30" customHeight="1" thickTop="1" thickBot="1">
      <c r="A28" s="16" t="s">
        <v>154</v>
      </c>
      <c r="B28" s="14" t="s">
        <v>113</v>
      </c>
      <c r="C28" s="17" t="s">
        <v>155</v>
      </c>
      <c r="D28" s="655">
        <v>68393.447626805661</v>
      </c>
    </row>
    <row r="29" spans="1:4" ht="30" customHeight="1" thickTop="1" thickBot="1">
      <c r="A29" s="16" t="s">
        <v>156</v>
      </c>
      <c r="B29" s="14" t="s">
        <v>113</v>
      </c>
      <c r="C29" s="17" t="s">
        <v>157</v>
      </c>
      <c r="D29" s="655">
        <v>1203.1987869289123</v>
      </c>
    </row>
    <row r="30" spans="1:4" ht="30" customHeight="1" thickTop="1" thickBot="1">
      <c r="A30" s="16" t="s">
        <v>166</v>
      </c>
      <c r="B30" s="14" t="s">
        <v>113</v>
      </c>
      <c r="C30" s="17" t="s">
        <v>167</v>
      </c>
      <c r="D30" s="655">
        <v>94423.845705770989</v>
      </c>
    </row>
    <row r="31" spans="1:4" ht="30" customHeight="1" thickTop="1" thickBot="1">
      <c r="A31" s="16" t="s">
        <v>162</v>
      </c>
      <c r="B31" s="14" t="s">
        <v>113</v>
      </c>
      <c r="C31" s="17" t="s">
        <v>163</v>
      </c>
      <c r="D31" s="655">
        <v>7728.4596208808525</v>
      </c>
    </row>
    <row r="32" spans="1:4" ht="30" customHeight="1" thickTop="1" thickBot="1">
      <c r="A32" s="16" t="s">
        <v>164</v>
      </c>
      <c r="B32" s="14" t="s">
        <v>113</v>
      </c>
      <c r="C32" s="17" t="s">
        <v>165</v>
      </c>
      <c r="D32" s="655">
        <v>72679.522974326945</v>
      </c>
    </row>
    <row r="33" spans="1:4" ht="30" customHeight="1" thickTop="1" thickBot="1">
      <c r="A33" s="16" t="s">
        <v>171</v>
      </c>
      <c r="B33" s="14" t="s">
        <v>113</v>
      </c>
      <c r="C33" s="17" t="s">
        <v>172</v>
      </c>
      <c r="D33" s="655">
        <v>5923.7706944069514</v>
      </c>
    </row>
    <row r="34" spans="1:4" ht="30" customHeight="1" thickTop="1" thickBot="1">
      <c r="A34" s="16" t="s">
        <v>160</v>
      </c>
      <c r="B34" s="14" t="s">
        <v>113</v>
      </c>
      <c r="C34" s="17" t="s">
        <v>161</v>
      </c>
      <c r="D34" s="655">
        <v>5357.1307298963638</v>
      </c>
    </row>
    <row r="35" spans="1:4" ht="30" customHeight="1" thickTop="1" thickBot="1">
      <c r="A35" s="16" t="s">
        <v>173</v>
      </c>
      <c r="B35" s="14" t="s">
        <v>113</v>
      </c>
      <c r="C35" s="17" t="s">
        <v>1886</v>
      </c>
      <c r="D35" s="655">
        <v>115865.07532292443</v>
      </c>
    </row>
    <row r="36" spans="1:4" ht="30" customHeight="1" thickTop="1" thickBot="1">
      <c r="A36" s="16" t="s">
        <v>170</v>
      </c>
      <c r="B36" s="14" t="s">
        <v>113</v>
      </c>
      <c r="C36" s="17" t="s">
        <v>1885</v>
      </c>
      <c r="D36" s="655">
        <v>13233.95580665383</v>
      </c>
    </row>
    <row r="37" spans="1:4" ht="30" customHeight="1" thickTop="1" thickBot="1">
      <c r="A37" s="16" t="s">
        <v>168</v>
      </c>
      <c r="B37" s="14" t="s">
        <v>113</v>
      </c>
      <c r="C37" s="17" t="s">
        <v>169</v>
      </c>
      <c r="D37" s="655">
        <v>112888.19207908615</v>
      </c>
    </row>
    <row r="38" spans="1:4" ht="30" customHeight="1" thickTop="1" thickBot="1">
      <c r="A38" s="16" t="s">
        <v>174</v>
      </c>
      <c r="B38" s="14" t="s">
        <v>113</v>
      </c>
      <c r="C38" s="17" t="s">
        <v>175</v>
      </c>
      <c r="D38" s="655">
        <v>94548.791985818156</v>
      </c>
    </row>
    <row r="39" spans="1:4" ht="30" customHeight="1" thickTop="1" thickBot="1">
      <c r="A39" s="16" t="s">
        <v>176</v>
      </c>
      <c r="B39" s="14" t="s">
        <v>113</v>
      </c>
      <c r="C39" s="17" t="s">
        <v>177</v>
      </c>
      <c r="D39" s="655">
        <v>45884.266726322858</v>
      </c>
    </row>
    <row r="40" spans="1:4" ht="30" customHeight="1" thickTop="1" thickBot="1">
      <c r="A40" s="16" t="s">
        <v>180</v>
      </c>
      <c r="B40" s="14" t="s">
        <v>113</v>
      </c>
      <c r="C40" s="17" t="s">
        <v>181</v>
      </c>
      <c r="D40" s="655">
        <v>80855.080096048972</v>
      </c>
    </row>
    <row r="41" spans="1:4" ht="30" customHeight="1" thickTop="1" thickBot="1">
      <c r="A41" s="16" t="s">
        <v>178</v>
      </c>
      <c r="B41" s="14" t="s">
        <v>113</v>
      </c>
      <c r="C41" s="17" t="s">
        <v>179</v>
      </c>
      <c r="D41" s="655">
        <v>73745.275232122876</v>
      </c>
    </row>
    <row r="42" spans="1:4" ht="30" customHeight="1" thickTop="1" thickBot="1">
      <c r="A42" s="16" t="s">
        <v>182</v>
      </c>
      <c r="B42" s="14" t="s">
        <v>113</v>
      </c>
      <c r="C42" s="17" t="s">
        <v>183</v>
      </c>
      <c r="D42" s="655">
        <v>91360.559930517964</v>
      </c>
    </row>
    <row r="43" spans="1:4" ht="30" customHeight="1" thickTop="1" thickBot="1">
      <c r="A43" s="16" t="s">
        <v>1672</v>
      </c>
      <c r="B43" s="14" t="s">
        <v>113</v>
      </c>
      <c r="C43" s="17" t="s">
        <v>1671</v>
      </c>
      <c r="D43" s="655">
        <v>12099.616737512071</v>
      </c>
    </row>
    <row r="44" spans="1:4" ht="30" customHeight="1" thickTop="1" thickBot="1">
      <c r="A44" s="16" t="s">
        <v>184</v>
      </c>
      <c r="B44" s="14" t="s">
        <v>113</v>
      </c>
      <c r="C44" s="17" t="s">
        <v>185</v>
      </c>
      <c r="D44" s="655">
        <v>15058.982885494848</v>
      </c>
    </row>
    <row r="45" spans="1:4" ht="30" customHeight="1" thickTop="1" thickBot="1">
      <c r="A45" s="16" t="s">
        <v>1603</v>
      </c>
      <c r="B45" s="14" t="s">
        <v>113</v>
      </c>
      <c r="C45" s="17" t="s">
        <v>1604</v>
      </c>
      <c r="D45" s="655">
        <v>2546.7244134807543</v>
      </c>
    </row>
    <row r="46" spans="1:4" ht="30" customHeight="1" thickTop="1" thickBot="1">
      <c r="A46" s="16" t="s">
        <v>188</v>
      </c>
      <c r="B46" s="14" t="s">
        <v>113</v>
      </c>
      <c r="C46" s="17" t="s">
        <v>189</v>
      </c>
      <c r="D46" s="655">
        <v>2546.7244134807543</v>
      </c>
    </row>
    <row r="47" spans="1:4" ht="30" customHeight="1" thickTop="1" thickBot="1">
      <c r="A47" s="16" t="s">
        <v>186</v>
      </c>
      <c r="B47" s="14" t="s">
        <v>113</v>
      </c>
      <c r="C47" s="17" t="s">
        <v>187</v>
      </c>
      <c r="D47" s="655">
        <v>3150.9418587271016</v>
      </c>
    </row>
    <row r="48" spans="1:4" ht="30" customHeight="1" thickTop="1" thickBot="1">
      <c r="A48" s="16" t="s">
        <v>190</v>
      </c>
      <c r="B48" s="14" t="s">
        <v>113</v>
      </c>
      <c r="C48" s="17" t="s">
        <v>191</v>
      </c>
      <c r="D48" s="655">
        <v>5129.3218984133136</v>
      </c>
    </row>
    <row r="49" spans="1:4" ht="30" customHeight="1" thickTop="1" thickBot="1">
      <c r="A49" s="16" t="s">
        <v>201</v>
      </c>
      <c r="B49" s="14" t="s">
        <v>113</v>
      </c>
      <c r="C49" s="17" t="s">
        <v>1888</v>
      </c>
      <c r="D49" s="655">
        <v>74649.432806684999</v>
      </c>
    </row>
    <row r="50" spans="1:4" ht="30" customHeight="1" thickTop="1" thickBot="1">
      <c r="A50" s="16" t="s">
        <v>192</v>
      </c>
      <c r="B50" s="14" t="s">
        <v>113</v>
      </c>
      <c r="C50" s="17" t="s">
        <v>193</v>
      </c>
      <c r="D50" s="655">
        <v>32212.162472992182</v>
      </c>
    </row>
    <row r="51" spans="1:4" ht="30" customHeight="1" thickTop="1" thickBot="1">
      <c r="A51" s="16" t="s">
        <v>194</v>
      </c>
      <c r="B51" s="14" t="s">
        <v>113</v>
      </c>
      <c r="C51" s="17" t="s">
        <v>1887</v>
      </c>
      <c r="D51" s="655">
        <v>3166.9607468892459</v>
      </c>
    </row>
    <row r="52" spans="1:4" ht="30" customHeight="1" thickTop="1" thickBot="1">
      <c r="A52" s="16" t="s">
        <v>224</v>
      </c>
      <c r="B52" s="14" t="s">
        <v>92</v>
      </c>
      <c r="C52" s="17" t="s">
        <v>1891</v>
      </c>
      <c r="D52" s="655">
        <v>165581.46021744958</v>
      </c>
    </row>
    <row r="53" spans="1:4" ht="30" customHeight="1" thickTop="1" thickBot="1">
      <c r="A53" s="16" t="s">
        <v>195</v>
      </c>
      <c r="B53" s="14" t="s">
        <v>113</v>
      </c>
      <c r="C53" s="17" t="s">
        <v>196</v>
      </c>
      <c r="D53" s="655">
        <v>9522.4737319932647</v>
      </c>
    </row>
    <row r="54" spans="1:4" ht="30" customHeight="1" thickTop="1" thickBot="1">
      <c r="A54" s="16" t="s">
        <v>214</v>
      </c>
      <c r="B54" s="14" t="s">
        <v>113</v>
      </c>
      <c r="C54" s="17" t="s">
        <v>215</v>
      </c>
      <c r="D54" s="655">
        <v>14289.955562258252</v>
      </c>
    </row>
    <row r="55" spans="1:4" ht="30" customHeight="1" thickTop="1" thickBot="1">
      <c r="A55" s="16" t="s">
        <v>197</v>
      </c>
      <c r="B55" s="14" t="s">
        <v>113</v>
      </c>
      <c r="C55" s="17" t="s">
        <v>198</v>
      </c>
      <c r="D55" s="655">
        <v>127365.31986357125</v>
      </c>
    </row>
    <row r="56" spans="1:4" ht="30" customHeight="1" thickTop="1" thickBot="1">
      <c r="A56" s="16" t="s">
        <v>199</v>
      </c>
      <c r="B56" s="14" t="s">
        <v>113</v>
      </c>
      <c r="C56" s="17" t="s">
        <v>200</v>
      </c>
      <c r="D56" s="655">
        <v>9649.7048006695586</v>
      </c>
    </row>
    <row r="57" spans="1:4" ht="30" customHeight="1" thickTop="1" thickBot="1">
      <c r="A57" s="16" t="s">
        <v>202</v>
      </c>
      <c r="B57" s="14" t="s">
        <v>113</v>
      </c>
      <c r="C57" s="17" t="s">
        <v>203</v>
      </c>
      <c r="D57" s="655">
        <v>94127.216312664401</v>
      </c>
    </row>
    <row r="58" spans="1:4" ht="30" customHeight="1" thickTop="1" thickBot="1">
      <c r="A58" s="16" t="s">
        <v>212</v>
      </c>
      <c r="B58" s="14" t="s">
        <v>113</v>
      </c>
      <c r="C58" s="17" t="s">
        <v>213</v>
      </c>
      <c r="D58" s="655">
        <v>39504.638257993051</v>
      </c>
    </row>
    <row r="59" spans="1:4" ht="30" customHeight="1" thickTop="1" thickBot="1">
      <c r="A59" s="16" t="s">
        <v>206</v>
      </c>
      <c r="B59" s="14" t="s">
        <v>113</v>
      </c>
      <c r="C59" s="17" t="s">
        <v>207</v>
      </c>
      <c r="D59" s="655">
        <v>8634.1102629725501</v>
      </c>
    </row>
    <row r="60" spans="1:4" ht="30" customHeight="1" thickTop="1" thickBot="1">
      <c r="A60" s="16" t="s">
        <v>204</v>
      </c>
      <c r="B60" s="14" t="s">
        <v>113</v>
      </c>
      <c r="C60" s="17" t="s">
        <v>205</v>
      </c>
      <c r="D60" s="655">
        <v>13486.031155351997</v>
      </c>
    </row>
    <row r="61" spans="1:4" ht="30" customHeight="1" thickTop="1" thickBot="1">
      <c r="A61" s="16" t="s">
        <v>208</v>
      </c>
      <c r="B61" s="14" t="s">
        <v>113</v>
      </c>
      <c r="C61" s="17" t="s">
        <v>209</v>
      </c>
      <c r="D61" s="655">
        <v>17015.086037126348</v>
      </c>
    </row>
    <row r="62" spans="1:4" ht="30" customHeight="1" thickTop="1" thickBot="1">
      <c r="A62" s="16" t="s">
        <v>210</v>
      </c>
      <c r="B62" s="14" t="s">
        <v>113</v>
      </c>
      <c r="C62" s="17" t="s">
        <v>211</v>
      </c>
      <c r="D62" s="655">
        <v>22131.182083987027</v>
      </c>
    </row>
    <row r="63" spans="1:4" ht="30" customHeight="1" thickTop="1" thickBot="1">
      <c r="A63" s="16" t="s">
        <v>217</v>
      </c>
      <c r="B63" s="14" t="s">
        <v>113</v>
      </c>
      <c r="C63" s="17" t="s">
        <v>218</v>
      </c>
      <c r="D63" s="655">
        <v>20639.702051025197</v>
      </c>
    </row>
    <row r="64" spans="1:4" ht="30" customHeight="1" thickTop="1" thickBot="1">
      <c r="A64" s="16" t="s">
        <v>219</v>
      </c>
      <c r="B64" s="14" t="s">
        <v>113</v>
      </c>
      <c r="C64" s="17" t="s">
        <v>220</v>
      </c>
      <c r="D64" s="655">
        <v>10484.984205127394</v>
      </c>
    </row>
    <row r="65" spans="1:4" ht="30" customHeight="1" thickTop="1" thickBot="1">
      <c r="A65" s="16" t="s">
        <v>216</v>
      </c>
      <c r="B65" s="14" t="s">
        <v>113</v>
      </c>
      <c r="C65" s="17" t="s">
        <v>1889</v>
      </c>
      <c r="D65" s="655">
        <v>11177.711369442432</v>
      </c>
    </row>
    <row r="66" spans="1:4" ht="30" customHeight="1" thickTop="1" thickBot="1">
      <c r="A66" s="16" t="s">
        <v>221</v>
      </c>
      <c r="B66" s="14" t="s">
        <v>113</v>
      </c>
      <c r="C66" s="17" t="s">
        <v>1890</v>
      </c>
      <c r="D66" s="655">
        <v>56209.182286174786</v>
      </c>
    </row>
    <row r="67" spans="1:4" ht="30" customHeight="1" thickTop="1" thickBot="1">
      <c r="A67" s="16" t="s">
        <v>222</v>
      </c>
      <c r="B67" s="14" t="s">
        <v>113</v>
      </c>
      <c r="C67" s="17" t="s">
        <v>223</v>
      </c>
      <c r="D67" s="655">
        <v>15445.440378425992</v>
      </c>
    </row>
    <row r="68" spans="1:4" ht="30" customHeight="1" thickTop="1" thickBot="1">
      <c r="A68" s="16" t="s">
        <v>225</v>
      </c>
      <c r="B68" s="14" t="s">
        <v>113</v>
      </c>
      <c r="C68" s="17" t="s">
        <v>226</v>
      </c>
      <c r="D68" s="655">
        <v>79997.637304976597</v>
      </c>
    </row>
    <row r="69" spans="1:4" ht="30" customHeight="1" thickTop="1" thickBot="1">
      <c r="A69" s="16" t="s">
        <v>227</v>
      </c>
      <c r="B69" s="14" t="s">
        <v>113</v>
      </c>
      <c r="C69" s="17" t="s">
        <v>1892</v>
      </c>
      <c r="D69" s="655">
        <v>13941.284569679765</v>
      </c>
    </row>
    <row r="70" spans="1:4" ht="30" customHeight="1" thickTop="1" thickBot="1">
      <c r="A70" s="16" t="s">
        <v>232</v>
      </c>
      <c r="B70" s="14" t="s">
        <v>233</v>
      </c>
      <c r="C70" s="17" t="s">
        <v>1895</v>
      </c>
      <c r="D70" s="655">
        <v>3444.9572005044206</v>
      </c>
    </row>
    <row r="71" spans="1:4" ht="30" customHeight="1" thickTop="1" thickBot="1">
      <c r="A71" s="16" t="s">
        <v>228</v>
      </c>
      <c r="B71" s="14" t="s">
        <v>113</v>
      </c>
      <c r="C71" s="17" t="s">
        <v>1893</v>
      </c>
      <c r="D71" s="655">
        <v>2779.798544057825</v>
      </c>
    </row>
    <row r="72" spans="1:4" ht="30" customHeight="1" thickTop="1" thickBot="1">
      <c r="A72" s="16" t="s">
        <v>229</v>
      </c>
      <c r="B72" s="14" t="s">
        <v>113</v>
      </c>
      <c r="C72" s="17" t="s">
        <v>1894</v>
      </c>
      <c r="D72" s="655">
        <v>8538.1993655311489</v>
      </c>
    </row>
    <row r="73" spans="1:4" ht="30" customHeight="1" thickTop="1" thickBot="1">
      <c r="A73" s="16" t="s">
        <v>230</v>
      </c>
      <c r="B73" s="14" t="s">
        <v>113</v>
      </c>
      <c r="C73" s="17" t="s">
        <v>231</v>
      </c>
      <c r="D73" s="655">
        <v>3163.6108345363391</v>
      </c>
    </row>
    <row r="74" spans="1:4" ht="30" customHeight="1" thickTop="1" thickBot="1">
      <c r="A74" s="16" t="s">
        <v>234</v>
      </c>
      <c r="B74" s="14" t="s">
        <v>113</v>
      </c>
      <c r="C74" s="17" t="s">
        <v>235</v>
      </c>
      <c r="D74" s="655">
        <v>12608.812301179054</v>
      </c>
    </row>
    <row r="75" spans="1:4" ht="30" customHeight="1" thickTop="1" thickBot="1">
      <c r="A75" s="16" t="s">
        <v>236</v>
      </c>
      <c r="B75" s="14" t="s">
        <v>113</v>
      </c>
      <c r="C75" s="17" t="s">
        <v>237</v>
      </c>
      <c r="D75" s="655">
        <v>383927.43864663399</v>
      </c>
    </row>
    <row r="76" spans="1:4" ht="30" customHeight="1" thickTop="1" thickBot="1">
      <c r="A76" s="16" t="s">
        <v>238</v>
      </c>
      <c r="B76" s="14" t="s">
        <v>113</v>
      </c>
      <c r="C76" s="17" t="s">
        <v>239</v>
      </c>
      <c r="D76" s="655">
        <v>663628.65111610445</v>
      </c>
    </row>
    <row r="77" spans="1:4" ht="30" customHeight="1" thickTop="1" thickBot="1">
      <c r="A77" s="16" t="s">
        <v>240</v>
      </c>
      <c r="B77" s="14" t="s">
        <v>113</v>
      </c>
      <c r="C77" s="17" t="s">
        <v>1896</v>
      </c>
      <c r="D77" s="655">
        <v>126228.32963733024</v>
      </c>
    </row>
    <row r="78" spans="1:4" ht="30" customHeight="1" thickTop="1" thickBot="1">
      <c r="A78" s="16" t="s">
        <v>241</v>
      </c>
      <c r="B78" s="14" t="s">
        <v>113</v>
      </c>
      <c r="C78" s="17" t="s">
        <v>1897</v>
      </c>
      <c r="D78" s="655">
        <v>153709.92052441082</v>
      </c>
    </row>
    <row r="79" spans="1:4" ht="30" customHeight="1" thickTop="1" thickBot="1">
      <c r="A79" s="16" t="s">
        <v>246</v>
      </c>
      <c r="B79" s="14" t="s">
        <v>113</v>
      </c>
      <c r="C79" s="17" t="s">
        <v>1902</v>
      </c>
      <c r="D79" s="655">
        <v>117042.95053786911</v>
      </c>
    </row>
    <row r="80" spans="1:4" ht="30" customHeight="1" thickTop="1" thickBot="1">
      <c r="A80" s="16" t="s">
        <v>243</v>
      </c>
      <c r="B80" s="14" t="s">
        <v>113</v>
      </c>
      <c r="C80" s="17" t="s">
        <v>1899</v>
      </c>
      <c r="D80" s="655">
        <v>229502.19465620085</v>
      </c>
    </row>
    <row r="81" spans="1:4" ht="30" customHeight="1" thickTop="1" thickBot="1">
      <c r="A81" s="16" t="s">
        <v>244</v>
      </c>
      <c r="B81" s="14" t="s">
        <v>113</v>
      </c>
      <c r="C81" s="17" t="s">
        <v>1900</v>
      </c>
      <c r="D81" s="655">
        <v>278753.93004057551</v>
      </c>
    </row>
    <row r="82" spans="1:4" ht="30" customHeight="1" thickTop="1" thickBot="1">
      <c r="A82" s="16" t="s">
        <v>245</v>
      </c>
      <c r="B82" s="14" t="s">
        <v>113</v>
      </c>
      <c r="C82" s="17" t="s">
        <v>1901</v>
      </c>
      <c r="D82" s="655">
        <v>198463.95046022334</v>
      </c>
    </row>
    <row r="83" spans="1:4" ht="30" customHeight="1" thickTop="1" thickBot="1">
      <c r="A83" s="16" t="s">
        <v>247</v>
      </c>
      <c r="B83" s="14" t="s">
        <v>113</v>
      </c>
      <c r="C83" s="17" t="s">
        <v>1903</v>
      </c>
      <c r="D83" s="655">
        <v>172228.29539211327</v>
      </c>
    </row>
    <row r="84" spans="1:4" ht="30" customHeight="1" thickTop="1" thickBot="1">
      <c r="A84" s="16" t="s">
        <v>242</v>
      </c>
      <c r="B84" s="14" t="s">
        <v>113</v>
      </c>
      <c r="C84" s="17" t="s">
        <v>1898</v>
      </c>
      <c r="D84" s="655">
        <v>196202.25659596862</v>
      </c>
    </row>
    <row r="85" spans="1:4" ht="30" customHeight="1" thickTop="1" thickBot="1">
      <c r="A85" s="16" t="s">
        <v>248</v>
      </c>
      <c r="B85" s="14" t="s">
        <v>113</v>
      </c>
      <c r="C85" s="17" t="s">
        <v>1904</v>
      </c>
      <c r="D85" s="655">
        <v>327697.95330761856</v>
      </c>
    </row>
    <row r="86" spans="1:4" ht="30" customHeight="1" thickTop="1" thickBot="1">
      <c r="A86" s="16" t="s">
        <v>249</v>
      </c>
      <c r="B86" s="14" t="s">
        <v>113</v>
      </c>
      <c r="C86" s="17" t="s">
        <v>250</v>
      </c>
      <c r="D86" s="655">
        <v>5167.544648312447</v>
      </c>
    </row>
    <row r="87" spans="1:4" ht="30" customHeight="1" thickTop="1" thickBot="1">
      <c r="A87" s="16" t="s">
        <v>255</v>
      </c>
      <c r="B87" s="14" t="s">
        <v>113</v>
      </c>
      <c r="C87" s="17" t="s">
        <v>256</v>
      </c>
      <c r="D87" s="655">
        <v>1175523.6504310977</v>
      </c>
    </row>
    <row r="88" spans="1:4" ht="30" customHeight="1" thickTop="1" thickBot="1">
      <c r="A88" s="16" t="s">
        <v>253</v>
      </c>
      <c r="B88" s="14" t="s">
        <v>113</v>
      </c>
      <c r="C88" s="17" t="s">
        <v>254</v>
      </c>
      <c r="D88" s="655">
        <v>19779.605736508296</v>
      </c>
    </row>
    <row r="89" spans="1:4" ht="30" customHeight="1" thickTop="1" thickBot="1">
      <c r="A89" s="16" t="s">
        <v>251</v>
      </c>
      <c r="B89" s="14" t="s">
        <v>113</v>
      </c>
      <c r="C89" s="17" t="s">
        <v>252</v>
      </c>
      <c r="D89" s="655">
        <v>9902.9601274280358</v>
      </c>
    </row>
    <row r="90" spans="1:4" ht="30" customHeight="1" thickTop="1" thickBot="1">
      <c r="A90" s="16" t="s">
        <v>257</v>
      </c>
      <c r="B90" s="14" t="s">
        <v>113</v>
      </c>
      <c r="C90" s="17" t="s">
        <v>258</v>
      </c>
      <c r="D90" s="655">
        <v>2646.791161330766</v>
      </c>
    </row>
    <row r="91" spans="1:4" ht="30" customHeight="1" thickTop="1" thickBot="1">
      <c r="A91" s="16" t="s">
        <v>259</v>
      </c>
      <c r="B91" s="14" t="s">
        <v>113</v>
      </c>
      <c r="C91" s="17" t="s">
        <v>260</v>
      </c>
      <c r="D91" s="655">
        <v>64971.263627019245</v>
      </c>
    </row>
    <row r="92" spans="1:4" ht="30" customHeight="1" thickTop="1" thickBot="1">
      <c r="A92" s="16" t="s">
        <v>261</v>
      </c>
      <c r="B92" s="14" t="s">
        <v>113</v>
      </c>
      <c r="C92" s="17" t="s">
        <v>262</v>
      </c>
      <c r="D92" s="655">
        <v>2142.6404639344296</v>
      </c>
    </row>
    <row r="93" spans="1:4" ht="30" customHeight="1" thickTop="1" thickBot="1">
      <c r="A93" s="16" t="s">
        <v>263</v>
      </c>
      <c r="B93" s="14" t="s">
        <v>113</v>
      </c>
      <c r="C93" s="17" t="s">
        <v>264</v>
      </c>
      <c r="D93" s="655">
        <v>4600.9046838018585</v>
      </c>
    </row>
    <row r="94" spans="1:4" ht="30" customHeight="1" thickTop="1" thickBot="1">
      <c r="A94" s="16" t="s">
        <v>265</v>
      </c>
      <c r="B94" s="14" t="s">
        <v>113</v>
      </c>
      <c r="C94" s="17" t="s">
        <v>266</v>
      </c>
      <c r="D94" s="655">
        <v>11028.826075605146</v>
      </c>
    </row>
    <row r="95" spans="1:4" ht="30" customHeight="1" thickTop="1" thickBot="1">
      <c r="A95" s="16" t="s">
        <v>267</v>
      </c>
      <c r="B95" s="14" t="s">
        <v>113</v>
      </c>
      <c r="C95" s="17" t="s">
        <v>268</v>
      </c>
      <c r="D95" s="655">
        <v>30375.07951812926</v>
      </c>
    </row>
    <row r="96" spans="1:4" ht="30" customHeight="1" thickTop="1" thickBot="1">
      <c r="A96" s="16" t="s">
        <v>269</v>
      </c>
      <c r="B96" s="14" t="s">
        <v>113</v>
      </c>
      <c r="C96" s="17" t="s">
        <v>270</v>
      </c>
      <c r="D96" s="655">
        <v>161345.42373438107</v>
      </c>
    </row>
    <row r="97" spans="1:4" ht="30" customHeight="1" thickTop="1" thickBot="1">
      <c r="A97" s="16" t="s">
        <v>271</v>
      </c>
      <c r="B97" s="14" t="s">
        <v>113</v>
      </c>
      <c r="C97" s="17" t="s">
        <v>272</v>
      </c>
      <c r="D97" s="655">
        <v>154396.15107762799</v>
      </c>
    </row>
    <row r="98" spans="1:4" ht="30" customHeight="1" thickTop="1" thickBot="1">
      <c r="A98" s="16" t="s">
        <v>273</v>
      </c>
      <c r="B98" s="14" t="s">
        <v>113</v>
      </c>
      <c r="C98" s="17" t="s">
        <v>274</v>
      </c>
      <c r="D98" s="655">
        <v>7814.335809643213</v>
      </c>
    </row>
    <row r="99" spans="1:4" ht="30" customHeight="1" thickTop="1" thickBot="1">
      <c r="A99" s="16" t="s">
        <v>275</v>
      </c>
      <c r="B99" s="14" t="s">
        <v>113</v>
      </c>
      <c r="C99" s="17" t="s">
        <v>276</v>
      </c>
      <c r="D99" s="655">
        <v>13827.536937482892</v>
      </c>
    </row>
    <row r="100" spans="1:4" ht="30" customHeight="1" thickTop="1" thickBot="1">
      <c r="A100" s="16" t="s">
        <v>277</v>
      </c>
      <c r="B100" s="14" t="s">
        <v>113</v>
      </c>
      <c r="C100" s="17" t="s">
        <v>278</v>
      </c>
      <c r="D100" s="655">
        <v>364382.82757376571</v>
      </c>
    </row>
    <row r="101" spans="1:4" ht="30" customHeight="1" thickTop="1" thickBot="1">
      <c r="A101" s="16" t="s">
        <v>279</v>
      </c>
      <c r="B101" s="14" t="s">
        <v>113</v>
      </c>
      <c r="C101" s="17" t="s">
        <v>1905</v>
      </c>
      <c r="D101" s="655">
        <v>400447.22604109353</v>
      </c>
    </row>
    <row r="102" spans="1:4" ht="30" customHeight="1" thickTop="1" thickBot="1">
      <c r="A102" s="16" t="s">
        <v>280</v>
      </c>
      <c r="B102" s="14" t="s">
        <v>113</v>
      </c>
      <c r="C102" s="17" t="s">
        <v>281</v>
      </c>
      <c r="D102" s="655">
        <v>508611.72721691494</v>
      </c>
    </row>
    <row r="103" spans="1:4" ht="30" customHeight="1" thickTop="1" thickBot="1">
      <c r="A103" s="16" t="s">
        <v>282</v>
      </c>
      <c r="B103" s="14" t="s">
        <v>113</v>
      </c>
      <c r="C103" s="17" t="s">
        <v>283</v>
      </c>
      <c r="D103" s="655">
        <v>587729.10970369971</v>
      </c>
    </row>
    <row r="104" spans="1:4" ht="30" customHeight="1" thickTop="1" thickBot="1">
      <c r="A104" s="16" t="s">
        <v>284</v>
      </c>
      <c r="B104" s="14" t="s">
        <v>113</v>
      </c>
      <c r="C104" s="17" t="s">
        <v>285</v>
      </c>
      <c r="D104" s="655">
        <v>790382.33416634472</v>
      </c>
    </row>
    <row r="105" spans="1:4" ht="30" customHeight="1" thickTop="1" thickBot="1">
      <c r="A105" s="16" t="s">
        <v>286</v>
      </c>
      <c r="B105" s="14" t="s">
        <v>113</v>
      </c>
      <c r="C105" s="17" t="s">
        <v>287</v>
      </c>
      <c r="D105" s="655">
        <v>251541.30411285421</v>
      </c>
    </row>
    <row r="106" spans="1:4" ht="30" customHeight="1" thickTop="1" thickBot="1">
      <c r="A106" s="16" t="s">
        <v>288</v>
      </c>
      <c r="B106" s="14" t="s">
        <v>113</v>
      </c>
      <c r="C106" s="17" t="s">
        <v>289</v>
      </c>
      <c r="D106" s="655">
        <v>11140.124340251175</v>
      </c>
    </row>
    <row r="107" spans="1:4" ht="30" customHeight="1" thickTop="1" thickBot="1">
      <c r="A107" s="16" t="s">
        <v>290</v>
      </c>
      <c r="B107" s="14" t="s">
        <v>113</v>
      </c>
      <c r="C107" s="17" t="s">
        <v>291</v>
      </c>
      <c r="D107" s="655">
        <v>553998.00497363938</v>
      </c>
    </row>
    <row r="108" spans="1:4" ht="30" customHeight="1" thickTop="1" thickBot="1">
      <c r="A108" s="16" t="s">
        <v>292</v>
      </c>
      <c r="B108" s="14" t="s">
        <v>113</v>
      </c>
      <c r="C108" s="17" t="s">
        <v>293</v>
      </c>
      <c r="D108" s="655">
        <v>4075.1979519051656</v>
      </c>
    </row>
    <row r="109" spans="1:4" ht="30" customHeight="1" thickTop="1" thickBot="1">
      <c r="A109" s="16" t="s">
        <v>294</v>
      </c>
      <c r="B109" s="14" t="s">
        <v>113</v>
      </c>
      <c r="C109" s="17" t="s">
        <v>1906</v>
      </c>
      <c r="D109" s="655">
        <v>644136.97001581918</v>
      </c>
    </row>
    <row r="110" spans="1:4" ht="30" customHeight="1" thickTop="1" thickBot="1">
      <c r="A110" s="16" t="s">
        <v>295</v>
      </c>
      <c r="B110" s="14" t="s">
        <v>113</v>
      </c>
      <c r="C110" s="17" t="s">
        <v>296</v>
      </c>
      <c r="D110" s="655">
        <v>2394.7158126325976</v>
      </c>
    </row>
    <row r="111" spans="1:4" ht="30" customHeight="1" thickTop="1" thickBot="1">
      <c r="A111" s="16" t="s">
        <v>297</v>
      </c>
      <c r="B111" s="14" t="s">
        <v>113</v>
      </c>
      <c r="C111" s="17" t="s">
        <v>298</v>
      </c>
      <c r="D111" s="655">
        <v>100409.23915540261</v>
      </c>
    </row>
    <row r="112" spans="1:4" ht="30" customHeight="1" thickTop="1" thickBot="1">
      <c r="A112" s="16" t="s">
        <v>299</v>
      </c>
      <c r="B112" s="14" t="s">
        <v>113</v>
      </c>
      <c r="C112" s="17" t="s">
        <v>300</v>
      </c>
      <c r="D112" s="655">
        <v>1070078.0787970321</v>
      </c>
    </row>
    <row r="113" spans="1:12" ht="30" customHeight="1" thickTop="1" thickBot="1">
      <c r="A113" s="16" t="s">
        <v>301</v>
      </c>
      <c r="B113" s="14" t="s">
        <v>113</v>
      </c>
      <c r="C113" s="17" t="s">
        <v>302</v>
      </c>
      <c r="D113" s="655">
        <v>2646.791161330766</v>
      </c>
    </row>
    <row r="114" spans="1:12" ht="30" customHeight="1" thickTop="1" thickBot="1">
      <c r="A114" s="16" t="s">
        <v>305</v>
      </c>
      <c r="B114" s="14" t="s">
        <v>113</v>
      </c>
      <c r="C114" s="17" t="s">
        <v>306</v>
      </c>
      <c r="D114" s="655">
        <v>127299.64229522928</v>
      </c>
    </row>
    <row r="115" spans="1:12" ht="30" customHeight="1" thickTop="1" thickBot="1">
      <c r="A115" s="16" t="s">
        <v>303</v>
      </c>
      <c r="B115" s="14" t="s">
        <v>113</v>
      </c>
      <c r="C115" s="17" t="s">
        <v>304</v>
      </c>
      <c r="D115" s="655">
        <v>144759.35404126818</v>
      </c>
    </row>
    <row r="116" spans="1:12" ht="30" customHeight="1" thickTop="1" thickBot="1">
      <c r="A116" s="16" t="s">
        <v>309</v>
      </c>
      <c r="B116" s="14" t="s">
        <v>113</v>
      </c>
      <c r="C116" s="17" t="s">
        <v>1907</v>
      </c>
      <c r="D116" s="655">
        <v>119175.97311899773</v>
      </c>
      <c r="E116" s="222"/>
      <c r="G116" s="222"/>
      <c r="H116" s="222"/>
      <c r="I116" s="222"/>
      <c r="J116" s="222"/>
      <c r="K116" s="222"/>
      <c r="L116" s="222"/>
    </row>
    <row r="117" spans="1:12" ht="30" customHeight="1" thickTop="1" thickBot="1">
      <c r="A117" s="16" t="s">
        <v>310</v>
      </c>
      <c r="B117" s="14" t="s">
        <v>113</v>
      </c>
      <c r="C117" s="17" t="s">
        <v>311</v>
      </c>
      <c r="D117" s="655">
        <v>116918.90180213345</v>
      </c>
      <c r="E117" s="222"/>
      <c r="G117" s="222"/>
      <c r="H117" s="222"/>
      <c r="I117" s="222"/>
      <c r="J117" s="222"/>
      <c r="K117" s="222"/>
      <c r="L117" s="222"/>
    </row>
    <row r="118" spans="1:12" ht="30" customHeight="1" thickTop="1" thickBot="1">
      <c r="A118" s="16" t="s">
        <v>313</v>
      </c>
      <c r="B118" s="14" t="s">
        <v>113</v>
      </c>
      <c r="C118" s="17" t="s">
        <v>1909</v>
      </c>
      <c r="D118" s="655">
        <v>168900.0786840505</v>
      </c>
      <c r="E118" s="222"/>
      <c r="G118" s="222"/>
      <c r="H118" s="222"/>
      <c r="I118" s="222"/>
      <c r="J118" s="222"/>
      <c r="K118" s="222"/>
      <c r="L118" s="222"/>
    </row>
    <row r="119" spans="1:12" ht="30" customHeight="1" thickTop="1" thickBot="1">
      <c r="A119" s="16" t="s">
        <v>318</v>
      </c>
      <c r="B119" s="14" t="s">
        <v>113</v>
      </c>
      <c r="C119" s="17" t="s">
        <v>319</v>
      </c>
      <c r="D119" s="655">
        <v>192207.45338235321</v>
      </c>
      <c r="E119" s="222"/>
      <c r="G119" s="222"/>
      <c r="H119" s="222"/>
      <c r="I119" s="222"/>
      <c r="J119" s="222"/>
      <c r="K119" s="222"/>
      <c r="L119" s="222"/>
    </row>
    <row r="120" spans="1:12" ht="30" customHeight="1" thickTop="1" thickBot="1">
      <c r="A120" s="16" t="s">
        <v>314</v>
      </c>
      <c r="B120" s="14" t="s">
        <v>113</v>
      </c>
      <c r="C120" s="17" t="s">
        <v>315</v>
      </c>
      <c r="D120" s="655">
        <v>174482.21249358897</v>
      </c>
      <c r="E120" s="222"/>
      <c r="G120" s="222"/>
      <c r="H120" s="222"/>
      <c r="I120" s="222"/>
      <c r="J120" s="222"/>
      <c r="K120" s="222"/>
      <c r="L120" s="222"/>
    </row>
    <row r="121" spans="1:12" ht="30" customHeight="1" thickTop="1" thickBot="1">
      <c r="A121" s="16" t="s">
        <v>1648</v>
      </c>
      <c r="B121" s="14" t="s">
        <v>113</v>
      </c>
      <c r="C121" s="17" t="s">
        <v>1649</v>
      </c>
      <c r="D121" s="655">
        <v>118455.87213446338</v>
      </c>
      <c r="E121" s="222"/>
    </row>
    <row r="122" spans="1:12" ht="30" customHeight="1" thickTop="1" thickBot="1">
      <c r="A122" s="16" t="s">
        <v>322</v>
      </c>
      <c r="B122" s="14" t="s">
        <v>113</v>
      </c>
      <c r="C122" s="17" t="s">
        <v>323</v>
      </c>
      <c r="D122" s="655">
        <v>130858.09377415082</v>
      </c>
    </row>
    <row r="123" spans="1:12" ht="30" customHeight="1" thickTop="1" thickBot="1">
      <c r="A123" s="16" t="s">
        <v>320</v>
      </c>
      <c r="B123" s="14" t="s">
        <v>113</v>
      </c>
      <c r="C123" s="17" t="s">
        <v>321</v>
      </c>
      <c r="D123" s="655">
        <v>56716.953457087831</v>
      </c>
    </row>
    <row r="124" spans="1:12" ht="30" customHeight="1" thickTop="1" thickBot="1">
      <c r="A124" s="16" t="s">
        <v>312</v>
      </c>
      <c r="B124" s="14" t="s">
        <v>113</v>
      </c>
      <c r="C124" s="17" t="s">
        <v>1908</v>
      </c>
      <c r="D124" s="655">
        <v>167761.13360944993</v>
      </c>
    </row>
    <row r="125" spans="1:12" ht="30" customHeight="1" thickTop="1" thickBot="1">
      <c r="A125" s="16" t="s">
        <v>316</v>
      </c>
      <c r="B125" s="14" t="s">
        <v>113</v>
      </c>
      <c r="C125" s="17" t="s">
        <v>317</v>
      </c>
      <c r="D125" s="655">
        <v>170830.94446013981</v>
      </c>
    </row>
    <row r="126" spans="1:12" ht="30" customHeight="1" thickTop="1" thickBot="1">
      <c r="A126" s="16" t="s">
        <v>307</v>
      </c>
      <c r="B126" s="14" t="s">
        <v>113</v>
      </c>
      <c r="C126" s="17" t="s">
        <v>308</v>
      </c>
      <c r="D126" s="655">
        <v>147789.0327891575</v>
      </c>
    </row>
    <row r="127" spans="1:12" ht="30" customHeight="1" thickTop="1" thickBot="1">
      <c r="A127" s="16" t="s">
        <v>324</v>
      </c>
      <c r="B127" s="14" t="s">
        <v>113</v>
      </c>
      <c r="C127" s="17" t="s">
        <v>325</v>
      </c>
      <c r="D127" s="655">
        <v>4414.3223166999733</v>
      </c>
    </row>
    <row r="128" spans="1:12" ht="30" customHeight="1" thickTop="1" thickBot="1">
      <c r="A128" s="16" t="s">
        <v>326</v>
      </c>
      <c r="B128" s="14" t="s">
        <v>113</v>
      </c>
      <c r="C128" s="17" t="s">
        <v>327</v>
      </c>
      <c r="D128" s="655">
        <v>93664.439317655168</v>
      </c>
    </row>
    <row r="129" spans="1:4" ht="30" customHeight="1" thickTop="1" thickBot="1">
      <c r="A129" s="16" t="s">
        <v>328</v>
      </c>
      <c r="B129" s="14" t="s">
        <v>113</v>
      </c>
      <c r="C129" s="17" t="s">
        <v>329</v>
      </c>
      <c r="D129" s="655">
        <v>85.051698372492808</v>
      </c>
    </row>
    <row r="130" spans="1:4" ht="30" customHeight="1" thickTop="1" thickBot="1">
      <c r="A130" s="16" t="s">
        <v>330</v>
      </c>
      <c r="B130" s="14" t="s">
        <v>113</v>
      </c>
      <c r="C130" s="17" t="s">
        <v>331</v>
      </c>
      <c r="D130" s="655">
        <v>2818.9549713426331</v>
      </c>
    </row>
    <row r="131" spans="1:4" ht="30" customHeight="1" thickTop="1" thickBot="1">
      <c r="A131" s="16" t="s">
        <v>332</v>
      </c>
      <c r="B131" s="14" t="s">
        <v>113</v>
      </c>
      <c r="C131" s="17" t="s">
        <v>333</v>
      </c>
      <c r="D131" s="655">
        <v>2569.6420778006836</v>
      </c>
    </row>
    <row r="132" spans="1:4" ht="30" customHeight="1" thickTop="1" thickBot="1">
      <c r="A132" s="16" t="s">
        <v>334</v>
      </c>
      <c r="B132" s="14" t="s">
        <v>113</v>
      </c>
      <c r="C132" s="17" t="s">
        <v>1676</v>
      </c>
      <c r="D132" s="655">
        <v>4765.4130264912264</v>
      </c>
    </row>
    <row r="133" spans="1:4" ht="30" customHeight="1" thickTop="1" thickBot="1">
      <c r="A133" s="16" t="s">
        <v>335</v>
      </c>
      <c r="B133" s="14" t="s">
        <v>92</v>
      </c>
      <c r="C133" s="17" t="s">
        <v>1910</v>
      </c>
      <c r="D133" s="655">
        <v>220636.81185225488</v>
      </c>
    </row>
    <row r="134" spans="1:4" ht="30" customHeight="1" thickTop="1" thickBot="1">
      <c r="A134" s="16" t="s">
        <v>336</v>
      </c>
      <c r="B134" s="14" t="s">
        <v>113</v>
      </c>
      <c r="C134" s="17" t="s">
        <v>337</v>
      </c>
      <c r="D134" s="655">
        <v>60151.447096878357</v>
      </c>
    </row>
    <row r="135" spans="1:4" ht="30" customHeight="1" thickTop="1" thickBot="1">
      <c r="A135" s="16" t="s">
        <v>338</v>
      </c>
      <c r="B135" s="14" t="s">
        <v>339</v>
      </c>
      <c r="C135" s="17" t="s">
        <v>340</v>
      </c>
      <c r="D135" s="655">
        <v>468290.57928136614</v>
      </c>
    </row>
    <row r="136" spans="1:4" ht="30" customHeight="1" thickTop="1" thickBot="1">
      <c r="A136" s="16" t="s">
        <v>352</v>
      </c>
      <c r="B136" s="14" t="s">
        <v>339</v>
      </c>
      <c r="C136" s="17" t="s">
        <v>353</v>
      </c>
      <c r="D136" s="655">
        <v>970.05057361663091</v>
      </c>
    </row>
    <row r="137" spans="1:4" ht="30" customHeight="1" thickTop="1" thickBot="1">
      <c r="A137" s="16" t="s">
        <v>343</v>
      </c>
      <c r="B137" s="14" t="s">
        <v>344</v>
      </c>
      <c r="C137" s="17" t="s">
        <v>345</v>
      </c>
      <c r="D137" s="655">
        <v>0.31782647612575454</v>
      </c>
    </row>
    <row r="138" spans="1:4" ht="30" customHeight="1" thickTop="1" thickBot="1">
      <c r="A138" s="16" t="s">
        <v>346</v>
      </c>
      <c r="B138" s="14" t="s">
        <v>344</v>
      </c>
      <c r="C138" s="17" t="s">
        <v>347</v>
      </c>
      <c r="D138" s="655">
        <v>0.47950934057867212</v>
      </c>
    </row>
    <row r="139" spans="1:4" ht="30" customHeight="1" thickTop="1" thickBot="1">
      <c r="A139" s="16" t="s">
        <v>350</v>
      </c>
      <c r="B139" s="14" t="s">
        <v>339</v>
      </c>
      <c r="C139" s="17" t="s">
        <v>351</v>
      </c>
      <c r="D139" s="655">
        <v>1343.8524845275338</v>
      </c>
    </row>
    <row r="140" spans="1:4" ht="30" customHeight="1" thickTop="1" thickBot="1">
      <c r="A140" s="16" t="s">
        <v>348</v>
      </c>
      <c r="B140" s="14" t="s">
        <v>339</v>
      </c>
      <c r="C140" s="17" t="s">
        <v>349</v>
      </c>
      <c r="D140" s="655">
        <v>1322.0045744103129</v>
      </c>
    </row>
    <row r="141" spans="1:4" ht="30" customHeight="1" thickTop="1" thickBot="1">
      <c r="A141" s="16" t="s">
        <v>356</v>
      </c>
      <c r="B141" s="14" t="s">
        <v>113</v>
      </c>
      <c r="C141" s="17" t="s">
        <v>357</v>
      </c>
      <c r="D141" s="655">
        <v>63328.8687950772</v>
      </c>
    </row>
    <row r="142" spans="1:4" ht="30" customHeight="1" thickTop="1" thickBot="1">
      <c r="A142" s="16" t="s">
        <v>341</v>
      </c>
      <c r="B142" s="14" t="s">
        <v>339</v>
      </c>
      <c r="C142" s="17" t="s">
        <v>342</v>
      </c>
      <c r="D142" s="655">
        <v>352353.86823514488</v>
      </c>
    </row>
    <row r="143" spans="1:4" ht="30" customHeight="1" thickTop="1" thickBot="1">
      <c r="A143" s="16" t="s">
        <v>354</v>
      </c>
      <c r="B143" s="14" t="s">
        <v>113</v>
      </c>
      <c r="C143" s="17" t="s">
        <v>355</v>
      </c>
      <c r="D143" s="655">
        <v>43492.987573860919</v>
      </c>
    </row>
    <row r="144" spans="1:4" ht="30" customHeight="1" thickTop="1" thickBot="1">
      <c r="A144" s="16" t="s">
        <v>359</v>
      </c>
      <c r="B144" s="14" t="s">
        <v>113</v>
      </c>
      <c r="C144" s="17" t="s">
        <v>360</v>
      </c>
      <c r="D144" s="655">
        <v>172690.56747415912</v>
      </c>
    </row>
    <row r="145" spans="1:4" ht="68.25" customHeight="1" thickTop="1" thickBot="1">
      <c r="A145" s="16" t="s">
        <v>358</v>
      </c>
      <c r="B145" s="14" t="s">
        <v>113</v>
      </c>
      <c r="C145" s="17" t="s">
        <v>2197</v>
      </c>
      <c r="D145" s="655">
        <v>302681.19907534384</v>
      </c>
    </row>
    <row r="146" spans="1:4" ht="30" customHeight="1" thickTop="1" thickBot="1">
      <c r="A146" s="16" t="s">
        <v>361</v>
      </c>
      <c r="B146" s="14" t="s">
        <v>113</v>
      </c>
      <c r="C146" s="17" t="s">
        <v>1911</v>
      </c>
      <c r="D146" s="655">
        <v>24272.314143344203</v>
      </c>
    </row>
    <row r="147" spans="1:4" ht="30" customHeight="1" thickTop="1" thickBot="1">
      <c r="A147" s="16" t="s">
        <v>362</v>
      </c>
      <c r="B147" s="14" t="s">
        <v>113</v>
      </c>
      <c r="C147" s="17" t="s">
        <v>1912</v>
      </c>
      <c r="D147" s="655">
        <v>6619.6257536283647</v>
      </c>
    </row>
    <row r="148" spans="1:4" ht="30" customHeight="1" thickTop="1" thickBot="1">
      <c r="A148" s="16" t="s">
        <v>367</v>
      </c>
      <c r="B148" s="14" t="s">
        <v>113</v>
      </c>
      <c r="C148" s="17" t="s">
        <v>368</v>
      </c>
      <c r="D148" s="655">
        <v>2646.791161330766</v>
      </c>
    </row>
    <row r="149" spans="1:4" ht="30" customHeight="1" thickTop="1" thickBot="1">
      <c r="A149" s="16" t="s">
        <v>363</v>
      </c>
      <c r="B149" s="14" t="s">
        <v>113</v>
      </c>
      <c r="C149" s="17" t="s">
        <v>364</v>
      </c>
      <c r="D149" s="655">
        <v>5923.7706944069514</v>
      </c>
    </row>
    <row r="150" spans="1:4" ht="30" customHeight="1" thickTop="1" thickBot="1">
      <c r="A150" s="16" t="s">
        <v>158</v>
      </c>
      <c r="B150" s="14" t="s">
        <v>113</v>
      </c>
      <c r="C150" s="17" t="s">
        <v>159</v>
      </c>
      <c r="D150" s="655">
        <v>35164.511143394455</v>
      </c>
    </row>
    <row r="151" spans="1:4" ht="30" customHeight="1" thickTop="1" thickBot="1">
      <c r="A151" s="16" t="s">
        <v>369</v>
      </c>
      <c r="B151" s="14" t="s">
        <v>113</v>
      </c>
      <c r="C151" s="17" t="s">
        <v>370</v>
      </c>
      <c r="D151" s="655">
        <v>113952.58003116229</v>
      </c>
    </row>
    <row r="152" spans="1:4" ht="30" customHeight="1" thickTop="1" thickBot="1">
      <c r="A152" s="16" t="s">
        <v>371</v>
      </c>
      <c r="B152" s="14" t="s">
        <v>113</v>
      </c>
      <c r="C152" s="17" t="s">
        <v>372</v>
      </c>
      <c r="D152" s="655">
        <v>108556.97419499666</v>
      </c>
    </row>
    <row r="153" spans="1:4" ht="30" customHeight="1" thickTop="1" thickBot="1">
      <c r="A153" s="16" t="s">
        <v>365</v>
      </c>
      <c r="B153" s="14" t="s">
        <v>113</v>
      </c>
      <c r="C153" s="17" t="s">
        <v>366</v>
      </c>
      <c r="D153" s="655">
        <v>114013.01684070317</v>
      </c>
    </row>
    <row r="154" spans="1:4" ht="30" customHeight="1" thickTop="1" thickBot="1">
      <c r="A154" s="16" t="s">
        <v>373</v>
      </c>
      <c r="B154" s="14" t="s">
        <v>113</v>
      </c>
      <c r="C154" s="17" t="s">
        <v>374</v>
      </c>
      <c r="D154" s="655">
        <v>84691.98641044517</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5"/>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205" customWidth="1"/>
    <col min="4" max="4" width="17.140625" style="189" customWidth="1"/>
  </cols>
  <sheetData>
    <row r="1" spans="1:4" ht="81.75" customHeight="1" thickTop="1" thickBot="1">
      <c r="A1" s="686" t="s">
        <v>1850</v>
      </c>
      <c r="B1" s="687"/>
      <c r="C1" s="687"/>
      <c r="D1" s="688"/>
    </row>
    <row r="2" spans="1:4" ht="50.25" customHeight="1" thickTop="1" thickBot="1">
      <c r="A2" s="685" t="s">
        <v>375</v>
      </c>
      <c r="B2" s="685"/>
      <c r="C2" s="685"/>
      <c r="D2" s="685"/>
    </row>
    <row r="3" spans="1:4" ht="16.5" customHeight="1" thickTop="1" thickBot="1">
      <c r="A3" s="199"/>
      <c r="B3" s="199"/>
      <c r="C3" s="204"/>
      <c r="D3" s="200"/>
    </row>
    <row r="4" spans="1:4" ht="16.5" customHeight="1" thickTop="1" thickBot="1">
      <c r="A4" s="199"/>
      <c r="B4" s="199"/>
      <c r="C4" s="204" t="s">
        <v>375</v>
      </c>
      <c r="D4" s="200"/>
    </row>
    <row r="5" spans="1:4" ht="16.5" thickTop="1" thickBot="1">
      <c r="A5" s="199"/>
      <c r="B5" s="199"/>
      <c r="C5" s="204"/>
      <c r="D5" s="201" t="s">
        <v>1846</v>
      </c>
    </row>
    <row r="6" spans="1:4" ht="16.5" thickTop="1" thickBot="1">
      <c r="A6" s="662" t="s">
        <v>742</v>
      </c>
      <c r="B6" s="662" t="s">
        <v>377</v>
      </c>
      <c r="C6" s="663" t="s">
        <v>2238</v>
      </c>
      <c r="D6" s="654">
        <v>4640.5623705765383</v>
      </c>
    </row>
    <row r="7" spans="1:4" ht="16.5" thickTop="1" thickBot="1">
      <c r="A7" s="662" t="s">
        <v>747</v>
      </c>
      <c r="B7" s="662" t="s">
        <v>377</v>
      </c>
      <c r="C7" s="663" t="s">
        <v>748</v>
      </c>
      <c r="D7" s="654">
        <v>4285.85560757449</v>
      </c>
    </row>
    <row r="8" spans="1:4" ht="16.5" thickTop="1" thickBot="1">
      <c r="A8" s="662" t="s">
        <v>743</v>
      </c>
      <c r="B8" s="662" t="s">
        <v>377</v>
      </c>
      <c r="C8" s="663" t="s">
        <v>744</v>
      </c>
      <c r="D8" s="654">
        <v>4328.2719345068917</v>
      </c>
    </row>
    <row r="9" spans="1:4" ht="16.5" thickTop="1" thickBot="1">
      <c r="A9" s="662" t="s">
        <v>745</v>
      </c>
      <c r="B9" s="662" t="s">
        <v>377</v>
      </c>
      <c r="C9" s="663" t="s">
        <v>746</v>
      </c>
      <c r="D9" s="654">
        <v>3754.6163060288991</v>
      </c>
    </row>
    <row r="10" spans="1:4" ht="16.5" thickTop="1" thickBot="1">
      <c r="A10" s="662" t="s">
        <v>1668</v>
      </c>
      <c r="B10" s="662" t="s">
        <v>377</v>
      </c>
      <c r="C10" s="663" t="s">
        <v>1667</v>
      </c>
      <c r="D10" s="654">
        <v>3950.4643054156977</v>
      </c>
    </row>
    <row r="11" spans="1:4" ht="16.5" thickTop="1" thickBot="1">
      <c r="A11" s="662" t="s">
        <v>751</v>
      </c>
      <c r="B11" s="662" t="s">
        <v>377</v>
      </c>
      <c r="C11" s="663" t="s">
        <v>752</v>
      </c>
      <c r="D11" s="654">
        <v>11626.983979312896</v>
      </c>
    </row>
    <row r="12" spans="1:4" ht="16.5" thickTop="1" thickBot="1">
      <c r="A12" s="662" t="s">
        <v>749</v>
      </c>
      <c r="B12" s="662" t="s">
        <v>377</v>
      </c>
      <c r="C12" s="663" t="s">
        <v>750</v>
      </c>
      <c r="D12" s="654">
        <v>14870.669518038912</v>
      </c>
    </row>
    <row r="13" spans="1:4" ht="16.5" thickTop="1" thickBot="1">
      <c r="A13" s="662" t="s">
        <v>753</v>
      </c>
      <c r="B13" s="662" t="s">
        <v>92</v>
      </c>
      <c r="C13" s="663" t="s">
        <v>1935</v>
      </c>
      <c r="D13" s="654">
        <v>1081.3433332033208</v>
      </c>
    </row>
    <row r="14" spans="1:4" ht="16.5" thickTop="1" thickBot="1">
      <c r="A14" s="662" t="s">
        <v>755</v>
      </c>
      <c r="B14" s="662" t="s">
        <v>233</v>
      </c>
      <c r="C14" s="663" t="s">
        <v>1937</v>
      </c>
      <c r="D14" s="654">
        <v>55486.437113950356</v>
      </c>
    </row>
    <row r="15" spans="1:4" ht="16.5" thickTop="1" thickBot="1">
      <c r="A15" s="662" t="s">
        <v>756</v>
      </c>
      <c r="B15" s="662" t="s">
        <v>92</v>
      </c>
      <c r="C15" s="663" t="s">
        <v>1938</v>
      </c>
      <c r="D15" s="654">
        <v>1087.5253067268593</v>
      </c>
    </row>
    <row r="16" spans="1:4" ht="16.5" thickTop="1" thickBot="1">
      <c r="A16" s="662" t="s">
        <v>754</v>
      </c>
      <c r="B16" s="662" t="s">
        <v>233</v>
      </c>
      <c r="C16" s="663" t="s">
        <v>1936</v>
      </c>
      <c r="D16" s="654">
        <v>58696.856526033414</v>
      </c>
    </row>
    <row r="17" spans="1:4" ht="16.5" thickTop="1" thickBot="1">
      <c r="A17" s="662" t="s">
        <v>776</v>
      </c>
      <c r="B17" s="662" t="s">
        <v>422</v>
      </c>
      <c r="C17" s="663" t="s">
        <v>777</v>
      </c>
      <c r="D17" s="654">
        <v>10307.893011116292</v>
      </c>
    </row>
    <row r="18" spans="1:4" ht="16.5" thickTop="1" thickBot="1">
      <c r="A18" s="662" t="s">
        <v>757</v>
      </c>
      <c r="B18" s="662" t="s">
        <v>387</v>
      </c>
      <c r="C18" s="663" t="s">
        <v>1939</v>
      </c>
      <c r="D18" s="654">
        <v>78968.680033260986</v>
      </c>
    </row>
    <row r="19" spans="1:4" ht="16.5" thickTop="1" thickBot="1">
      <c r="A19" s="662" t="s">
        <v>758</v>
      </c>
      <c r="B19" s="662" t="s">
        <v>387</v>
      </c>
      <c r="C19" s="663" t="s">
        <v>2239</v>
      </c>
      <c r="D19" s="654">
        <v>93631.608490223327</v>
      </c>
    </row>
    <row r="20" spans="1:4" ht="16.5" thickTop="1" thickBot="1">
      <c r="A20" s="662" t="s">
        <v>761</v>
      </c>
      <c r="B20" s="662" t="s">
        <v>387</v>
      </c>
      <c r="C20" s="663" t="s">
        <v>762</v>
      </c>
      <c r="D20" s="654">
        <v>93631.608490223327</v>
      </c>
    </row>
    <row r="21" spans="1:4" ht="16.5" thickTop="1" thickBot="1">
      <c r="A21" s="662" t="s">
        <v>759</v>
      </c>
      <c r="B21" s="662" t="s">
        <v>387</v>
      </c>
      <c r="C21" s="663" t="s">
        <v>2240</v>
      </c>
      <c r="D21" s="654">
        <v>93631.608490223327</v>
      </c>
    </row>
    <row r="22" spans="1:4" ht="16.5" thickTop="1" thickBot="1">
      <c r="A22" s="662" t="s">
        <v>760</v>
      </c>
      <c r="B22" s="662" t="s">
        <v>387</v>
      </c>
      <c r="C22" s="663" t="s">
        <v>2241</v>
      </c>
      <c r="D22" s="654">
        <v>89560.374000210562</v>
      </c>
    </row>
    <row r="23" spans="1:4" ht="16.5" thickTop="1" thickBot="1">
      <c r="A23" s="662" t="s">
        <v>763</v>
      </c>
      <c r="B23" s="662" t="s">
        <v>387</v>
      </c>
      <c r="C23" s="663" t="s">
        <v>764</v>
      </c>
      <c r="D23" s="654">
        <v>81647.607294851739</v>
      </c>
    </row>
    <row r="24" spans="1:4" ht="16.5" thickTop="1" thickBot="1">
      <c r="A24" s="662" t="s">
        <v>772</v>
      </c>
      <c r="B24" s="662" t="s">
        <v>387</v>
      </c>
      <c r="C24" s="663" t="s">
        <v>773</v>
      </c>
      <c r="D24" s="654">
        <v>31675.497892852902</v>
      </c>
    </row>
    <row r="25" spans="1:4" ht="16.5" thickTop="1" thickBot="1">
      <c r="A25" s="662" t="s">
        <v>765</v>
      </c>
      <c r="B25" s="662" t="s">
        <v>387</v>
      </c>
      <c r="C25" s="663" t="s">
        <v>766</v>
      </c>
      <c r="D25" s="654">
        <v>58707.24715195279</v>
      </c>
    </row>
    <row r="26" spans="1:4" ht="16.5" thickTop="1" thickBot="1">
      <c r="A26" s="662" t="s">
        <v>768</v>
      </c>
      <c r="B26" s="662" t="s">
        <v>387</v>
      </c>
      <c r="C26" s="663" t="s">
        <v>2002</v>
      </c>
      <c r="D26" s="654">
        <v>57839.541024105456</v>
      </c>
    </row>
    <row r="27" spans="1:4" ht="16.5" thickTop="1" thickBot="1">
      <c r="A27" s="662" t="s">
        <v>767</v>
      </c>
      <c r="B27" s="662" t="s">
        <v>387</v>
      </c>
      <c r="C27" s="663" t="s">
        <v>2004</v>
      </c>
      <c r="D27" s="654">
        <v>58300.180502352589</v>
      </c>
    </row>
    <row r="28" spans="1:4" ht="16.5" thickTop="1" thickBot="1">
      <c r="A28" s="662" t="s">
        <v>770</v>
      </c>
      <c r="B28" s="662" t="s">
        <v>387</v>
      </c>
      <c r="C28" s="663" t="s">
        <v>2003</v>
      </c>
      <c r="D28" s="654">
        <v>58661.714186916208</v>
      </c>
    </row>
    <row r="29" spans="1:4" ht="16.5" thickTop="1" thickBot="1">
      <c r="A29" s="662" t="s">
        <v>769</v>
      </c>
      <c r="B29" s="662" t="s">
        <v>387</v>
      </c>
      <c r="C29" s="663" t="s">
        <v>2001</v>
      </c>
      <c r="D29" s="654">
        <v>76915.194796019408</v>
      </c>
    </row>
    <row r="30" spans="1:4" ht="16.5" thickTop="1" thickBot="1">
      <c r="A30" s="662" t="s">
        <v>771</v>
      </c>
      <c r="B30" s="662" t="s">
        <v>387</v>
      </c>
      <c r="C30" s="663" t="s">
        <v>2242</v>
      </c>
      <c r="D30" s="654">
        <v>75069.459781048121</v>
      </c>
    </row>
    <row r="31" spans="1:4" ht="16.5" thickTop="1" thickBot="1">
      <c r="A31" s="662" t="s">
        <v>774</v>
      </c>
      <c r="B31" s="662" t="s">
        <v>422</v>
      </c>
      <c r="C31" s="663" t="s">
        <v>775</v>
      </c>
      <c r="D31" s="654">
        <v>41.994912021193848</v>
      </c>
    </row>
    <row r="32" spans="1:4" ht="16.5" thickTop="1" thickBot="1">
      <c r="A32" s="662" t="s">
        <v>779</v>
      </c>
      <c r="B32" s="662" t="s">
        <v>144</v>
      </c>
      <c r="C32" s="663" t="s">
        <v>1941</v>
      </c>
      <c r="D32" s="654">
        <v>570.76804208048259</v>
      </c>
    </row>
    <row r="33" spans="1:4" ht="16.5" thickTop="1" thickBot="1">
      <c r="A33" s="662" t="s">
        <v>780</v>
      </c>
      <c r="B33" s="662" t="s">
        <v>377</v>
      </c>
      <c r="C33" s="663" t="s">
        <v>781</v>
      </c>
      <c r="D33" s="654">
        <v>5803.8397559510531</v>
      </c>
    </row>
    <row r="34" spans="1:4" ht="16.5" thickTop="1" thickBot="1">
      <c r="A34" s="662" t="s">
        <v>786</v>
      </c>
      <c r="B34" s="662" t="s">
        <v>377</v>
      </c>
      <c r="C34" s="663" t="s">
        <v>787</v>
      </c>
      <c r="D34" s="654">
        <v>91354.849743233732</v>
      </c>
    </row>
    <row r="35" spans="1:4" ht="16.5" thickTop="1" thickBot="1">
      <c r="A35" s="662" t="s">
        <v>782</v>
      </c>
      <c r="B35" s="662" t="s">
        <v>377</v>
      </c>
      <c r="C35" s="663" t="s">
        <v>783</v>
      </c>
      <c r="D35" s="654">
        <v>3668.5084139980077</v>
      </c>
    </row>
    <row r="36" spans="1:4" ht="16.5" thickTop="1" thickBot="1">
      <c r="A36" s="662" t="s">
        <v>784</v>
      </c>
      <c r="B36" s="662" t="s">
        <v>377</v>
      </c>
      <c r="C36" s="663" t="s">
        <v>785</v>
      </c>
      <c r="D36" s="654">
        <v>5714.2176300084411</v>
      </c>
    </row>
    <row r="37" spans="1:4" ht="16.5" thickTop="1" thickBot="1">
      <c r="A37" s="662" t="s">
        <v>898</v>
      </c>
      <c r="B37" s="662" t="s">
        <v>377</v>
      </c>
      <c r="C37" s="663" t="s">
        <v>899</v>
      </c>
      <c r="D37" s="654">
        <v>3377.1824536415584</v>
      </c>
    </row>
    <row r="38" spans="1:4" ht="16.5" thickTop="1" thickBot="1">
      <c r="A38" s="662" t="s">
        <v>788</v>
      </c>
      <c r="B38" s="662" t="s">
        <v>377</v>
      </c>
      <c r="C38" s="663" t="s">
        <v>789</v>
      </c>
      <c r="D38" s="654">
        <v>5047.0298781073279</v>
      </c>
    </row>
    <row r="39" spans="1:4" ht="16.5" thickTop="1" thickBot="1">
      <c r="A39" s="662" t="s">
        <v>917</v>
      </c>
      <c r="B39" s="662" t="s">
        <v>92</v>
      </c>
      <c r="C39" s="663" t="s">
        <v>2243</v>
      </c>
      <c r="D39" s="654">
        <v>260853.75960762589</v>
      </c>
    </row>
    <row r="40" spans="1:4" ht="16.5" thickTop="1" thickBot="1">
      <c r="A40" s="662" t="s">
        <v>896</v>
      </c>
      <c r="B40" s="662" t="s">
        <v>92</v>
      </c>
      <c r="C40" s="663" t="s">
        <v>897</v>
      </c>
      <c r="D40" s="654">
        <v>58305.347415611745</v>
      </c>
    </row>
    <row r="41" spans="1:4" ht="16.5" thickTop="1" thickBot="1">
      <c r="A41" s="662" t="s">
        <v>827</v>
      </c>
      <c r="B41" s="662" t="s">
        <v>92</v>
      </c>
      <c r="C41" s="663" t="s">
        <v>828</v>
      </c>
      <c r="D41" s="654">
        <v>806.05679081517519</v>
      </c>
    </row>
    <row r="42" spans="1:4" ht="16.5" thickTop="1" thickBot="1">
      <c r="A42" s="662" t="s">
        <v>432</v>
      </c>
      <c r="B42" s="662" t="s">
        <v>92</v>
      </c>
      <c r="C42" s="663" t="s">
        <v>433</v>
      </c>
      <c r="D42" s="654">
        <v>11521.46535002404</v>
      </c>
    </row>
    <row r="43" spans="1:4" ht="16.5" thickTop="1" thickBot="1">
      <c r="A43" s="662" t="s">
        <v>376</v>
      </c>
      <c r="B43" s="662" t="s">
        <v>377</v>
      </c>
      <c r="C43" s="663" t="s">
        <v>378</v>
      </c>
      <c r="D43" s="654">
        <v>5699.7869176577024</v>
      </c>
    </row>
    <row r="44" spans="1:4" ht="16.5" thickTop="1" thickBot="1">
      <c r="A44" s="662" t="s">
        <v>379</v>
      </c>
      <c r="B44" s="662" t="s">
        <v>144</v>
      </c>
      <c r="C44" s="663" t="s">
        <v>2244</v>
      </c>
      <c r="D44" s="654">
        <v>13926.740226763775</v>
      </c>
    </row>
    <row r="45" spans="1:4" ht="16.5" thickTop="1" thickBot="1">
      <c r="A45" s="662" t="s">
        <v>778</v>
      </c>
      <c r="B45" s="662" t="s">
        <v>377</v>
      </c>
      <c r="C45" s="663" t="s">
        <v>1940</v>
      </c>
      <c r="D45" s="654">
        <v>5522.7515751707497</v>
      </c>
    </row>
    <row r="46" spans="1:4" ht="16.5" thickTop="1" thickBot="1">
      <c r="A46" s="662" t="s">
        <v>913</v>
      </c>
      <c r="B46" s="662" t="s">
        <v>92</v>
      </c>
      <c r="C46" s="663" t="s">
        <v>1954</v>
      </c>
      <c r="D46" s="654">
        <v>48879.468484697652</v>
      </c>
    </row>
    <row r="47" spans="1:4" ht="16.5" thickTop="1" thickBot="1">
      <c r="A47" s="662" t="s">
        <v>914</v>
      </c>
      <c r="B47" s="662" t="s">
        <v>92</v>
      </c>
      <c r="C47" s="663" t="s">
        <v>1955</v>
      </c>
      <c r="D47" s="654">
        <v>66029.85342222426</v>
      </c>
    </row>
    <row r="48" spans="1:4" ht="16.5" thickTop="1" thickBot="1">
      <c r="A48" s="662" t="s">
        <v>797</v>
      </c>
      <c r="B48" s="662" t="s">
        <v>387</v>
      </c>
      <c r="C48" s="663" t="s">
        <v>798</v>
      </c>
      <c r="D48" s="654">
        <v>52185.069035073764</v>
      </c>
    </row>
    <row r="49" spans="1:4" ht="16.5" thickTop="1" thickBot="1">
      <c r="A49" s="662" t="s">
        <v>800</v>
      </c>
      <c r="B49" s="662" t="s">
        <v>387</v>
      </c>
      <c r="C49" s="663" t="s">
        <v>801</v>
      </c>
      <c r="D49" s="654">
        <v>47660.619298206089</v>
      </c>
    </row>
    <row r="50" spans="1:4" ht="16.5" thickTop="1" thickBot="1">
      <c r="A50" s="662" t="s">
        <v>799</v>
      </c>
      <c r="B50" s="662" t="s">
        <v>387</v>
      </c>
      <c r="C50" s="663" t="s">
        <v>1943</v>
      </c>
      <c r="D50" s="654">
        <v>38652.411809690275</v>
      </c>
    </row>
    <row r="51" spans="1:4" ht="16.5" thickTop="1" thickBot="1">
      <c r="A51" s="662" t="s">
        <v>796</v>
      </c>
      <c r="B51" s="662" t="s">
        <v>387</v>
      </c>
      <c r="C51" s="663" t="s">
        <v>1942</v>
      </c>
      <c r="D51" s="654">
        <v>50883.404489574961</v>
      </c>
    </row>
    <row r="52" spans="1:4" ht="16.5" thickTop="1" thickBot="1">
      <c r="A52" s="662" t="s">
        <v>802</v>
      </c>
      <c r="B52" s="662" t="s">
        <v>387</v>
      </c>
      <c r="C52" s="663" t="s">
        <v>803</v>
      </c>
      <c r="D52" s="654">
        <v>69312.675580530238</v>
      </c>
    </row>
    <row r="53" spans="1:4" ht="16.5" thickTop="1" thickBot="1">
      <c r="A53" s="662" t="s">
        <v>380</v>
      </c>
      <c r="B53" s="662" t="s">
        <v>144</v>
      </c>
      <c r="C53" s="663" t="s">
        <v>381</v>
      </c>
      <c r="D53" s="654">
        <v>35593.355677573614</v>
      </c>
    </row>
    <row r="54" spans="1:4" ht="16.5" thickTop="1" thickBot="1">
      <c r="A54" s="662" t="s">
        <v>794</v>
      </c>
      <c r="B54" s="662" t="s">
        <v>377</v>
      </c>
      <c r="C54" s="663" t="s">
        <v>795</v>
      </c>
      <c r="D54" s="654">
        <v>2886.944756843081</v>
      </c>
    </row>
    <row r="55" spans="1:4" ht="16.5" thickTop="1" thickBot="1">
      <c r="A55" s="662" t="s">
        <v>790</v>
      </c>
      <c r="B55" s="662" t="s">
        <v>422</v>
      </c>
      <c r="C55" s="663" t="s">
        <v>791</v>
      </c>
      <c r="D55" s="654">
        <v>3057.0336333830651</v>
      </c>
    </row>
    <row r="56" spans="1:4" ht="16.5" thickTop="1" thickBot="1">
      <c r="A56" s="662" t="s">
        <v>792</v>
      </c>
      <c r="B56" s="662" t="s">
        <v>606</v>
      </c>
      <c r="C56" s="663" t="s">
        <v>793</v>
      </c>
      <c r="D56" s="654">
        <v>9676.236032946199</v>
      </c>
    </row>
    <row r="57" spans="1:4" ht="16.5" thickTop="1" thickBot="1">
      <c r="A57" s="662" t="s">
        <v>382</v>
      </c>
      <c r="B57" s="662" t="s">
        <v>377</v>
      </c>
      <c r="C57" s="663" t="s">
        <v>383</v>
      </c>
      <c r="D57" s="654">
        <v>2948.587705387773</v>
      </c>
    </row>
    <row r="58" spans="1:4" ht="16.5" thickTop="1" thickBot="1">
      <c r="A58" s="662" t="s">
        <v>384</v>
      </c>
      <c r="B58" s="662" t="s">
        <v>377</v>
      </c>
      <c r="C58" s="663" t="s">
        <v>385</v>
      </c>
      <c r="D58" s="654">
        <v>2761.7444528367205</v>
      </c>
    </row>
    <row r="59" spans="1:4" ht="16.5" thickTop="1" thickBot="1">
      <c r="A59" s="662" t="s">
        <v>386</v>
      </c>
      <c r="B59" s="662" t="s">
        <v>387</v>
      </c>
      <c r="C59" s="663" t="s">
        <v>2245</v>
      </c>
      <c r="D59" s="654">
        <v>29229.891577449038</v>
      </c>
    </row>
    <row r="60" spans="1:4" ht="16.5" thickTop="1" thickBot="1">
      <c r="A60" s="662" t="s">
        <v>388</v>
      </c>
      <c r="B60" s="662" t="s">
        <v>377</v>
      </c>
      <c r="C60" s="663" t="s">
        <v>389</v>
      </c>
      <c r="D60" s="654">
        <v>9153.993023635514</v>
      </c>
    </row>
    <row r="61" spans="1:4" ht="16.5" thickTop="1" thickBot="1">
      <c r="A61" s="662" t="s">
        <v>390</v>
      </c>
      <c r="B61" s="662" t="s">
        <v>233</v>
      </c>
      <c r="C61" s="663" t="s">
        <v>391</v>
      </c>
      <c r="D61" s="654">
        <v>74542.345225870464</v>
      </c>
    </row>
    <row r="62" spans="1:4" ht="16.5" thickTop="1" thickBot="1">
      <c r="A62" s="662" t="s">
        <v>398</v>
      </c>
      <c r="B62" s="662" t="s">
        <v>233</v>
      </c>
      <c r="C62" s="663" t="s">
        <v>399</v>
      </c>
      <c r="D62" s="654">
        <v>3934.6300981867635</v>
      </c>
    </row>
    <row r="63" spans="1:4" ht="16.5" thickTop="1" thickBot="1">
      <c r="A63" s="662" t="s">
        <v>392</v>
      </c>
      <c r="B63" s="662" t="s">
        <v>387</v>
      </c>
      <c r="C63" s="663" t="s">
        <v>393</v>
      </c>
      <c r="D63" s="654">
        <v>24457.866076963212</v>
      </c>
    </row>
    <row r="64" spans="1:4" ht="16.5" thickTop="1" thickBot="1">
      <c r="A64" s="662" t="s">
        <v>400</v>
      </c>
      <c r="B64" s="662" t="s">
        <v>92</v>
      </c>
      <c r="C64" s="663" t="s">
        <v>401</v>
      </c>
      <c r="D64" s="654">
        <v>32602.270563637172</v>
      </c>
    </row>
    <row r="65" spans="1:4" ht="16.5" thickTop="1" thickBot="1">
      <c r="A65" s="662" t="s">
        <v>394</v>
      </c>
      <c r="B65" s="662" t="s">
        <v>92</v>
      </c>
      <c r="C65" s="663" t="s">
        <v>395</v>
      </c>
      <c r="D65" s="654">
        <v>63008.114291559992</v>
      </c>
    </row>
    <row r="66" spans="1:4" ht="16.5" thickTop="1" thickBot="1">
      <c r="A66" s="662" t="s">
        <v>396</v>
      </c>
      <c r="B66" s="662" t="s">
        <v>92</v>
      </c>
      <c r="C66" s="663" t="s">
        <v>397</v>
      </c>
      <c r="D66" s="654">
        <v>57416.685973244937</v>
      </c>
    </row>
    <row r="67" spans="1:4" ht="16.5" thickTop="1" thickBot="1">
      <c r="A67" s="662" t="s">
        <v>918</v>
      </c>
      <c r="B67" s="662" t="s">
        <v>144</v>
      </c>
      <c r="C67" s="663" t="s">
        <v>919</v>
      </c>
      <c r="D67" s="654">
        <v>9527.6964379392975</v>
      </c>
    </row>
    <row r="68" spans="1:4" ht="16.5" thickTop="1" thickBot="1">
      <c r="A68" s="662" t="s">
        <v>402</v>
      </c>
      <c r="B68" s="662" t="s">
        <v>377</v>
      </c>
      <c r="C68" s="663" t="s">
        <v>403</v>
      </c>
      <c r="D68" s="654">
        <v>1300.2095998593395</v>
      </c>
    </row>
    <row r="69" spans="1:4" ht="16.5" thickTop="1" thickBot="1">
      <c r="A69" s="662" t="s">
        <v>404</v>
      </c>
      <c r="B69" s="662" t="s">
        <v>377</v>
      </c>
      <c r="C69" s="663" t="s">
        <v>405</v>
      </c>
      <c r="D69" s="654">
        <v>6787.4844548265337</v>
      </c>
    </row>
    <row r="70" spans="1:4" ht="16.5" thickTop="1" thickBot="1">
      <c r="A70" s="662" t="s">
        <v>406</v>
      </c>
      <c r="B70" s="662" t="s">
        <v>144</v>
      </c>
      <c r="C70" s="663" t="s">
        <v>407</v>
      </c>
      <c r="D70" s="654">
        <v>31062.976816129121</v>
      </c>
    </row>
    <row r="71" spans="1:4" ht="16.5" thickTop="1" thickBot="1">
      <c r="A71" s="662" t="s">
        <v>408</v>
      </c>
      <c r="B71" s="662" t="s">
        <v>92</v>
      </c>
      <c r="C71" s="663" t="s">
        <v>409</v>
      </c>
      <c r="D71" s="654">
        <v>7720.4091207800802</v>
      </c>
    </row>
    <row r="72" spans="1:4" ht="16.5" thickTop="1" thickBot="1">
      <c r="A72" s="662" t="s">
        <v>410</v>
      </c>
      <c r="B72" s="662" t="s">
        <v>92</v>
      </c>
      <c r="C72" s="663" t="s">
        <v>411</v>
      </c>
      <c r="D72" s="654">
        <v>13526605.322644759</v>
      </c>
    </row>
    <row r="73" spans="1:4" ht="16.5" thickTop="1" thickBot="1">
      <c r="A73" s="662" t="s">
        <v>810</v>
      </c>
      <c r="B73" s="662" t="s">
        <v>377</v>
      </c>
      <c r="C73" s="663" t="s">
        <v>811</v>
      </c>
      <c r="D73" s="654">
        <v>2242.9039108743495</v>
      </c>
    </row>
    <row r="74" spans="1:4" ht="16.5" thickTop="1" thickBot="1">
      <c r="A74" s="662" t="s">
        <v>805</v>
      </c>
      <c r="B74" s="662" t="s">
        <v>377</v>
      </c>
      <c r="C74" s="663" t="s">
        <v>806</v>
      </c>
      <c r="D74" s="654">
        <v>2326.8204453669623</v>
      </c>
    </row>
    <row r="75" spans="1:4" ht="16.5" thickTop="1" thickBot="1">
      <c r="A75" s="662" t="s">
        <v>808</v>
      </c>
      <c r="B75" s="662" t="s">
        <v>377</v>
      </c>
      <c r="C75" s="663" t="s">
        <v>809</v>
      </c>
      <c r="D75" s="654">
        <v>2751.1019628279264</v>
      </c>
    </row>
    <row r="76" spans="1:4" ht="16.5" thickTop="1" thickBot="1">
      <c r="A76" s="662" t="s">
        <v>822</v>
      </c>
      <c r="B76" s="662" t="s">
        <v>377</v>
      </c>
      <c r="C76" s="663" t="s">
        <v>823</v>
      </c>
      <c r="D76" s="654">
        <v>2227.6908325797613</v>
      </c>
    </row>
    <row r="77" spans="1:4" ht="16.5" thickTop="1" thickBot="1">
      <c r="A77" s="662" t="s">
        <v>807</v>
      </c>
      <c r="B77" s="662" t="s">
        <v>377</v>
      </c>
      <c r="C77" s="663" t="s">
        <v>2037</v>
      </c>
      <c r="D77" s="654">
        <v>2221.3164739880626</v>
      </c>
    </row>
    <row r="78" spans="1:4" ht="16.5" thickTop="1" thickBot="1">
      <c r="A78" s="662" t="s">
        <v>817</v>
      </c>
      <c r="B78" s="662" t="s">
        <v>377</v>
      </c>
      <c r="C78" s="663" t="s">
        <v>818</v>
      </c>
      <c r="D78" s="654">
        <v>3223.7013107410639</v>
      </c>
    </row>
    <row r="79" spans="1:4" ht="16.5" thickTop="1" thickBot="1">
      <c r="A79" s="662" t="s">
        <v>819</v>
      </c>
      <c r="B79" s="662" t="s">
        <v>377</v>
      </c>
      <c r="C79" s="663" t="s">
        <v>2023</v>
      </c>
      <c r="D79" s="654">
        <v>3264.0105631174279</v>
      </c>
    </row>
    <row r="80" spans="1:4" ht="16.5" thickTop="1" thickBot="1">
      <c r="A80" s="662" t="s">
        <v>820</v>
      </c>
      <c r="B80" s="662" t="s">
        <v>377</v>
      </c>
      <c r="C80" s="663" t="s">
        <v>2024</v>
      </c>
      <c r="D80" s="654">
        <v>3161.4051934321369</v>
      </c>
    </row>
    <row r="81" spans="1:4" ht="16.5" thickTop="1" thickBot="1">
      <c r="A81" s="662" t="s">
        <v>812</v>
      </c>
      <c r="B81" s="662" t="s">
        <v>377</v>
      </c>
      <c r="C81" s="663" t="s">
        <v>2246</v>
      </c>
      <c r="D81" s="654">
        <v>3505.0122541207306</v>
      </c>
    </row>
    <row r="82" spans="1:4" ht="16.5" thickTop="1" thickBot="1">
      <c r="A82" s="662" t="s">
        <v>813</v>
      </c>
      <c r="B82" s="662" t="s">
        <v>377</v>
      </c>
      <c r="C82" s="663" t="s">
        <v>2247</v>
      </c>
      <c r="D82" s="654">
        <v>3528.2670282644044</v>
      </c>
    </row>
    <row r="83" spans="1:4" ht="16.5" thickTop="1" thickBot="1">
      <c r="A83" s="662" t="s">
        <v>814</v>
      </c>
      <c r="B83" s="662" t="s">
        <v>377</v>
      </c>
      <c r="C83" s="663" t="s">
        <v>2248</v>
      </c>
      <c r="D83" s="654">
        <v>3789.5919114203721</v>
      </c>
    </row>
    <row r="84" spans="1:4" ht="16.5" thickTop="1" thickBot="1">
      <c r="A84" s="662" t="s">
        <v>815</v>
      </c>
      <c r="B84" s="662" t="s">
        <v>377</v>
      </c>
      <c r="C84" s="663" t="s">
        <v>2249</v>
      </c>
      <c r="D84" s="654">
        <v>3949.0571460600136</v>
      </c>
    </row>
    <row r="85" spans="1:4" ht="16.5" thickTop="1" thickBot="1">
      <c r="A85" s="662" t="s">
        <v>821</v>
      </c>
      <c r="B85" s="662" t="s">
        <v>377</v>
      </c>
      <c r="C85" s="663" t="s">
        <v>1944</v>
      </c>
      <c r="D85" s="654">
        <v>4039.6925000282677</v>
      </c>
    </row>
    <row r="86" spans="1:4" ht="16.5" thickTop="1" thickBot="1">
      <c r="A86" s="662" t="s">
        <v>816</v>
      </c>
      <c r="B86" s="662" t="s">
        <v>377</v>
      </c>
      <c r="C86" s="663" t="s">
        <v>2250</v>
      </c>
      <c r="D86" s="654">
        <v>3680.5737061297514</v>
      </c>
    </row>
    <row r="87" spans="1:4" ht="16.5" thickTop="1" thickBot="1">
      <c r="A87" s="662" t="s">
        <v>804</v>
      </c>
      <c r="B87" s="662" t="s">
        <v>377</v>
      </c>
      <c r="C87" s="663" t="s">
        <v>2251</v>
      </c>
      <c r="D87" s="654">
        <v>599.30644418450674</v>
      </c>
    </row>
    <row r="88" spans="1:4" ht="16.5" thickTop="1" thickBot="1">
      <c r="A88" s="662" t="s">
        <v>826</v>
      </c>
      <c r="B88" s="662" t="s">
        <v>377</v>
      </c>
      <c r="C88" s="663" t="s">
        <v>1945</v>
      </c>
      <c r="D88" s="654">
        <v>807.52624628816795</v>
      </c>
    </row>
    <row r="89" spans="1:4" ht="16.5" thickTop="1" thickBot="1">
      <c r="A89" s="662" t="s">
        <v>824</v>
      </c>
      <c r="B89" s="662" t="s">
        <v>377</v>
      </c>
      <c r="C89" s="663" t="s">
        <v>825</v>
      </c>
      <c r="D89" s="654">
        <v>486.36250815940207</v>
      </c>
    </row>
    <row r="90" spans="1:4" ht="16.5" thickTop="1" thickBot="1">
      <c r="A90" s="662" t="s">
        <v>915</v>
      </c>
      <c r="B90" s="662" t="s">
        <v>233</v>
      </c>
      <c r="C90" s="663" t="s">
        <v>916</v>
      </c>
      <c r="D90" s="654">
        <v>6015.3460676473242</v>
      </c>
    </row>
    <row r="91" spans="1:4" ht="16.5" thickTop="1" thickBot="1">
      <c r="A91" s="662" t="s">
        <v>412</v>
      </c>
      <c r="B91" s="662" t="s">
        <v>377</v>
      </c>
      <c r="C91" s="663" t="s">
        <v>2252</v>
      </c>
      <c r="D91" s="654">
        <v>5479.3732039726337</v>
      </c>
    </row>
    <row r="92" spans="1:4" ht="16.5" thickTop="1" thickBot="1">
      <c r="A92" s="662" t="s">
        <v>413</v>
      </c>
      <c r="B92" s="662" t="s">
        <v>144</v>
      </c>
      <c r="C92" s="663" t="s">
        <v>414</v>
      </c>
      <c r="D92" s="654">
        <v>35101.868627826094</v>
      </c>
    </row>
    <row r="93" spans="1:4" ht="16.5" thickTop="1" thickBot="1">
      <c r="A93" s="662" t="s">
        <v>415</v>
      </c>
      <c r="B93" s="662" t="s">
        <v>144</v>
      </c>
      <c r="C93" s="663" t="s">
        <v>416</v>
      </c>
      <c r="D93" s="654">
        <v>1881.5149731715467</v>
      </c>
    </row>
    <row r="94" spans="1:4" ht="16.5" thickTop="1" thickBot="1">
      <c r="A94" s="662" t="s">
        <v>417</v>
      </c>
      <c r="B94" s="662" t="s">
        <v>144</v>
      </c>
      <c r="C94" s="663" t="s">
        <v>418</v>
      </c>
      <c r="D94" s="654">
        <v>760.55666159713837</v>
      </c>
    </row>
    <row r="95" spans="1:4" ht="16.5" thickTop="1" thickBot="1">
      <c r="A95" s="662" t="s">
        <v>419</v>
      </c>
      <c r="B95" s="662" t="s">
        <v>377</v>
      </c>
      <c r="C95" s="663" t="s">
        <v>420</v>
      </c>
      <c r="D95" s="654">
        <v>3673.169629363711</v>
      </c>
    </row>
    <row r="96" spans="1:4" ht="16.5" thickTop="1" thickBot="1">
      <c r="A96" s="662" t="s">
        <v>436</v>
      </c>
      <c r="B96" s="662" t="s">
        <v>377</v>
      </c>
      <c r="C96" s="663" t="s">
        <v>437</v>
      </c>
      <c r="D96" s="654">
        <v>3852.5971051233737</v>
      </c>
    </row>
    <row r="97" spans="1:4" ht="16.5" thickTop="1" thickBot="1">
      <c r="A97" s="662" t="s">
        <v>434</v>
      </c>
      <c r="B97" s="662" t="s">
        <v>377</v>
      </c>
      <c r="C97" s="663" t="s">
        <v>435</v>
      </c>
      <c r="D97" s="654">
        <v>3666.3756880995493</v>
      </c>
    </row>
    <row r="98" spans="1:4" ht="16.5" thickTop="1" thickBot="1">
      <c r="A98" s="662" t="s">
        <v>421</v>
      </c>
      <c r="B98" s="662" t="s">
        <v>422</v>
      </c>
      <c r="C98" s="663" t="s">
        <v>423</v>
      </c>
      <c r="D98" s="654">
        <v>2840.3218436282091</v>
      </c>
    </row>
    <row r="99" spans="1:4" ht="16.5" thickTop="1" thickBot="1">
      <c r="A99" s="662" t="s">
        <v>835</v>
      </c>
      <c r="B99" s="662" t="s">
        <v>387</v>
      </c>
      <c r="C99" s="663" t="s">
        <v>2253</v>
      </c>
      <c r="D99" s="654">
        <v>431300.87099811673</v>
      </c>
    </row>
    <row r="100" spans="1:4" ht="16.5" thickTop="1" thickBot="1">
      <c r="A100" s="662" t="s">
        <v>836</v>
      </c>
      <c r="B100" s="662" t="s">
        <v>387</v>
      </c>
      <c r="C100" s="663" t="s">
        <v>2254</v>
      </c>
      <c r="D100" s="654">
        <v>439810.32802311808</v>
      </c>
    </row>
    <row r="101" spans="1:4" ht="16.5" thickTop="1" thickBot="1">
      <c r="A101" s="662" t="s">
        <v>837</v>
      </c>
      <c r="B101" s="662" t="s">
        <v>387</v>
      </c>
      <c r="C101" s="663" t="s">
        <v>2255</v>
      </c>
      <c r="D101" s="654">
        <v>642034.52373707551</v>
      </c>
    </row>
    <row r="102" spans="1:4" ht="16.5" thickTop="1" thickBot="1">
      <c r="A102" s="662" t="s">
        <v>838</v>
      </c>
      <c r="B102" s="662" t="s">
        <v>387</v>
      </c>
      <c r="C102" s="663" t="s">
        <v>2256</v>
      </c>
      <c r="D102" s="654">
        <v>523999.88074655324</v>
      </c>
    </row>
    <row r="103" spans="1:4" ht="16.5" thickTop="1" thickBot="1">
      <c r="A103" s="662" t="s">
        <v>839</v>
      </c>
      <c r="B103" s="662" t="s">
        <v>387</v>
      </c>
      <c r="C103" s="663" t="s">
        <v>2257</v>
      </c>
      <c r="D103" s="654">
        <v>552397.25800571823</v>
      </c>
    </row>
    <row r="104" spans="1:4" ht="16.5" thickTop="1" thickBot="1">
      <c r="A104" s="662" t="s">
        <v>833</v>
      </c>
      <c r="B104" s="662" t="s">
        <v>387</v>
      </c>
      <c r="C104" s="663" t="s">
        <v>2006</v>
      </c>
      <c r="D104" s="654">
        <v>431232.88490557071</v>
      </c>
    </row>
    <row r="105" spans="1:4" ht="16.5" thickTop="1" thickBot="1">
      <c r="A105" s="662" t="s">
        <v>832</v>
      </c>
      <c r="B105" s="662" t="s">
        <v>387</v>
      </c>
      <c r="C105" s="663" t="s">
        <v>2007</v>
      </c>
      <c r="D105" s="654">
        <v>457596.10479381523</v>
      </c>
    </row>
    <row r="106" spans="1:4" ht="16.5" thickTop="1" thickBot="1">
      <c r="A106" s="662" t="s">
        <v>1661</v>
      </c>
      <c r="B106" s="662" t="s">
        <v>387</v>
      </c>
      <c r="C106" s="663" t="s">
        <v>2005</v>
      </c>
      <c r="D106" s="654">
        <v>431378.68779549951</v>
      </c>
    </row>
    <row r="107" spans="1:4" ht="16.5" thickTop="1" thickBot="1">
      <c r="A107" s="662" t="s">
        <v>829</v>
      </c>
      <c r="B107" s="662" t="s">
        <v>387</v>
      </c>
      <c r="C107" s="663" t="s">
        <v>2005</v>
      </c>
      <c r="D107" s="654">
        <v>442372.12026178063</v>
      </c>
    </row>
    <row r="108" spans="1:4" ht="16.5" thickTop="1" thickBot="1">
      <c r="A108" s="662" t="s">
        <v>831</v>
      </c>
      <c r="B108" s="662" t="s">
        <v>387</v>
      </c>
      <c r="C108" s="663" t="s">
        <v>2008</v>
      </c>
      <c r="D108" s="654">
        <v>359572.45114986238</v>
      </c>
    </row>
    <row r="109" spans="1:4" ht="16.5" thickTop="1" thickBot="1">
      <c r="A109" s="662" t="s">
        <v>830</v>
      </c>
      <c r="B109" s="662" t="s">
        <v>387</v>
      </c>
      <c r="C109" s="663" t="s">
        <v>2009</v>
      </c>
      <c r="D109" s="654">
        <v>641296.41071230103</v>
      </c>
    </row>
    <row r="110" spans="1:4" ht="16.5" thickTop="1" thickBot="1">
      <c r="A110" s="662" t="s">
        <v>834</v>
      </c>
      <c r="B110" s="662" t="s">
        <v>387</v>
      </c>
      <c r="C110" s="663" t="s">
        <v>2010</v>
      </c>
      <c r="D110" s="654">
        <v>428708.17783870036</v>
      </c>
    </row>
    <row r="111" spans="1:4" ht="16.5" thickTop="1" thickBot="1">
      <c r="A111" s="662" t="s">
        <v>424</v>
      </c>
      <c r="B111" s="662" t="s">
        <v>144</v>
      </c>
      <c r="C111" s="663" t="s">
        <v>425</v>
      </c>
      <c r="D111" s="654">
        <v>1518.9138035212379</v>
      </c>
    </row>
    <row r="112" spans="1:4" ht="16.5" thickTop="1" thickBot="1">
      <c r="A112" s="662" t="s">
        <v>426</v>
      </c>
      <c r="B112" s="662" t="s">
        <v>233</v>
      </c>
      <c r="C112" s="663" t="s">
        <v>427</v>
      </c>
      <c r="D112" s="654">
        <v>832.66556249994494</v>
      </c>
    </row>
    <row r="113" spans="1:4" ht="16.5" thickTop="1" thickBot="1">
      <c r="A113" s="662" t="s">
        <v>428</v>
      </c>
      <c r="B113" s="662" t="s">
        <v>92</v>
      </c>
      <c r="C113" s="663" t="s">
        <v>427</v>
      </c>
      <c r="D113" s="654">
        <v>640.47564218768548</v>
      </c>
    </row>
    <row r="114" spans="1:4" ht="16.5" thickTop="1" thickBot="1">
      <c r="A114" s="662" t="s">
        <v>429</v>
      </c>
      <c r="B114" s="662" t="s">
        <v>144</v>
      </c>
      <c r="C114" s="663" t="s">
        <v>2258</v>
      </c>
      <c r="D114" s="654">
        <v>21689.185599058346</v>
      </c>
    </row>
    <row r="115" spans="1:4" ht="16.5" thickTop="1" thickBot="1">
      <c r="A115" s="662" t="s">
        <v>430</v>
      </c>
      <c r="B115" s="662" t="s">
        <v>92</v>
      </c>
      <c r="C115" s="663" t="s">
        <v>431</v>
      </c>
      <c r="D115" s="654">
        <v>29787.042399317645</v>
      </c>
    </row>
    <row r="116" spans="1:4" ht="16.5" thickTop="1" thickBot="1">
      <c r="A116" s="662" t="s">
        <v>438</v>
      </c>
      <c r="B116" s="662" t="s">
        <v>92</v>
      </c>
      <c r="C116" s="663" t="s">
        <v>1913</v>
      </c>
      <c r="D116" s="654">
        <v>253763.47150898259</v>
      </c>
    </row>
    <row r="117" spans="1:4" ht="16.5" thickTop="1" thickBot="1">
      <c r="A117" s="662" t="s">
        <v>440</v>
      </c>
      <c r="B117" s="662" t="s">
        <v>92</v>
      </c>
      <c r="C117" s="663" t="s">
        <v>441</v>
      </c>
      <c r="D117" s="654">
        <v>169811.49575611803</v>
      </c>
    </row>
    <row r="118" spans="1:4" ht="16.5" thickTop="1" thickBot="1">
      <c r="A118" s="662" t="s">
        <v>439</v>
      </c>
      <c r="B118" s="662" t="s">
        <v>92</v>
      </c>
      <c r="C118" s="663" t="s">
        <v>2259</v>
      </c>
      <c r="D118" s="654">
        <v>253156.55394364675</v>
      </c>
    </row>
    <row r="119" spans="1:4" ht="16.5" thickTop="1" thickBot="1">
      <c r="A119" s="662" t="s">
        <v>443</v>
      </c>
      <c r="B119" s="662" t="s">
        <v>387</v>
      </c>
      <c r="C119" s="663" t="s">
        <v>2260</v>
      </c>
      <c r="D119" s="654">
        <v>5700.3808442635409</v>
      </c>
    </row>
    <row r="120" spans="1:4" ht="16.5" thickTop="1" thickBot="1">
      <c r="A120" s="662" t="s">
        <v>442</v>
      </c>
      <c r="B120" s="662" t="s">
        <v>387</v>
      </c>
      <c r="C120" s="663" t="s">
        <v>2261</v>
      </c>
      <c r="D120" s="654">
        <v>3263.5801836928777</v>
      </c>
    </row>
    <row r="121" spans="1:4" ht="16.5" thickTop="1" thickBot="1">
      <c r="A121" s="662" t="s">
        <v>840</v>
      </c>
      <c r="B121" s="662" t="s">
        <v>606</v>
      </c>
      <c r="C121" s="663" t="s">
        <v>2262</v>
      </c>
      <c r="D121" s="654">
        <v>18257.728130070474</v>
      </c>
    </row>
    <row r="122" spans="1:4" ht="16.5" thickTop="1" thickBot="1">
      <c r="A122" s="662" t="s">
        <v>841</v>
      </c>
      <c r="B122" s="662" t="s">
        <v>606</v>
      </c>
      <c r="C122" s="663" t="s">
        <v>1946</v>
      </c>
      <c r="D122" s="654">
        <v>35640.64006361449</v>
      </c>
    </row>
    <row r="123" spans="1:4" ht="16.5" thickTop="1" thickBot="1">
      <c r="A123" s="662" t="s">
        <v>444</v>
      </c>
      <c r="B123" s="662" t="s">
        <v>387</v>
      </c>
      <c r="C123" s="663" t="s">
        <v>1914</v>
      </c>
      <c r="D123" s="654">
        <v>3376.1268671778462</v>
      </c>
    </row>
    <row r="124" spans="1:4" ht="16.5" thickTop="1" thickBot="1">
      <c r="A124" s="662" t="s">
        <v>445</v>
      </c>
      <c r="B124" s="662" t="s">
        <v>144</v>
      </c>
      <c r="C124" s="663" t="s">
        <v>446</v>
      </c>
      <c r="D124" s="654">
        <v>11835.17206805941</v>
      </c>
    </row>
    <row r="125" spans="1:4" ht="16.5" thickTop="1" thickBot="1">
      <c r="A125" s="662" t="s">
        <v>865</v>
      </c>
      <c r="B125" s="662" t="s">
        <v>422</v>
      </c>
      <c r="C125" s="663" t="s">
        <v>1947</v>
      </c>
      <c r="D125" s="654">
        <v>2649.5052513376008</v>
      </c>
    </row>
    <row r="126" spans="1:4" ht="16.5" thickTop="1" thickBot="1">
      <c r="A126" s="662" t="s">
        <v>866</v>
      </c>
      <c r="B126" s="662" t="s">
        <v>422</v>
      </c>
      <c r="C126" s="663" t="s">
        <v>1948</v>
      </c>
      <c r="D126" s="654">
        <v>2445.131047331492</v>
      </c>
    </row>
    <row r="127" spans="1:4" ht="16.5" thickTop="1" thickBot="1">
      <c r="A127" s="662" t="s">
        <v>864</v>
      </c>
      <c r="B127" s="662" t="s">
        <v>422</v>
      </c>
      <c r="C127" s="663" t="s">
        <v>2263</v>
      </c>
      <c r="D127" s="654">
        <v>2342.5256776462015</v>
      </c>
    </row>
    <row r="128" spans="1:4" ht="16.5" thickTop="1" thickBot="1">
      <c r="A128" s="662" t="s">
        <v>846</v>
      </c>
      <c r="B128" s="662" t="s">
        <v>422</v>
      </c>
      <c r="C128" s="663" t="s">
        <v>847</v>
      </c>
      <c r="D128" s="654">
        <v>2440.7886217191326</v>
      </c>
    </row>
    <row r="129" spans="1:4" ht="16.5" thickTop="1" thickBot="1">
      <c r="A129" s="662" t="s">
        <v>848</v>
      </c>
      <c r="B129" s="662" t="s">
        <v>422</v>
      </c>
      <c r="C129" s="663" t="s">
        <v>849</v>
      </c>
      <c r="D129" s="654">
        <v>1892.8124949732774</v>
      </c>
    </row>
    <row r="130" spans="1:4" ht="16.5" thickTop="1" thickBot="1">
      <c r="A130" s="662" t="s">
        <v>850</v>
      </c>
      <c r="B130" s="662" t="s">
        <v>422</v>
      </c>
      <c r="C130" s="663" t="s">
        <v>851</v>
      </c>
      <c r="D130" s="654">
        <v>2389.4859368764878</v>
      </c>
    </row>
    <row r="131" spans="1:4" ht="16.5" thickTop="1" thickBot="1">
      <c r="A131" s="662" t="s">
        <v>852</v>
      </c>
      <c r="B131" s="662" t="s">
        <v>422</v>
      </c>
      <c r="C131" s="663" t="s">
        <v>853</v>
      </c>
      <c r="D131" s="654">
        <v>2649.5052513376008</v>
      </c>
    </row>
    <row r="132" spans="1:4" ht="16.5" thickTop="1" thickBot="1">
      <c r="A132" s="662" t="s">
        <v>854</v>
      </c>
      <c r="B132" s="662" t="s">
        <v>422</v>
      </c>
      <c r="C132" s="663" t="s">
        <v>855</v>
      </c>
      <c r="D132" s="654">
        <v>2440.7886217191326</v>
      </c>
    </row>
    <row r="133" spans="1:4" ht="16.5" thickTop="1" thickBot="1">
      <c r="A133" s="662" t="s">
        <v>858</v>
      </c>
      <c r="B133" s="662" t="s">
        <v>422</v>
      </c>
      <c r="C133" s="663" t="s">
        <v>859</v>
      </c>
      <c r="D133" s="654">
        <v>2409.64056306467</v>
      </c>
    </row>
    <row r="134" spans="1:4" ht="16.5" thickTop="1" thickBot="1">
      <c r="A134" s="662" t="s">
        <v>856</v>
      </c>
      <c r="B134" s="662" t="s">
        <v>422</v>
      </c>
      <c r="C134" s="663" t="s">
        <v>857</v>
      </c>
      <c r="D134" s="654">
        <v>2514.07817149434</v>
      </c>
    </row>
    <row r="135" spans="1:4" ht="16.5" thickTop="1" thickBot="1">
      <c r="A135" s="662" t="s">
        <v>860</v>
      </c>
      <c r="B135" s="662" t="s">
        <v>422</v>
      </c>
      <c r="C135" s="663" t="s">
        <v>861</v>
      </c>
      <c r="D135" s="654">
        <v>2649.5052513376008</v>
      </c>
    </row>
    <row r="136" spans="1:4" ht="16.5" thickTop="1" thickBot="1">
      <c r="A136" s="662" t="s">
        <v>862</v>
      </c>
      <c r="B136" s="662" t="s">
        <v>422</v>
      </c>
      <c r="C136" s="663" t="s">
        <v>863</v>
      </c>
      <c r="D136" s="654">
        <v>2550.722946381944</v>
      </c>
    </row>
    <row r="137" spans="1:4" ht="16.5" thickTop="1" thickBot="1">
      <c r="A137" s="662" t="s">
        <v>845</v>
      </c>
      <c r="B137" s="662" t="s">
        <v>377</v>
      </c>
      <c r="C137" s="663" t="s">
        <v>2264</v>
      </c>
      <c r="D137" s="654">
        <v>5568.9128349550183</v>
      </c>
    </row>
    <row r="138" spans="1:4" ht="31.5" thickTop="1" thickBot="1">
      <c r="A138" s="662" t="s">
        <v>842</v>
      </c>
      <c r="B138" s="662" t="s">
        <v>843</v>
      </c>
      <c r="C138" s="663" t="s">
        <v>844</v>
      </c>
      <c r="D138" s="654">
        <v>1.6485230287237841E-2</v>
      </c>
    </row>
    <row r="139" spans="1:4" ht="16.5" thickTop="1" thickBot="1">
      <c r="A139" s="662" t="s">
        <v>447</v>
      </c>
      <c r="B139" s="662" t="s">
        <v>377</v>
      </c>
      <c r="C139" s="663" t="s">
        <v>448</v>
      </c>
      <c r="D139" s="654">
        <v>4601.5319552528499</v>
      </c>
    </row>
    <row r="140" spans="1:4" ht="16.5" thickTop="1" thickBot="1">
      <c r="A140" s="662" t="s">
        <v>449</v>
      </c>
      <c r="B140" s="662" t="s">
        <v>450</v>
      </c>
      <c r="C140" s="663" t="s">
        <v>2265</v>
      </c>
      <c r="D140" s="654">
        <v>413.64487331670904</v>
      </c>
    </row>
    <row r="141" spans="1:4" ht="16.5" thickTop="1" thickBot="1">
      <c r="A141" s="662" t="s">
        <v>451</v>
      </c>
      <c r="B141" s="662" t="s">
        <v>144</v>
      </c>
      <c r="C141" s="663" t="s">
        <v>2266</v>
      </c>
      <c r="D141" s="654">
        <v>3682.8121155589856</v>
      </c>
    </row>
    <row r="142" spans="1:4" ht="16.5" thickTop="1" thickBot="1">
      <c r="A142" s="662" t="s">
        <v>452</v>
      </c>
      <c r="B142" s="662" t="s">
        <v>92</v>
      </c>
      <c r="C142" s="663" t="s">
        <v>2267</v>
      </c>
      <c r="D142" s="654">
        <v>3192.8042687945804</v>
      </c>
    </row>
    <row r="143" spans="1:4" ht="16.5" thickTop="1" thickBot="1">
      <c r="A143" s="662" t="s">
        <v>453</v>
      </c>
      <c r="B143" s="662" t="s">
        <v>454</v>
      </c>
      <c r="C143" s="663" t="s">
        <v>455</v>
      </c>
      <c r="D143" s="654">
        <v>0</v>
      </c>
    </row>
    <row r="144" spans="1:4" ht="16.5" thickTop="1" thickBot="1">
      <c r="A144" s="662" t="s">
        <v>456</v>
      </c>
      <c r="B144" s="662" t="s">
        <v>422</v>
      </c>
      <c r="C144" s="663" t="s">
        <v>457</v>
      </c>
      <c r="D144" s="654">
        <v>16764.651666588397</v>
      </c>
    </row>
    <row r="145" spans="1:4" ht="16.5" thickTop="1" thickBot="1">
      <c r="A145" s="662" t="s">
        <v>873</v>
      </c>
      <c r="B145" s="662" t="s">
        <v>233</v>
      </c>
      <c r="C145" s="663" t="s">
        <v>875</v>
      </c>
      <c r="D145" s="654">
        <v>11507.833830078192</v>
      </c>
    </row>
    <row r="146" spans="1:4" ht="31.5" thickTop="1" thickBot="1">
      <c r="A146" s="662" t="s">
        <v>867</v>
      </c>
      <c r="B146" s="662" t="s">
        <v>233</v>
      </c>
      <c r="C146" s="663" t="s">
        <v>2268</v>
      </c>
      <c r="D146" s="654">
        <v>5041.299387265688</v>
      </c>
    </row>
    <row r="147" spans="1:4" ht="16.5" thickTop="1" thickBot="1">
      <c r="A147" s="662" t="s">
        <v>868</v>
      </c>
      <c r="B147" s="662" t="s">
        <v>233</v>
      </c>
      <c r="C147" s="663" t="s">
        <v>2269</v>
      </c>
      <c r="D147" s="654">
        <v>16536.803792654991</v>
      </c>
    </row>
    <row r="148" spans="1:4" ht="16.5" thickTop="1" thickBot="1">
      <c r="A148" s="662" t="s">
        <v>1691</v>
      </c>
      <c r="B148" s="662" t="s">
        <v>233</v>
      </c>
      <c r="C148" s="663" t="s">
        <v>1949</v>
      </c>
      <c r="D148" s="654">
        <v>3776.201366404473</v>
      </c>
    </row>
    <row r="149" spans="1:4" ht="16.5" thickTop="1" thickBot="1">
      <c r="A149" s="662" t="s">
        <v>869</v>
      </c>
      <c r="B149" s="662" t="s">
        <v>144</v>
      </c>
      <c r="C149" s="663" t="s">
        <v>2270</v>
      </c>
      <c r="D149" s="654">
        <v>19895.684317879637</v>
      </c>
    </row>
    <row r="150" spans="1:4" ht="16.5" thickTop="1" thickBot="1">
      <c r="A150" s="662" t="s">
        <v>870</v>
      </c>
      <c r="B150" s="662" t="s">
        <v>233</v>
      </c>
      <c r="C150" s="663" t="s">
        <v>871</v>
      </c>
      <c r="D150" s="654">
        <v>6228.5253312096247</v>
      </c>
    </row>
    <row r="151" spans="1:4" ht="16.5" thickTop="1" thickBot="1">
      <c r="A151" s="662" t="s">
        <v>872</v>
      </c>
      <c r="B151" s="662" t="s">
        <v>450</v>
      </c>
      <c r="C151" s="663" t="s">
        <v>2271</v>
      </c>
      <c r="D151" s="654">
        <v>128921.21510113878</v>
      </c>
    </row>
    <row r="152" spans="1:4" ht="16.5" thickTop="1" thickBot="1">
      <c r="A152" s="662" t="s">
        <v>458</v>
      </c>
      <c r="B152" s="662" t="s">
        <v>92</v>
      </c>
      <c r="C152" s="663" t="s">
        <v>459</v>
      </c>
      <c r="D152" s="654">
        <v>814.22168264103777</v>
      </c>
    </row>
    <row r="153" spans="1:4" ht="16.5" thickTop="1" thickBot="1">
      <c r="A153" s="662" t="s">
        <v>460</v>
      </c>
      <c r="B153" s="662" t="s">
        <v>377</v>
      </c>
      <c r="C153" s="663" t="s">
        <v>461</v>
      </c>
      <c r="D153" s="654">
        <v>24087.289676590171</v>
      </c>
    </row>
    <row r="154" spans="1:4" ht="16.5" thickTop="1" thickBot="1">
      <c r="A154" s="662" t="s">
        <v>462</v>
      </c>
      <c r="B154" s="662" t="s">
        <v>377</v>
      </c>
      <c r="C154" s="663" t="s">
        <v>463</v>
      </c>
      <c r="D154" s="654">
        <v>2733.3843251694134</v>
      </c>
    </row>
    <row r="155" spans="1:4" ht="16.5" thickTop="1" thickBot="1">
      <c r="A155" s="662" t="s">
        <v>909</v>
      </c>
      <c r="B155" s="662" t="s">
        <v>144</v>
      </c>
      <c r="C155" s="663" t="s">
        <v>2272</v>
      </c>
      <c r="D155" s="654">
        <v>75945.24895250985</v>
      </c>
    </row>
    <row r="156" spans="1:4" ht="16.5" thickTop="1" thickBot="1">
      <c r="A156" s="662" t="s">
        <v>910</v>
      </c>
      <c r="B156" s="662" t="s">
        <v>144</v>
      </c>
      <c r="C156" s="663" t="s">
        <v>2273</v>
      </c>
      <c r="D156" s="654">
        <v>17760.498452540272</v>
      </c>
    </row>
    <row r="157" spans="1:4" ht="16.5" thickTop="1" thickBot="1">
      <c r="A157" s="662" t="s">
        <v>911</v>
      </c>
      <c r="B157" s="662" t="s">
        <v>144</v>
      </c>
      <c r="C157" s="663" t="s">
        <v>2274</v>
      </c>
      <c r="D157" s="654">
        <v>29592.039909704697</v>
      </c>
    </row>
    <row r="158" spans="1:4" ht="16.5" thickTop="1" thickBot="1">
      <c r="A158" s="662" t="s">
        <v>912</v>
      </c>
      <c r="B158" s="662" t="s">
        <v>144</v>
      </c>
      <c r="C158" s="663" t="s">
        <v>2275</v>
      </c>
      <c r="D158" s="654">
        <v>61702.603876936722</v>
      </c>
    </row>
    <row r="159" spans="1:4" ht="16.5" thickTop="1" thickBot="1">
      <c r="A159" s="662" t="s">
        <v>466</v>
      </c>
      <c r="B159" s="662" t="s">
        <v>233</v>
      </c>
      <c r="C159" s="663" t="s">
        <v>467</v>
      </c>
      <c r="D159" s="654">
        <v>4656.3256872925776</v>
      </c>
    </row>
    <row r="160" spans="1:4" ht="16.5" thickTop="1" thickBot="1">
      <c r="A160" s="662" t="s">
        <v>902</v>
      </c>
      <c r="B160" s="662" t="s">
        <v>233</v>
      </c>
      <c r="C160" s="663" t="s">
        <v>467</v>
      </c>
      <c r="D160" s="654">
        <v>4656.3256872925776</v>
      </c>
    </row>
    <row r="161" spans="1:4" ht="16.5" thickTop="1" thickBot="1">
      <c r="A161" s="662" t="s">
        <v>468</v>
      </c>
      <c r="B161" s="662" t="s">
        <v>233</v>
      </c>
      <c r="C161" s="663" t="s">
        <v>469</v>
      </c>
      <c r="D161" s="654">
        <v>4656.3256872925776</v>
      </c>
    </row>
    <row r="162" spans="1:4" ht="16.5" thickTop="1" thickBot="1">
      <c r="A162" s="662" t="s">
        <v>903</v>
      </c>
      <c r="B162" s="662" t="s">
        <v>233</v>
      </c>
      <c r="C162" s="663" t="s">
        <v>469</v>
      </c>
      <c r="D162" s="654">
        <v>4656.3256872925776</v>
      </c>
    </row>
    <row r="163" spans="1:4" ht="16.5" thickTop="1" thickBot="1">
      <c r="A163" s="662" t="s">
        <v>894</v>
      </c>
      <c r="B163" s="662" t="s">
        <v>233</v>
      </c>
      <c r="C163" s="663" t="s">
        <v>895</v>
      </c>
      <c r="D163" s="654">
        <v>6562.3219872674508</v>
      </c>
    </row>
    <row r="164" spans="1:4" ht="16.5" thickTop="1" thickBot="1">
      <c r="A164" s="662" t="s">
        <v>900</v>
      </c>
      <c r="B164" s="662" t="s">
        <v>233</v>
      </c>
      <c r="C164" s="663" t="s">
        <v>895</v>
      </c>
      <c r="D164" s="654">
        <v>6512.3035450865254</v>
      </c>
    </row>
    <row r="165" spans="1:4" ht="16.5" thickTop="1" thickBot="1">
      <c r="A165" s="662" t="s">
        <v>907</v>
      </c>
      <c r="B165" s="662" t="s">
        <v>874</v>
      </c>
      <c r="C165" s="663" t="s">
        <v>908</v>
      </c>
      <c r="D165" s="654">
        <v>9505.4688021778147</v>
      </c>
    </row>
    <row r="166" spans="1:4" ht="16.5" thickTop="1" thickBot="1">
      <c r="A166" s="662" t="s">
        <v>905</v>
      </c>
      <c r="B166" s="662" t="s">
        <v>233</v>
      </c>
      <c r="C166" s="663" t="s">
        <v>906</v>
      </c>
      <c r="D166" s="654">
        <v>6054.7073903897608</v>
      </c>
    </row>
    <row r="167" spans="1:4" ht="16.5" thickTop="1" thickBot="1">
      <c r="A167" s="662" t="s">
        <v>470</v>
      </c>
      <c r="B167" s="662" t="s">
        <v>233</v>
      </c>
      <c r="C167" s="663" t="s">
        <v>471</v>
      </c>
      <c r="D167" s="654">
        <v>11325.924452173187</v>
      </c>
    </row>
    <row r="168" spans="1:4" ht="16.5" thickTop="1" thickBot="1">
      <c r="A168" s="662" t="s">
        <v>904</v>
      </c>
      <c r="B168" s="662" t="s">
        <v>233</v>
      </c>
      <c r="C168" s="663" t="s">
        <v>471</v>
      </c>
      <c r="D168" s="654">
        <v>10811.065365002356</v>
      </c>
    </row>
    <row r="169" spans="1:4" ht="16.5" thickTop="1" thickBot="1">
      <c r="A169" s="662" t="s">
        <v>464</v>
      </c>
      <c r="B169" s="662" t="s">
        <v>233</v>
      </c>
      <c r="C169" s="663" t="s">
        <v>465</v>
      </c>
      <c r="D169" s="654">
        <v>9745.6256259092188</v>
      </c>
    </row>
    <row r="170" spans="1:4" ht="16.5" thickTop="1" thickBot="1">
      <c r="A170" s="662" t="s">
        <v>901</v>
      </c>
      <c r="B170" s="662" t="s">
        <v>233</v>
      </c>
      <c r="C170" s="663" t="s">
        <v>465</v>
      </c>
      <c r="D170" s="654">
        <v>9575.2274226818627</v>
      </c>
    </row>
    <row r="171" spans="1:4" ht="16.5" thickTop="1" thickBot="1">
      <c r="A171" s="662" t="s">
        <v>877</v>
      </c>
      <c r="B171" s="662" t="s">
        <v>233</v>
      </c>
      <c r="C171" s="663" t="s">
        <v>878</v>
      </c>
      <c r="D171" s="654">
        <v>10559.208778488928</v>
      </c>
    </row>
    <row r="172" spans="1:4" ht="16.5" thickTop="1" thickBot="1">
      <c r="A172" s="662" t="s">
        <v>890</v>
      </c>
      <c r="B172" s="662" t="s">
        <v>874</v>
      </c>
      <c r="C172" s="663" t="s">
        <v>891</v>
      </c>
      <c r="D172" s="654">
        <v>15065.695384572153</v>
      </c>
    </row>
    <row r="173" spans="1:4" ht="16.5" thickTop="1" thickBot="1">
      <c r="A173" s="662" t="s">
        <v>892</v>
      </c>
      <c r="B173" s="662" t="s">
        <v>874</v>
      </c>
      <c r="C173" s="663" t="s">
        <v>893</v>
      </c>
      <c r="D173" s="654">
        <v>4729.2891510698455</v>
      </c>
    </row>
    <row r="174" spans="1:4" ht="16.5" thickTop="1" thickBot="1">
      <c r="A174" s="662" t="s">
        <v>879</v>
      </c>
      <c r="B174" s="662" t="s">
        <v>233</v>
      </c>
      <c r="C174" s="663" t="s">
        <v>880</v>
      </c>
      <c r="D174" s="654">
        <v>5911.9729899281383</v>
      </c>
    </row>
    <row r="175" spans="1:4" ht="16.5" thickTop="1" thickBot="1">
      <c r="A175" s="662" t="s">
        <v>881</v>
      </c>
      <c r="B175" s="662" t="s">
        <v>233</v>
      </c>
      <c r="C175" s="663" t="s">
        <v>882</v>
      </c>
      <c r="D175" s="654">
        <v>3626.719757092269</v>
      </c>
    </row>
    <row r="176" spans="1:4" ht="31.5" thickTop="1" thickBot="1">
      <c r="A176" s="662" t="s">
        <v>887</v>
      </c>
      <c r="B176" s="662" t="s">
        <v>233</v>
      </c>
      <c r="C176" s="663" t="s">
        <v>1952</v>
      </c>
      <c r="D176" s="654">
        <v>3454.2881906710809</v>
      </c>
    </row>
    <row r="177" spans="1:4" ht="31.5" thickTop="1" thickBot="1">
      <c r="A177" s="662" t="s">
        <v>883</v>
      </c>
      <c r="B177" s="662" t="s">
        <v>233</v>
      </c>
      <c r="C177" s="663" t="s">
        <v>1951</v>
      </c>
      <c r="D177" s="654">
        <v>8082.8625891933698</v>
      </c>
    </row>
    <row r="178" spans="1:4" ht="16.5" thickTop="1" thickBot="1">
      <c r="A178" s="662" t="s">
        <v>884</v>
      </c>
      <c r="B178" s="662" t="s">
        <v>233</v>
      </c>
      <c r="C178" s="663" t="s">
        <v>2276</v>
      </c>
      <c r="D178" s="654">
        <v>7833.564521155512</v>
      </c>
    </row>
    <row r="179" spans="1:4" ht="31.5" thickTop="1" thickBot="1">
      <c r="A179" s="662" t="s">
        <v>889</v>
      </c>
      <c r="B179" s="662" t="s">
        <v>233</v>
      </c>
      <c r="C179" s="663" t="s">
        <v>1953</v>
      </c>
      <c r="D179" s="654">
        <v>5979.087895134784</v>
      </c>
    </row>
    <row r="180" spans="1:4" ht="31.5" thickTop="1" thickBot="1">
      <c r="A180" s="662" t="s">
        <v>876</v>
      </c>
      <c r="B180" s="662" t="s">
        <v>233</v>
      </c>
      <c r="C180" s="663" t="s">
        <v>1950</v>
      </c>
      <c r="D180" s="654">
        <v>6765.4389582541507</v>
      </c>
    </row>
    <row r="181" spans="1:4" ht="16.5" thickTop="1" thickBot="1">
      <c r="A181" s="662" t="s">
        <v>885</v>
      </c>
      <c r="B181" s="662" t="s">
        <v>233</v>
      </c>
      <c r="C181" s="663" t="s">
        <v>886</v>
      </c>
      <c r="D181" s="654">
        <v>9641.7679576869195</v>
      </c>
    </row>
    <row r="182" spans="1:4" ht="16.5" thickTop="1" thickBot="1">
      <c r="A182" s="662" t="s">
        <v>888</v>
      </c>
      <c r="B182" s="662" t="s">
        <v>233</v>
      </c>
      <c r="C182" s="663" t="s">
        <v>886</v>
      </c>
      <c r="D182" s="654">
        <v>6966.6993908918475</v>
      </c>
    </row>
    <row r="183" spans="1:4" ht="16.5" thickTop="1" thickBot="1">
      <c r="A183" s="662" t="s">
        <v>472</v>
      </c>
      <c r="B183" s="662" t="s">
        <v>377</v>
      </c>
      <c r="C183" s="663" t="s">
        <v>473</v>
      </c>
      <c r="D183" s="654">
        <v>6932.9271266181331</v>
      </c>
    </row>
    <row r="184" spans="1:4" ht="16.5" thickTop="1" thickBot="1">
      <c r="A184" s="662" t="s">
        <v>476</v>
      </c>
      <c r="B184" s="662" t="s">
        <v>92</v>
      </c>
      <c r="C184" s="663" t="s">
        <v>477</v>
      </c>
      <c r="D184" s="654">
        <v>12462.180237059007</v>
      </c>
    </row>
    <row r="185" spans="1:4" ht="16.5" thickTop="1" thickBot="1">
      <c r="A185" s="662" t="s">
        <v>474</v>
      </c>
      <c r="B185" s="662" t="s">
        <v>387</v>
      </c>
      <c r="C185" s="663" t="s">
        <v>475</v>
      </c>
      <c r="D185" s="654">
        <v>75281.001516026794</v>
      </c>
    </row>
    <row r="186" spans="1:4" ht="16.5" thickTop="1" thickBot="1">
      <c r="A186" s="662" t="s">
        <v>478</v>
      </c>
      <c r="B186" s="662" t="s">
        <v>144</v>
      </c>
      <c r="C186" s="663" t="s">
        <v>1915</v>
      </c>
      <c r="D186" s="654">
        <v>2057.4453159144355</v>
      </c>
    </row>
    <row r="187" spans="1:4" ht="16.5" thickTop="1" thickBot="1">
      <c r="A187" s="662" t="s">
        <v>1455</v>
      </c>
      <c r="B187" s="662" t="s">
        <v>377</v>
      </c>
      <c r="C187" s="663" t="s">
        <v>1454</v>
      </c>
      <c r="D187" s="654">
        <v>13006.662142930041</v>
      </c>
    </row>
    <row r="188" spans="1:4" ht="16.5" thickTop="1" thickBot="1">
      <c r="A188" s="662" t="s">
        <v>1709</v>
      </c>
      <c r="B188" s="662" t="s">
        <v>377</v>
      </c>
      <c r="C188" s="663" t="s">
        <v>1708</v>
      </c>
      <c r="D188" s="654">
        <v>13006.662142930041</v>
      </c>
    </row>
    <row r="189" spans="1:4" ht="16.5" thickTop="1" thickBot="1">
      <c r="A189" s="662" t="s">
        <v>479</v>
      </c>
      <c r="B189" s="662" t="s">
        <v>377</v>
      </c>
      <c r="C189" s="663" t="s">
        <v>480</v>
      </c>
      <c r="D189" s="654">
        <v>32544.968466611077</v>
      </c>
    </row>
    <row r="190" spans="1:4" ht="16.5" thickTop="1" thickBot="1">
      <c r="A190" s="662" t="s">
        <v>1666</v>
      </c>
      <c r="B190" s="662" t="s">
        <v>144</v>
      </c>
      <c r="C190" s="663" t="s">
        <v>1665</v>
      </c>
      <c r="D190" s="654">
        <v>867276.45611076674</v>
      </c>
    </row>
    <row r="191" spans="1:4" ht="16.5" thickTop="1" thickBot="1">
      <c r="A191" s="662" t="s">
        <v>488</v>
      </c>
      <c r="B191" s="662" t="s">
        <v>92</v>
      </c>
      <c r="C191" s="663" t="s">
        <v>489</v>
      </c>
      <c r="D191" s="654">
        <v>881923.45690436277</v>
      </c>
    </row>
    <row r="192" spans="1:4" ht="16.5" thickTop="1" thickBot="1">
      <c r="A192" s="662" t="s">
        <v>490</v>
      </c>
      <c r="B192" s="662" t="s">
        <v>92</v>
      </c>
      <c r="C192" s="663" t="s">
        <v>491</v>
      </c>
      <c r="D192" s="654">
        <v>408651.35025179217</v>
      </c>
    </row>
    <row r="193" spans="1:4" ht="16.5" thickTop="1" thickBot="1">
      <c r="A193" s="662" t="s">
        <v>481</v>
      </c>
      <c r="B193" s="662" t="s">
        <v>233</v>
      </c>
      <c r="C193" s="663" t="s">
        <v>482</v>
      </c>
      <c r="D193" s="654">
        <v>1878.8837024396971</v>
      </c>
    </row>
    <row r="194" spans="1:4" ht="16.5" thickTop="1" thickBot="1">
      <c r="A194" s="662" t="s">
        <v>492</v>
      </c>
      <c r="B194" s="662" t="s">
        <v>92</v>
      </c>
      <c r="C194" s="663" t="s">
        <v>493</v>
      </c>
      <c r="D194" s="654">
        <v>1116.7052773473356</v>
      </c>
    </row>
    <row r="195" spans="1:4" ht="16.5" thickTop="1" thickBot="1">
      <c r="A195" s="662" t="s">
        <v>483</v>
      </c>
      <c r="B195" s="662" t="s">
        <v>422</v>
      </c>
      <c r="C195" s="663" t="s">
        <v>2277</v>
      </c>
      <c r="D195" s="654">
        <v>827.2436541232214</v>
      </c>
    </row>
    <row r="196" spans="1:4" ht="16.5" thickTop="1" thickBot="1">
      <c r="A196" s="662" t="s">
        <v>484</v>
      </c>
      <c r="B196" s="662" t="s">
        <v>92</v>
      </c>
      <c r="C196" s="663" t="s">
        <v>485</v>
      </c>
      <c r="D196" s="654">
        <v>25068.132408174795</v>
      </c>
    </row>
    <row r="197" spans="1:4" ht="16.5" thickTop="1" thickBot="1">
      <c r="A197" s="662" t="s">
        <v>486</v>
      </c>
      <c r="B197" s="662" t="s">
        <v>144</v>
      </c>
      <c r="C197" s="663" t="s">
        <v>487</v>
      </c>
      <c r="D197" s="654">
        <v>713.46005260060326</v>
      </c>
    </row>
    <row r="198" spans="1:4" ht="16.5" thickTop="1" thickBot="1">
      <c r="A198" s="662" t="s">
        <v>494</v>
      </c>
      <c r="B198" s="662" t="s">
        <v>92</v>
      </c>
      <c r="C198" s="663" t="s">
        <v>495</v>
      </c>
      <c r="D198" s="654">
        <v>16643.596107066875</v>
      </c>
    </row>
    <row r="199" spans="1:4" ht="16.5" thickTop="1" thickBot="1">
      <c r="A199" s="662" t="s">
        <v>925</v>
      </c>
      <c r="B199" s="662" t="s">
        <v>92</v>
      </c>
      <c r="C199" s="663" t="s">
        <v>926</v>
      </c>
      <c r="D199" s="654">
        <v>130402.9452690951</v>
      </c>
    </row>
    <row r="200" spans="1:4" ht="31.5" thickTop="1" thickBot="1">
      <c r="A200" s="662" t="s">
        <v>929</v>
      </c>
      <c r="B200" s="662" t="s">
        <v>92</v>
      </c>
      <c r="C200" s="663" t="s">
        <v>930</v>
      </c>
      <c r="D200" s="654">
        <v>170250.02641562177</v>
      </c>
    </row>
    <row r="201" spans="1:4" ht="16.5" thickTop="1" thickBot="1">
      <c r="A201" s="662" t="s">
        <v>927</v>
      </c>
      <c r="B201" s="662" t="s">
        <v>92</v>
      </c>
      <c r="C201" s="663" t="s">
        <v>928</v>
      </c>
      <c r="D201" s="654">
        <v>60530.190585212862</v>
      </c>
    </row>
    <row r="202" spans="1:4" ht="16.5" thickTop="1" thickBot="1">
      <c r="A202" s="662" t="s">
        <v>931</v>
      </c>
      <c r="B202" s="662" t="s">
        <v>233</v>
      </c>
      <c r="C202" s="663" t="s">
        <v>932</v>
      </c>
      <c r="D202" s="654">
        <v>15339.008567392231</v>
      </c>
    </row>
    <row r="203" spans="1:4" ht="16.5" thickTop="1" thickBot="1">
      <c r="A203" s="662" t="s">
        <v>920</v>
      </c>
      <c r="B203" s="662" t="s">
        <v>233</v>
      </c>
      <c r="C203" s="663" t="s">
        <v>2278</v>
      </c>
      <c r="D203" s="654">
        <v>19934.886202215599</v>
      </c>
    </row>
    <row r="204" spans="1:4" ht="16.5" thickTop="1" thickBot="1">
      <c r="A204" s="662" t="s">
        <v>923</v>
      </c>
      <c r="B204" s="662" t="s">
        <v>92</v>
      </c>
      <c r="C204" s="663" t="s">
        <v>924</v>
      </c>
      <c r="D204" s="654">
        <v>181126.21593637482</v>
      </c>
    </row>
    <row r="205" spans="1:4" ht="16.5" thickTop="1" thickBot="1">
      <c r="A205" s="662" t="s">
        <v>921</v>
      </c>
      <c r="B205" s="662" t="s">
        <v>92</v>
      </c>
      <c r="C205" s="663" t="s">
        <v>922</v>
      </c>
      <c r="D205" s="654">
        <v>136920.04258793598</v>
      </c>
    </row>
    <row r="206" spans="1:4" ht="16.5" thickTop="1" thickBot="1">
      <c r="A206" s="662" t="s">
        <v>496</v>
      </c>
      <c r="B206" s="662" t="s">
        <v>144</v>
      </c>
      <c r="C206" s="663" t="s">
        <v>1916</v>
      </c>
      <c r="D206" s="654">
        <v>105582.76322911753</v>
      </c>
    </row>
    <row r="207" spans="1:4" ht="16.5" thickTop="1" thickBot="1">
      <c r="A207" s="662" t="s">
        <v>505</v>
      </c>
      <c r="B207" s="662" t="s">
        <v>144</v>
      </c>
      <c r="C207" s="663" t="s">
        <v>506</v>
      </c>
      <c r="D207" s="654">
        <v>67966.465042114287</v>
      </c>
    </row>
    <row r="208" spans="1:4" ht="16.5" thickTop="1" thickBot="1">
      <c r="A208" s="662" t="s">
        <v>507</v>
      </c>
      <c r="B208" s="662" t="s">
        <v>144</v>
      </c>
      <c r="C208" s="663" t="s">
        <v>508</v>
      </c>
      <c r="D208" s="654">
        <v>5736.3402139950667</v>
      </c>
    </row>
    <row r="209" spans="1:4" ht="16.5" thickTop="1" thickBot="1">
      <c r="A209" s="662" t="s">
        <v>509</v>
      </c>
      <c r="B209" s="662" t="s">
        <v>233</v>
      </c>
      <c r="C209" s="663" t="s">
        <v>510</v>
      </c>
      <c r="D209" s="654">
        <v>9995.6287985494782</v>
      </c>
    </row>
    <row r="210" spans="1:4" ht="16.5" thickTop="1" thickBot="1">
      <c r="A210" s="662" t="s">
        <v>512</v>
      </c>
      <c r="B210" s="662" t="s">
        <v>233</v>
      </c>
      <c r="C210" s="663" t="s">
        <v>1918</v>
      </c>
      <c r="D210" s="654">
        <v>8157.6246121130916</v>
      </c>
    </row>
    <row r="211" spans="1:4" ht="16.5" thickTop="1" thickBot="1">
      <c r="A211" s="662" t="s">
        <v>511</v>
      </c>
      <c r="B211" s="662" t="s">
        <v>233</v>
      </c>
      <c r="C211" s="663" t="s">
        <v>1917</v>
      </c>
      <c r="D211" s="654">
        <v>6030.7140163823551</v>
      </c>
    </row>
    <row r="212" spans="1:4" ht="16.5" thickTop="1" thickBot="1">
      <c r="A212" s="662" t="s">
        <v>519</v>
      </c>
      <c r="B212" s="662" t="s">
        <v>387</v>
      </c>
      <c r="C212" s="663" t="s">
        <v>520</v>
      </c>
      <c r="D212" s="654">
        <v>24446.969753150388</v>
      </c>
    </row>
    <row r="213" spans="1:4" ht="16.5" thickTop="1" thickBot="1">
      <c r="A213" s="662" t="s">
        <v>515</v>
      </c>
      <c r="B213" s="662" t="s">
        <v>387</v>
      </c>
      <c r="C213" s="663" t="s">
        <v>516</v>
      </c>
      <c r="D213" s="654">
        <v>51243.78203149086</v>
      </c>
    </row>
    <row r="214" spans="1:4" ht="16.5" thickTop="1" thickBot="1">
      <c r="A214" s="662" t="s">
        <v>513</v>
      </c>
      <c r="B214" s="662" t="s">
        <v>387</v>
      </c>
      <c r="C214" s="663" t="s">
        <v>514</v>
      </c>
      <c r="D214" s="654">
        <v>39918.029095186546</v>
      </c>
    </row>
    <row r="215" spans="1:4" ht="16.5" thickTop="1" thickBot="1">
      <c r="A215" s="662" t="s">
        <v>521</v>
      </c>
      <c r="B215" s="662" t="s">
        <v>387</v>
      </c>
      <c r="C215" s="663" t="s">
        <v>522</v>
      </c>
      <c r="D215" s="654">
        <v>62509.63786174891</v>
      </c>
    </row>
    <row r="216" spans="1:4" ht="16.5" thickTop="1" thickBot="1">
      <c r="A216" s="662" t="s">
        <v>525</v>
      </c>
      <c r="B216" s="662" t="s">
        <v>387</v>
      </c>
      <c r="C216" s="663" t="s">
        <v>526</v>
      </c>
      <c r="D216" s="654">
        <v>57159.256429659508</v>
      </c>
    </row>
    <row r="217" spans="1:4" ht="16.5" thickTop="1" thickBot="1">
      <c r="A217" s="662" t="s">
        <v>527</v>
      </c>
      <c r="B217" s="662" t="s">
        <v>387</v>
      </c>
      <c r="C217" s="663" t="s">
        <v>528</v>
      </c>
      <c r="D217" s="654">
        <v>56877.09166302497</v>
      </c>
    </row>
    <row r="218" spans="1:4" ht="16.5" thickTop="1" thickBot="1">
      <c r="A218" s="662" t="s">
        <v>529</v>
      </c>
      <c r="B218" s="662" t="s">
        <v>387</v>
      </c>
      <c r="C218" s="663" t="s">
        <v>530</v>
      </c>
      <c r="D218" s="654">
        <v>55997.617065722487</v>
      </c>
    </row>
    <row r="219" spans="1:4" ht="16.5" thickTop="1" thickBot="1">
      <c r="A219" s="662" t="s">
        <v>531</v>
      </c>
      <c r="B219" s="662" t="s">
        <v>387</v>
      </c>
      <c r="C219" s="663" t="s">
        <v>532</v>
      </c>
      <c r="D219" s="654">
        <v>49687.386830077121</v>
      </c>
    </row>
    <row r="220" spans="1:4" ht="16.5" thickTop="1" thickBot="1">
      <c r="A220" s="662" t="s">
        <v>523</v>
      </c>
      <c r="B220" s="662" t="s">
        <v>387</v>
      </c>
      <c r="C220" s="663" t="s">
        <v>524</v>
      </c>
      <c r="D220" s="654">
        <v>7028.7713004698935</v>
      </c>
    </row>
    <row r="221" spans="1:4" ht="16.5" thickTop="1" thickBot="1">
      <c r="A221" s="662" t="s">
        <v>533</v>
      </c>
      <c r="B221" s="662" t="s">
        <v>387</v>
      </c>
      <c r="C221" s="663" t="s">
        <v>534</v>
      </c>
      <c r="D221" s="654">
        <v>22683.558803738222</v>
      </c>
    </row>
    <row r="222" spans="1:4" ht="16.5" thickTop="1" thickBot="1">
      <c r="A222" s="662" t="s">
        <v>540</v>
      </c>
      <c r="B222" s="662" t="s">
        <v>387</v>
      </c>
      <c r="C222" s="663" t="s">
        <v>541</v>
      </c>
      <c r="D222" s="654">
        <v>27149.902396023743</v>
      </c>
    </row>
    <row r="223" spans="1:4" ht="16.5" thickTop="1" thickBot="1">
      <c r="A223" s="662" t="s">
        <v>551</v>
      </c>
      <c r="B223" s="662" t="s">
        <v>387</v>
      </c>
      <c r="C223" s="663" t="s">
        <v>1856</v>
      </c>
      <c r="D223" s="654">
        <v>8450.6870558776955</v>
      </c>
    </row>
    <row r="224" spans="1:4" ht="16.5" thickTop="1" thickBot="1">
      <c r="A224" s="662" t="s">
        <v>535</v>
      </c>
      <c r="B224" s="662" t="s">
        <v>387</v>
      </c>
      <c r="C224" s="663" t="s">
        <v>2279</v>
      </c>
      <c r="D224" s="654">
        <v>55578.126005196631</v>
      </c>
    </row>
    <row r="225" spans="1:4" ht="16.5" thickTop="1" thickBot="1">
      <c r="A225" s="662" t="s">
        <v>536</v>
      </c>
      <c r="B225" s="662" t="s">
        <v>387</v>
      </c>
      <c r="C225" s="663" t="s">
        <v>2280</v>
      </c>
      <c r="D225" s="654">
        <v>55658.744509949363</v>
      </c>
    </row>
    <row r="226" spans="1:4" ht="16.5" thickTop="1" thickBot="1">
      <c r="A226" s="662" t="s">
        <v>537</v>
      </c>
      <c r="B226" s="662" t="s">
        <v>387</v>
      </c>
      <c r="C226" s="663" t="s">
        <v>1919</v>
      </c>
      <c r="D226" s="654">
        <v>55761.349879634654</v>
      </c>
    </row>
    <row r="227" spans="1:4" ht="16.5" thickTop="1" thickBot="1">
      <c r="A227" s="662" t="s">
        <v>538</v>
      </c>
      <c r="B227" s="662" t="s">
        <v>387</v>
      </c>
      <c r="C227" s="663" t="s">
        <v>2281</v>
      </c>
      <c r="D227" s="654">
        <v>55693.557046092588</v>
      </c>
    </row>
    <row r="228" spans="1:4" ht="16.5" thickTop="1" thickBot="1">
      <c r="A228" s="662" t="s">
        <v>539</v>
      </c>
      <c r="B228" s="662" t="s">
        <v>387</v>
      </c>
      <c r="C228" s="663" t="s">
        <v>2282</v>
      </c>
      <c r="D228" s="654">
        <v>50679.635722096224</v>
      </c>
    </row>
    <row r="229" spans="1:4" ht="16.5" thickTop="1" thickBot="1">
      <c r="A229" s="662" t="s">
        <v>542</v>
      </c>
      <c r="B229" s="662" t="s">
        <v>387</v>
      </c>
      <c r="C229" s="663" t="s">
        <v>543</v>
      </c>
      <c r="D229" s="654">
        <v>75516.192603870164</v>
      </c>
    </row>
    <row r="230" spans="1:4" ht="16.5" thickTop="1" thickBot="1">
      <c r="A230" s="662" t="s">
        <v>544</v>
      </c>
      <c r="B230" s="662" t="s">
        <v>387</v>
      </c>
      <c r="C230" s="663" t="s">
        <v>545</v>
      </c>
      <c r="D230" s="654">
        <v>75265.175895890105</v>
      </c>
    </row>
    <row r="231" spans="1:4" ht="16.5" thickTop="1" thickBot="1">
      <c r="A231" s="662" t="s">
        <v>517</v>
      </c>
      <c r="B231" s="662" t="s">
        <v>387</v>
      </c>
      <c r="C231" s="663" t="s">
        <v>518</v>
      </c>
      <c r="D231" s="654">
        <v>54968.267171368439</v>
      </c>
    </row>
    <row r="232" spans="1:4" ht="16.5" thickTop="1" thickBot="1">
      <c r="A232" s="662" t="s">
        <v>546</v>
      </c>
      <c r="B232" s="662" t="s">
        <v>387</v>
      </c>
      <c r="C232" s="663" t="s">
        <v>547</v>
      </c>
      <c r="D232" s="654">
        <v>62190.537413238329</v>
      </c>
    </row>
    <row r="233" spans="1:4" ht="16.5" thickTop="1" thickBot="1">
      <c r="A233" s="662" t="s">
        <v>548</v>
      </c>
      <c r="B233" s="662" t="s">
        <v>387</v>
      </c>
      <c r="C233" s="663" t="s">
        <v>549</v>
      </c>
      <c r="D233" s="654">
        <v>37673.091399305929</v>
      </c>
    </row>
    <row r="234" spans="1:4" ht="16.5" thickTop="1" thickBot="1">
      <c r="A234" s="662" t="s">
        <v>550</v>
      </c>
      <c r="B234" s="662" t="s">
        <v>387</v>
      </c>
      <c r="C234" s="663" t="s">
        <v>2283</v>
      </c>
      <c r="D234" s="654">
        <v>25810.130862879425</v>
      </c>
    </row>
    <row r="235" spans="1:4" ht="16.5" thickTop="1" thickBot="1">
      <c r="A235" s="662" t="s">
        <v>552</v>
      </c>
      <c r="B235" s="662" t="s">
        <v>144</v>
      </c>
      <c r="C235" s="663" t="s">
        <v>553</v>
      </c>
      <c r="D235" s="654">
        <v>758.12370428357121</v>
      </c>
    </row>
    <row r="236" spans="1:4" ht="16.5" thickTop="1" thickBot="1">
      <c r="A236" s="662" t="s">
        <v>556</v>
      </c>
      <c r="B236" s="662" t="s">
        <v>387</v>
      </c>
      <c r="C236" s="663" t="s">
        <v>2284</v>
      </c>
      <c r="D236" s="654">
        <v>306088.77385456883</v>
      </c>
    </row>
    <row r="237" spans="1:4" ht="16.5" thickTop="1" thickBot="1">
      <c r="A237" s="662" t="s">
        <v>557</v>
      </c>
      <c r="B237" s="662" t="s">
        <v>387</v>
      </c>
      <c r="C237" s="663" t="s">
        <v>2285</v>
      </c>
      <c r="D237" s="654">
        <v>320888.25024841714</v>
      </c>
    </row>
    <row r="238" spans="1:4" ht="16.5" thickTop="1" thickBot="1">
      <c r="A238" s="662" t="s">
        <v>558</v>
      </c>
      <c r="B238" s="662" t="s">
        <v>387</v>
      </c>
      <c r="C238" s="663" t="s">
        <v>2286</v>
      </c>
      <c r="D238" s="654">
        <v>320880.92129343952</v>
      </c>
    </row>
    <row r="239" spans="1:4" ht="16.5" thickTop="1" thickBot="1">
      <c r="A239" s="662" t="s">
        <v>570</v>
      </c>
      <c r="B239" s="662" t="s">
        <v>571</v>
      </c>
      <c r="C239" s="663" t="s">
        <v>572</v>
      </c>
      <c r="D239" s="654">
        <v>250347.06880762448</v>
      </c>
    </row>
    <row r="240" spans="1:4" ht="16.5" thickTop="1" thickBot="1">
      <c r="A240" s="662" t="s">
        <v>559</v>
      </c>
      <c r="B240" s="662" t="s">
        <v>387</v>
      </c>
      <c r="C240" s="663" t="s">
        <v>1920</v>
      </c>
      <c r="D240" s="654">
        <v>245069.3066945374</v>
      </c>
    </row>
    <row r="241" spans="1:4" ht="16.5" thickTop="1" thickBot="1">
      <c r="A241" s="662" t="s">
        <v>560</v>
      </c>
      <c r="B241" s="662" t="s">
        <v>387</v>
      </c>
      <c r="C241" s="663" t="s">
        <v>2011</v>
      </c>
      <c r="D241" s="654">
        <v>276194.48678569752</v>
      </c>
    </row>
    <row r="242" spans="1:4" ht="16.5" thickTop="1" thickBot="1">
      <c r="A242" s="664" t="s">
        <v>2013</v>
      </c>
      <c r="B242" s="662" t="s">
        <v>387</v>
      </c>
      <c r="C242" s="663" t="s">
        <v>2012</v>
      </c>
      <c r="D242" s="654">
        <v>443528.3087887427</v>
      </c>
    </row>
    <row r="243" spans="1:4" ht="16.5" thickTop="1" thickBot="1">
      <c r="A243" s="662" t="s">
        <v>561</v>
      </c>
      <c r="B243" s="662" t="s">
        <v>387</v>
      </c>
      <c r="C243" s="663" t="s">
        <v>562</v>
      </c>
      <c r="D243" s="654">
        <v>511756.37648133154</v>
      </c>
    </row>
    <row r="244" spans="1:4" ht="16.5" thickTop="1" thickBot="1">
      <c r="A244" s="662" t="s">
        <v>563</v>
      </c>
      <c r="B244" s="662" t="s">
        <v>387</v>
      </c>
      <c r="C244" s="663" t="s">
        <v>564</v>
      </c>
      <c r="D244" s="654">
        <v>479642.71087714779</v>
      </c>
    </row>
    <row r="245" spans="1:4" ht="16.5" thickTop="1" thickBot="1">
      <c r="A245" s="662" t="s">
        <v>565</v>
      </c>
      <c r="B245" s="662" t="s">
        <v>387</v>
      </c>
      <c r="C245" s="663" t="s">
        <v>566</v>
      </c>
      <c r="D245" s="654">
        <v>490809.82654917875</v>
      </c>
    </row>
    <row r="246" spans="1:4" ht="16.5" thickTop="1" thickBot="1">
      <c r="A246" s="662" t="s">
        <v>567</v>
      </c>
      <c r="B246" s="662" t="s">
        <v>387</v>
      </c>
      <c r="C246" s="663" t="s">
        <v>2014</v>
      </c>
      <c r="D246" s="654">
        <v>250448.43461943418</v>
      </c>
    </row>
    <row r="247" spans="1:4" ht="16.5" thickTop="1" thickBot="1">
      <c r="A247" s="662" t="s">
        <v>568</v>
      </c>
      <c r="B247" s="662" t="s">
        <v>387</v>
      </c>
      <c r="C247" s="663" t="s">
        <v>569</v>
      </c>
      <c r="D247" s="654">
        <v>251427.56859217293</v>
      </c>
    </row>
    <row r="248" spans="1:4" ht="16.5" thickTop="1" thickBot="1">
      <c r="A248" s="662" t="s">
        <v>573</v>
      </c>
      <c r="B248" s="662" t="s">
        <v>387</v>
      </c>
      <c r="C248" s="663" t="s">
        <v>574</v>
      </c>
      <c r="D248" s="654">
        <v>256215.64710689016</v>
      </c>
    </row>
    <row r="249" spans="1:4" ht="16.5" thickTop="1" thickBot="1">
      <c r="A249" s="662" t="s">
        <v>575</v>
      </c>
      <c r="B249" s="662" t="s">
        <v>387</v>
      </c>
      <c r="C249" s="663" t="s">
        <v>576</v>
      </c>
      <c r="D249" s="654">
        <v>238582.58559659665</v>
      </c>
    </row>
    <row r="250" spans="1:4" ht="16.5" thickTop="1" thickBot="1">
      <c r="A250" s="662" t="s">
        <v>577</v>
      </c>
      <c r="B250" s="662" t="s">
        <v>387</v>
      </c>
      <c r="C250" s="663" t="s">
        <v>578</v>
      </c>
      <c r="D250" s="654">
        <v>326950.87108786992</v>
      </c>
    </row>
    <row r="251" spans="1:4" ht="16.5" thickTop="1" thickBot="1">
      <c r="A251" s="662" t="s">
        <v>579</v>
      </c>
      <c r="B251" s="662" t="s">
        <v>387</v>
      </c>
      <c r="C251" s="663" t="s">
        <v>580</v>
      </c>
      <c r="D251" s="654">
        <v>329561.81129861163</v>
      </c>
    </row>
    <row r="252" spans="1:4" ht="16.5" thickTop="1" thickBot="1">
      <c r="A252" s="662" t="s">
        <v>581</v>
      </c>
      <c r="B252" s="662" t="s">
        <v>387</v>
      </c>
      <c r="C252" s="663" t="s">
        <v>2287</v>
      </c>
      <c r="D252" s="654">
        <v>315885.04805975343</v>
      </c>
    </row>
    <row r="253" spans="1:4" ht="16.5" thickTop="1" thickBot="1">
      <c r="A253" s="662" t="s">
        <v>582</v>
      </c>
      <c r="B253" s="662" t="s">
        <v>387</v>
      </c>
      <c r="C253" s="663" t="s">
        <v>2288</v>
      </c>
      <c r="D253" s="654">
        <v>303301.2323633504</v>
      </c>
    </row>
    <row r="254" spans="1:4" ht="16.5" thickTop="1" thickBot="1">
      <c r="A254" s="662" t="s">
        <v>584</v>
      </c>
      <c r="B254" s="662" t="s">
        <v>233</v>
      </c>
      <c r="C254" s="663" t="s">
        <v>1921</v>
      </c>
      <c r="D254" s="654">
        <v>16146.791317906775</v>
      </c>
    </row>
    <row r="255" spans="1:4" ht="16.5" thickTop="1" thickBot="1">
      <c r="A255" s="662" t="s">
        <v>583</v>
      </c>
      <c r="B255" s="662" t="s">
        <v>387</v>
      </c>
      <c r="C255" s="663" t="s">
        <v>2289</v>
      </c>
      <c r="D255" s="654">
        <v>258685.50926518877</v>
      </c>
    </row>
    <row r="256" spans="1:4" ht="16.5" thickTop="1" thickBot="1">
      <c r="A256" s="662" t="s">
        <v>554</v>
      </c>
      <c r="B256" s="662" t="s">
        <v>387</v>
      </c>
      <c r="C256" s="663" t="s">
        <v>555</v>
      </c>
      <c r="D256" s="654">
        <v>560651.57861999574</v>
      </c>
    </row>
    <row r="257" spans="1:4" ht="16.5" thickTop="1" thickBot="1">
      <c r="A257" s="662" t="s">
        <v>585</v>
      </c>
      <c r="B257" s="662" t="s">
        <v>387</v>
      </c>
      <c r="C257" s="663" t="s">
        <v>586</v>
      </c>
      <c r="D257" s="654">
        <v>326798.1630581076</v>
      </c>
    </row>
    <row r="258" spans="1:4" ht="16.5" thickTop="1" thickBot="1">
      <c r="A258" s="662" t="s">
        <v>587</v>
      </c>
      <c r="B258" s="662" t="s">
        <v>387</v>
      </c>
      <c r="C258" s="663" t="s">
        <v>588</v>
      </c>
      <c r="D258" s="654">
        <v>321055.92683322006</v>
      </c>
    </row>
    <row r="259" spans="1:4" ht="16.5" thickTop="1" thickBot="1">
      <c r="A259" s="662" t="s">
        <v>497</v>
      </c>
      <c r="B259" s="662" t="s">
        <v>387</v>
      </c>
      <c r="C259" s="663" t="s">
        <v>498</v>
      </c>
      <c r="D259" s="654">
        <v>323316.9094437852</v>
      </c>
    </row>
    <row r="260" spans="1:4" ht="16.5" thickTop="1" thickBot="1">
      <c r="A260" s="662" t="s">
        <v>1669</v>
      </c>
      <c r="B260" s="662" t="s">
        <v>387</v>
      </c>
      <c r="C260" s="663" t="s">
        <v>1670</v>
      </c>
      <c r="D260" s="654">
        <v>314252.76918253495</v>
      </c>
    </row>
    <row r="261" spans="1:4" ht="16.5" thickTop="1" thickBot="1">
      <c r="A261" s="662" t="s">
        <v>499</v>
      </c>
      <c r="B261" s="662" t="s">
        <v>377</v>
      </c>
      <c r="C261" s="663" t="s">
        <v>500</v>
      </c>
      <c r="D261" s="654">
        <v>1795.6362603851983</v>
      </c>
    </row>
    <row r="262" spans="1:4" ht="31.5" thickTop="1" thickBot="1">
      <c r="A262" s="662" t="s">
        <v>589</v>
      </c>
      <c r="B262" s="662" t="s">
        <v>377</v>
      </c>
      <c r="C262" s="663" t="s">
        <v>2290</v>
      </c>
      <c r="D262" s="654">
        <v>2006.1434128269882</v>
      </c>
    </row>
    <row r="263" spans="1:4" ht="16.5" thickTop="1" thickBot="1">
      <c r="A263" s="662" t="s">
        <v>590</v>
      </c>
      <c r="B263" s="662" t="s">
        <v>233</v>
      </c>
      <c r="C263" s="663" t="s">
        <v>2291</v>
      </c>
      <c r="D263" s="654">
        <v>36373.149307582142</v>
      </c>
    </row>
    <row r="264" spans="1:4" ht="16.5" thickTop="1" thickBot="1">
      <c r="A264" s="662" t="s">
        <v>591</v>
      </c>
      <c r="B264" s="662" t="s">
        <v>377</v>
      </c>
      <c r="C264" s="663" t="s">
        <v>2292</v>
      </c>
      <c r="D264" s="654">
        <v>10745.502214825699</v>
      </c>
    </row>
    <row r="265" spans="1:4" ht="16.5" thickTop="1" thickBot="1">
      <c r="A265" s="662" t="s">
        <v>592</v>
      </c>
      <c r="B265" s="662" t="s">
        <v>144</v>
      </c>
      <c r="C265" s="663" t="s">
        <v>2293</v>
      </c>
      <c r="D265" s="654">
        <v>5577.1979063038552</v>
      </c>
    </row>
    <row r="266" spans="1:4" ht="16.5" thickTop="1" thickBot="1">
      <c r="A266" s="662" t="s">
        <v>593</v>
      </c>
      <c r="B266" s="662" t="s">
        <v>92</v>
      </c>
      <c r="C266" s="663" t="s">
        <v>2294</v>
      </c>
      <c r="D266" s="654">
        <v>44234.523261237402</v>
      </c>
    </row>
    <row r="267" spans="1:4" ht="16.5" thickTop="1" thickBot="1">
      <c r="A267" s="662" t="s">
        <v>594</v>
      </c>
      <c r="B267" s="662" t="s">
        <v>92</v>
      </c>
      <c r="C267" s="663" t="s">
        <v>2295</v>
      </c>
      <c r="D267" s="654">
        <v>40549.101662486726</v>
      </c>
    </row>
    <row r="268" spans="1:4" ht="16.5" thickTop="1" thickBot="1">
      <c r="A268" s="662" t="s">
        <v>595</v>
      </c>
      <c r="B268" s="662" t="s">
        <v>92</v>
      </c>
      <c r="C268" s="663" t="s">
        <v>2296</v>
      </c>
      <c r="D268" s="654">
        <v>53552.173966145958</v>
      </c>
    </row>
    <row r="269" spans="1:4" ht="16.5" thickTop="1" thickBot="1">
      <c r="A269" s="662" t="s">
        <v>596</v>
      </c>
      <c r="B269" s="662" t="s">
        <v>377</v>
      </c>
      <c r="C269" s="663" t="s">
        <v>597</v>
      </c>
      <c r="D269" s="654">
        <v>26655.073041653686</v>
      </c>
    </row>
    <row r="270" spans="1:4" ht="16.5" thickTop="1" thickBot="1">
      <c r="A270" s="662" t="s">
        <v>599</v>
      </c>
      <c r="B270" s="662" t="s">
        <v>144</v>
      </c>
      <c r="C270" s="663" t="s">
        <v>600</v>
      </c>
      <c r="D270" s="654">
        <v>152092.62504780223</v>
      </c>
    </row>
    <row r="271" spans="1:4" ht="16.5" thickTop="1" thickBot="1">
      <c r="A271" s="662" t="s">
        <v>601</v>
      </c>
      <c r="B271" s="662" t="s">
        <v>387</v>
      </c>
      <c r="C271" s="663" t="s">
        <v>1922</v>
      </c>
      <c r="D271" s="654">
        <v>54190.181337224974</v>
      </c>
    </row>
    <row r="272" spans="1:4" ht="16.5" thickTop="1" thickBot="1">
      <c r="A272" s="662" t="s">
        <v>598</v>
      </c>
      <c r="B272" s="662" t="s">
        <v>387</v>
      </c>
      <c r="C272" s="663" t="s">
        <v>2297</v>
      </c>
      <c r="D272" s="654">
        <v>55952.79500931871</v>
      </c>
    </row>
    <row r="273" spans="1:4" ht="16.5" thickTop="1" thickBot="1">
      <c r="A273" s="662" t="s">
        <v>602</v>
      </c>
      <c r="B273" s="662" t="s">
        <v>387</v>
      </c>
      <c r="C273" s="663" t="s">
        <v>2298</v>
      </c>
      <c r="D273" s="654">
        <v>57462.55973468798</v>
      </c>
    </row>
    <row r="274" spans="1:4" ht="16.5" thickTop="1" thickBot="1">
      <c r="A274" s="662" t="s">
        <v>603</v>
      </c>
      <c r="B274" s="662" t="s">
        <v>144</v>
      </c>
      <c r="C274" s="663" t="s">
        <v>2299</v>
      </c>
      <c r="D274" s="654">
        <v>41749.965681807087</v>
      </c>
    </row>
    <row r="275" spans="1:4" ht="16.5" thickTop="1" thickBot="1">
      <c r="A275" s="662" t="s">
        <v>604</v>
      </c>
      <c r="B275" s="662" t="s">
        <v>144</v>
      </c>
      <c r="C275" s="663" t="s">
        <v>2300</v>
      </c>
      <c r="D275" s="654">
        <v>39067.734127983014</v>
      </c>
    </row>
    <row r="276" spans="1:4" ht="16.5" thickTop="1" thickBot="1">
      <c r="A276" s="662" t="s">
        <v>605</v>
      </c>
      <c r="B276" s="662" t="s">
        <v>606</v>
      </c>
      <c r="C276" s="663" t="s">
        <v>2301</v>
      </c>
      <c r="D276" s="654">
        <v>83560.441360582656</v>
      </c>
    </row>
    <row r="277" spans="1:4" ht="16.5" thickTop="1" thickBot="1">
      <c r="A277" s="662" t="s">
        <v>607</v>
      </c>
      <c r="B277" s="662" t="s">
        <v>606</v>
      </c>
      <c r="C277" s="663" t="s">
        <v>1923</v>
      </c>
      <c r="D277" s="654">
        <v>43612.386095369679</v>
      </c>
    </row>
    <row r="278" spans="1:4" ht="16.5" thickTop="1" thickBot="1">
      <c r="A278" s="662" t="s">
        <v>608</v>
      </c>
      <c r="B278" s="662" t="s">
        <v>606</v>
      </c>
      <c r="C278" s="663" t="s">
        <v>609</v>
      </c>
      <c r="D278" s="654">
        <v>34999.496340375197</v>
      </c>
    </row>
    <row r="279" spans="1:4" ht="16.5" thickTop="1" thickBot="1">
      <c r="A279" s="662" t="s">
        <v>501</v>
      </c>
      <c r="B279" s="662" t="s">
        <v>141</v>
      </c>
      <c r="C279" s="663" t="s">
        <v>502</v>
      </c>
      <c r="D279" s="654">
        <v>45033.598520150081</v>
      </c>
    </row>
    <row r="280" spans="1:4" ht="16.5" thickTop="1" thickBot="1">
      <c r="A280" s="662" t="s">
        <v>503</v>
      </c>
      <c r="B280" s="662" t="s">
        <v>141</v>
      </c>
      <c r="C280" s="663" t="s">
        <v>504</v>
      </c>
      <c r="D280" s="654">
        <v>49533.709637630978</v>
      </c>
    </row>
    <row r="281" spans="1:4" ht="16.5" thickTop="1" thickBot="1">
      <c r="A281" s="662" t="s">
        <v>610</v>
      </c>
      <c r="B281" s="662" t="s">
        <v>92</v>
      </c>
      <c r="C281" s="663" t="s">
        <v>2302</v>
      </c>
      <c r="D281" s="654">
        <v>55361.209917930864</v>
      </c>
    </row>
    <row r="282" spans="1:4" ht="16.5" thickTop="1" thickBot="1">
      <c r="A282" s="662" t="s">
        <v>611</v>
      </c>
      <c r="B282" s="662" t="s">
        <v>377</v>
      </c>
      <c r="C282" s="663" t="s">
        <v>2303</v>
      </c>
      <c r="D282" s="654">
        <v>6236.9588243008266</v>
      </c>
    </row>
    <row r="283" spans="1:4" ht="16.5" thickTop="1" thickBot="1">
      <c r="A283" s="662" t="s">
        <v>612</v>
      </c>
      <c r="B283" s="662" t="s">
        <v>144</v>
      </c>
      <c r="C283" s="663" t="s">
        <v>2304</v>
      </c>
      <c r="D283" s="654">
        <v>4321.7787369102325</v>
      </c>
    </row>
    <row r="284" spans="1:4" ht="16.5" thickTop="1" thickBot="1">
      <c r="A284" s="662" t="s">
        <v>613</v>
      </c>
      <c r="B284" s="662" t="s">
        <v>92</v>
      </c>
      <c r="C284" s="663" t="s">
        <v>614</v>
      </c>
      <c r="D284" s="654">
        <v>11986.128883690137</v>
      </c>
    </row>
    <row r="285" spans="1:4" ht="16.5" thickTop="1" thickBot="1">
      <c r="A285" s="662" t="s">
        <v>615</v>
      </c>
      <c r="B285" s="662" t="s">
        <v>92</v>
      </c>
      <c r="C285" s="663" t="s">
        <v>2305</v>
      </c>
      <c r="D285" s="654">
        <v>107448.8085230772</v>
      </c>
    </row>
    <row r="286" spans="1:4" ht="16.5" thickTop="1" thickBot="1">
      <c r="A286" s="662" t="s">
        <v>616</v>
      </c>
      <c r="B286" s="662" t="s">
        <v>92</v>
      </c>
      <c r="C286" s="663" t="s">
        <v>617</v>
      </c>
      <c r="D286" s="654">
        <v>84581.134218208535</v>
      </c>
    </row>
    <row r="287" spans="1:4" ht="16.5" thickTop="1" thickBot="1">
      <c r="A287" s="662" t="s">
        <v>620</v>
      </c>
      <c r="B287" s="662" t="s">
        <v>92</v>
      </c>
      <c r="C287" s="663" t="s">
        <v>621</v>
      </c>
      <c r="D287" s="654">
        <v>22034.353401338376</v>
      </c>
    </row>
    <row r="288" spans="1:4" ht="16.5" thickTop="1" thickBot="1">
      <c r="A288" s="662" t="s">
        <v>618</v>
      </c>
      <c r="B288" s="662" t="s">
        <v>92</v>
      </c>
      <c r="C288" s="663" t="s">
        <v>2306</v>
      </c>
      <c r="D288" s="654">
        <v>23468.984779884624</v>
      </c>
    </row>
    <row r="289" spans="1:4" ht="16.5" thickTop="1" thickBot="1">
      <c r="A289" s="662" t="s">
        <v>619</v>
      </c>
      <c r="B289" s="662" t="s">
        <v>92</v>
      </c>
      <c r="C289" s="663" t="s">
        <v>2307</v>
      </c>
      <c r="D289" s="654">
        <v>152330.0096668078</v>
      </c>
    </row>
    <row r="290" spans="1:4" ht="16.5" thickTop="1" thickBot="1">
      <c r="A290" s="662" t="s">
        <v>622</v>
      </c>
      <c r="B290" s="662" t="s">
        <v>454</v>
      </c>
      <c r="C290" s="663" t="s">
        <v>623</v>
      </c>
      <c r="D290" s="654">
        <v>2564.1741490302047</v>
      </c>
    </row>
    <row r="291" spans="1:4" ht="16.5" thickTop="1" thickBot="1">
      <c r="A291" s="662" t="s">
        <v>624</v>
      </c>
      <c r="B291" s="662" t="s">
        <v>422</v>
      </c>
      <c r="C291" s="663" t="s">
        <v>1924</v>
      </c>
      <c r="D291" s="654">
        <v>49335.546641059344</v>
      </c>
    </row>
    <row r="292" spans="1:4" ht="16.5" thickTop="1" thickBot="1">
      <c r="A292" s="662" t="s">
        <v>625</v>
      </c>
      <c r="B292" s="662" t="s">
        <v>377</v>
      </c>
      <c r="C292" s="663" t="s">
        <v>2308</v>
      </c>
      <c r="D292" s="654">
        <v>3421.5014461069909</v>
      </c>
    </row>
    <row r="293" spans="1:4" ht="16.5" thickTop="1" thickBot="1">
      <c r="A293" s="662" t="s">
        <v>626</v>
      </c>
      <c r="B293" s="662" t="s">
        <v>377</v>
      </c>
      <c r="C293" s="663" t="s">
        <v>1925</v>
      </c>
      <c r="D293" s="654">
        <v>6982.7371328722638</v>
      </c>
    </row>
    <row r="294" spans="1:4" ht="16.5" thickTop="1" thickBot="1">
      <c r="A294" s="662" t="s">
        <v>627</v>
      </c>
      <c r="B294" s="662" t="s">
        <v>92</v>
      </c>
      <c r="C294" s="663" t="s">
        <v>628</v>
      </c>
      <c r="D294" s="654">
        <v>1574.9540238521324</v>
      </c>
    </row>
    <row r="295" spans="1:4" ht="16.5" thickTop="1" thickBot="1">
      <c r="A295" s="662" t="s">
        <v>633</v>
      </c>
      <c r="B295" s="662" t="s">
        <v>92</v>
      </c>
      <c r="C295" s="663" t="s">
        <v>1926</v>
      </c>
      <c r="D295" s="654">
        <v>39839.609337217691</v>
      </c>
    </row>
    <row r="296" spans="1:4" ht="16.5" thickTop="1" thickBot="1">
      <c r="A296" s="662" t="s">
        <v>629</v>
      </c>
      <c r="B296" s="662" t="s">
        <v>92</v>
      </c>
      <c r="C296" s="663" t="s">
        <v>630</v>
      </c>
      <c r="D296" s="654">
        <v>45033.598520150081</v>
      </c>
    </row>
    <row r="297" spans="1:4" ht="16.5" thickTop="1" thickBot="1">
      <c r="A297" s="662" t="s">
        <v>631</v>
      </c>
      <c r="B297" s="662" t="s">
        <v>92</v>
      </c>
      <c r="C297" s="663" t="s">
        <v>632</v>
      </c>
      <c r="D297" s="654">
        <v>53717.958446097327</v>
      </c>
    </row>
    <row r="298" spans="1:4" ht="16.5" thickTop="1" thickBot="1">
      <c r="A298" s="662" t="s">
        <v>646</v>
      </c>
      <c r="B298" s="662" t="s">
        <v>144</v>
      </c>
      <c r="C298" s="663" t="s">
        <v>647</v>
      </c>
      <c r="D298" s="654">
        <v>4005.8668125676231</v>
      </c>
    </row>
    <row r="299" spans="1:4" ht="16.5" thickTop="1" thickBot="1">
      <c r="A299" s="662" t="s">
        <v>634</v>
      </c>
      <c r="B299" s="662" t="s">
        <v>377</v>
      </c>
      <c r="C299" s="663" t="s">
        <v>635</v>
      </c>
      <c r="D299" s="654">
        <v>32508.068932118185</v>
      </c>
    </row>
    <row r="300" spans="1:4" ht="16.5" thickTop="1" thickBot="1">
      <c r="A300" s="662" t="s">
        <v>650</v>
      </c>
      <c r="B300" s="662" t="s">
        <v>377</v>
      </c>
      <c r="C300" s="663" t="s">
        <v>651</v>
      </c>
      <c r="D300" s="654">
        <v>45654.138376008952</v>
      </c>
    </row>
    <row r="301" spans="1:4" ht="31.5" thickTop="1" thickBot="1">
      <c r="A301" s="662" t="s">
        <v>652</v>
      </c>
      <c r="B301" s="662" t="s">
        <v>92</v>
      </c>
      <c r="C301" s="663" t="s">
        <v>2309</v>
      </c>
      <c r="D301" s="654">
        <v>400418.38592526829</v>
      </c>
    </row>
    <row r="302" spans="1:4" ht="31.5" thickTop="1" thickBot="1">
      <c r="A302" s="662" t="s">
        <v>653</v>
      </c>
      <c r="B302" s="662" t="s">
        <v>92</v>
      </c>
      <c r="C302" s="663" t="s">
        <v>2310</v>
      </c>
      <c r="D302" s="654">
        <v>294562.2314371891</v>
      </c>
    </row>
    <row r="303" spans="1:4" ht="31.5" thickTop="1" thickBot="1">
      <c r="A303" s="662" t="s">
        <v>654</v>
      </c>
      <c r="B303" s="662" t="s">
        <v>92</v>
      </c>
      <c r="C303" s="663" t="s">
        <v>2311</v>
      </c>
      <c r="D303" s="654">
        <v>261232.85509534361</v>
      </c>
    </row>
    <row r="304" spans="1:4" ht="31.5" thickTop="1" thickBot="1">
      <c r="A304" s="662" t="s">
        <v>655</v>
      </c>
      <c r="B304" s="662" t="s">
        <v>92</v>
      </c>
      <c r="C304" s="663" t="s">
        <v>2312</v>
      </c>
      <c r="D304" s="654">
        <v>352623.17033225519</v>
      </c>
    </row>
    <row r="305" spans="1:4" ht="31.5" thickTop="1" thickBot="1">
      <c r="A305" s="662" t="s">
        <v>656</v>
      </c>
      <c r="B305" s="662" t="s">
        <v>92</v>
      </c>
      <c r="C305" s="663" t="s">
        <v>2313</v>
      </c>
      <c r="D305" s="654">
        <v>242993.43813618727</v>
      </c>
    </row>
    <row r="306" spans="1:4" ht="31.5" thickTop="1" thickBot="1">
      <c r="A306" s="662" t="s">
        <v>657</v>
      </c>
      <c r="B306" s="662" t="s">
        <v>233</v>
      </c>
      <c r="C306" s="663" t="s">
        <v>2314</v>
      </c>
      <c r="D306" s="654">
        <v>545623.58940789348</v>
      </c>
    </row>
    <row r="307" spans="1:4" ht="16.5" thickTop="1" thickBot="1">
      <c r="A307" s="662" t="s">
        <v>658</v>
      </c>
      <c r="B307" s="662" t="s">
        <v>92</v>
      </c>
      <c r="C307" s="663" t="s">
        <v>659</v>
      </c>
      <c r="D307" s="654">
        <v>181036.76402914934</v>
      </c>
    </row>
    <row r="308" spans="1:4" ht="16.5" thickTop="1" thickBot="1">
      <c r="A308" s="662" t="s">
        <v>636</v>
      </c>
      <c r="B308" s="662" t="s">
        <v>377</v>
      </c>
      <c r="C308" s="663" t="s">
        <v>637</v>
      </c>
      <c r="D308" s="654">
        <v>30459.239491945893</v>
      </c>
    </row>
    <row r="309" spans="1:4" ht="16.5" thickTop="1" thickBot="1">
      <c r="A309" s="662" t="s">
        <v>642</v>
      </c>
      <c r="B309" s="662" t="s">
        <v>377</v>
      </c>
      <c r="C309" s="663" t="s">
        <v>643</v>
      </c>
      <c r="D309" s="654">
        <v>6374.3374939548312</v>
      </c>
    </row>
    <row r="310" spans="1:4" ht="16.5" thickTop="1" thickBot="1">
      <c r="A310" s="662" t="s">
        <v>640</v>
      </c>
      <c r="B310" s="662" t="s">
        <v>377</v>
      </c>
      <c r="C310" s="663" t="s">
        <v>641</v>
      </c>
      <c r="D310" s="654">
        <v>21939.182001489589</v>
      </c>
    </row>
    <row r="311" spans="1:4" ht="16.5" thickTop="1" thickBot="1">
      <c r="A311" s="662" t="s">
        <v>638</v>
      </c>
      <c r="B311" s="662" t="s">
        <v>377</v>
      </c>
      <c r="C311" s="663" t="s">
        <v>639</v>
      </c>
      <c r="D311" s="654">
        <v>43929.733126766434</v>
      </c>
    </row>
    <row r="312" spans="1:4" ht="16.5" thickTop="1" thickBot="1">
      <c r="A312" s="662" t="s">
        <v>644</v>
      </c>
      <c r="B312" s="662" t="s">
        <v>377</v>
      </c>
      <c r="C312" s="663" t="s">
        <v>645</v>
      </c>
      <c r="D312" s="654">
        <v>16479.214910947696</v>
      </c>
    </row>
    <row r="313" spans="1:4" ht="16.5" thickTop="1" thickBot="1">
      <c r="A313" s="662" t="s">
        <v>660</v>
      </c>
      <c r="B313" s="662" t="s">
        <v>377</v>
      </c>
      <c r="C313" s="663" t="s">
        <v>661</v>
      </c>
      <c r="D313" s="654">
        <v>12350.278894537487</v>
      </c>
    </row>
    <row r="314" spans="1:4" ht="16.5" thickTop="1" thickBot="1">
      <c r="A314" s="662" t="s">
        <v>662</v>
      </c>
      <c r="B314" s="662" t="s">
        <v>377</v>
      </c>
      <c r="C314" s="663" t="s">
        <v>663</v>
      </c>
      <c r="D314" s="654">
        <v>12442.743317354523</v>
      </c>
    </row>
    <row r="315" spans="1:4" ht="16.5" thickTop="1" thickBot="1">
      <c r="A315" s="662" t="s">
        <v>667</v>
      </c>
      <c r="B315" s="662" t="s">
        <v>377</v>
      </c>
      <c r="C315" s="663" t="s">
        <v>2315</v>
      </c>
      <c r="D315" s="654">
        <v>12140.293945270128</v>
      </c>
    </row>
    <row r="316" spans="1:4" ht="16.5" thickTop="1" thickBot="1">
      <c r="A316" s="662" t="s">
        <v>664</v>
      </c>
      <c r="B316" s="662" t="s">
        <v>92</v>
      </c>
      <c r="C316" s="663" t="s">
        <v>2316</v>
      </c>
      <c r="D316" s="654">
        <v>43289.12118724177</v>
      </c>
    </row>
    <row r="317" spans="1:4" ht="16.5" thickTop="1" thickBot="1">
      <c r="A317" s="662" t="s">
        <v>665</v>
      </c>
      <c r="B317" s="662" t="s">
        <v>377</v>
      </c>
      <c r="C317" s="663" t="s">
        <v>666</v>
      </c>
      <c r="D317" s="654">
        <v>21105.282955086277</v>
      </c>
    </row>
    <row r="318" spans="1:4" ht="16.5" thickTop="1" thickBot="1">
      <c r="A318" s="662" t="s">
        <v>668</v>
      </c>
      <c r="B318" s="662" t="s">
        <v>606</v>
      </c>
      <c r="C318" s="663" t="s">
        <v>2317</v>
      </c>
      <c r="D318" s="654">
        <v>31646.20083449893</v>
      </c>
    </row>
    <row r="319" spans="1:4" ht="16.5" thickTop="1" thickBot="1">
      <c r="A319" s="662" t="s">
        <v>669</v>
      </c>
      <c r="B319" s="662" t="s">
        <v>92</v>
      </c>
      <c r="C319" s="663" t="s">
        <v>2318</v>
      </c>
      <c r="D319" s="654">
        <v>20367.777850270766</v>
      </c>
    </row>
    <row r="320" spans="1:4" ht="16.5" thickTop="1" thickBot="1">
      <c r="A320" s="662" t="s">
        <v>673</v>
      </c>
      <c r="B320" s="662" t="s">
        <v>92</v>
      </c>
      <c r="C320" s="663" t="s">
        <v>2319</v>
      </c>
      <c r="D320" s="654">
        <v>208929.6312542987</v>
      </c>
    </row>
    <row r="321" spans="1:4" ht="16.5" thickTop="1" thickBot="1">
      <c r="A321" s="662" t="s">
        <v>674</v>
      </c>
      <c r="B321" s="662" t="s">
        <v>92</v>
      </c>
      <c r="C321" s="663" t="s">
        <v>2320</v>
      </c>
      <c r="D321" s="654">
        <v>302991.23280469869</v>
      </c>
    </row>
    <row r="322" spans="1:4" ht="16.5" thickTop="1" thickBot="1">
      <c r="A322" s="662" t="s">
        <v>672</v>
      </c>
      <c r="B322" s="662" t="s">
        <v>92</v>
      </c>
      <c r="C322" s="663" t="s">
        <v>2321</v>
      </c>
      <c r="D322" s="654">
        <v>198114.63432563291</v>
      </c>
    </row>
    <row r="323" spans="1:4" ht="31.5" thickTop="1" thickBot="1">
      <c r="A323" s="662" t="s">
        <v>671</v>
      </c>
      <c r="B323" s="662" t="s">
        <v>92</v>
      </c>
      <c r="C323" s="663" t="s">
        <v>2322</v>
      </c>
      <c r="D323" s="654">
        <v>279795.38271882018</v>
      </c>
    </row>
    <row r="324" spans="1:4" ht="16.5" thickTop="1" thickBot="1">
      <c r="A324" s="662" t="s">
        <v>675</v>
      </c>
      <c r="B324" s="662" t="s">
        <v>92</v>
      </c>
      <c r="C324" s="663" t="s">
        <v>676</v>
      </c>
      <c r="D324" s="654">
        <v>467400.20815246727</v>
      </c>
    </row>
    <row r="325" spans="1:4" ht="16.5" thickTop="1" thickBot="1">
      <c r="A325" s="662" t="s">
        <v>678</v>
      </c>
      <c r="B325" s="662" t="s">
        <v>92</v>
      </c>
      <c r="C325" s="663" t="s">
        <v>679</v>
      </c>
      <c r="D325" s="654">
        <v>14376.056496247862</v>
      </c>
    </row>
    <row r="326" spans="1:4" ht="16.5" thickTop="1" thickBot="1">
      <c r="A326" s="662" t="s">
        <v>670</v>
      </c>
      <c r="B326" s="662" t="s">
        <v>92</v>
      </c>
      <c r="C326" s="663" t="s">
        <v>2323</v>
      </c>
      <c r="D326" s="654">
        <v>25441.906539407482</v>
      </c>
    </row>
    <row r="327" spans="1:4" ht="16.5" thickTop="1" thickBot="1">
      <c r="A327" s="662" t="s">
        <v>677</v>
      </c>
      <c r="B327" s="662" t="s">
        <v>92</v>
      </c>
      <c r="C327" s="663" t="s">
        <v>2324</v>
      </c>
      <c r="D327" s="654">
        <v>21590.192573358898</v>
      </c>
    </row>
    <row r="328" spans="1:4" ht="16.5" thickTop="1" thickBot="1">
      <c r="A328" s="662" t="s">
        <v>680</v>
      </c>
      <c r="B328" s="662" t="s">
        <v>92</v>
      </c>
      <c r="C328" s="663" t="s">
        <v>2325</v>
      </c>
      <c r="D328" s="654">
        <v>69187.271120743637</v>
      </c>
    </row>
    <row r="329" spans="1:4" ht="16.5" thickTop="1" thickBot="1">
      <c r="A329" s="662" t="s">
        <v>681</v>
      </c>
      <c r="B329" s="662" t="s">
        <v>92</v>
      </c>
      <c r="C329" s="663" t="s">
        <v>682</v>
      </c>
      <c r="D329" s="654">
        <v>5448.1863362644071</v>
      </c>
    </row>
    <row r="330" spans="1:4" ht="16.5" thickTop="1" thickBot="1">
      <c r="A330" s="662" t="s">
        <v>683</v>
      </c>
      <c r="B330" s="662" t="s">
        <v>92</v>
      </c>
      <c r="C330" s="663" t="s">
        <v>2326</v>
      </c>
      <c r="D330" s="654">
        <v>45493.221945987643</v>
      </c>
    </row>
    <row r="331" spans="1:4" ht="16.5" thickTop="1" thickBot="1">
      <c r="A331" s="662" t="s">
        <v>684</v>
      </c>
      <c r="B331" s="662" t="s">
        <v>92</v>
      </c>
      <c r="C331" s="663" t="s">
        <v>2327</v>
      </c>
      <c r="D331" s="654">
        <v>1317.8051788227208</v>
      </c>
    </row>
    <row r="332" spans="1:4" ht="16.5" thickTop="1" thickBot="1">
      <c r="A332" s="662" t="s">
        <v>686</v>
      </c>
      <c r="B332" s="662" t="s">
        <v>387</v>
      </c>
      <c r="C332" s="663" t="s">
        <v>687</v>
      </c>
      <c r="D332" s="654">
        <v>96678.485032800367</v>
      </c>
    </row>
    <row r="333" spans="1:4" ht="16.5" thickTop="1" thickBot="1">
      <c r="A333" s="662" t="s">
        <v>685</v>
      </c>
      <c r="B333" s="662" t="s">
        <v>387</v>
      </c>
      <c r="C333" s="663" t="s">
        <v>2328</v>
      </c>
      <c r="D333" s="654">
        <v>61863.630985171636</v>
      </c>
    </row>
    <row r="334" spans="1:4" ht="16.5" thickTop="1" thickBot="1">
      <c r="A334" s="662" t="s">
        <v>690</v>
      </c>
      <c r="B334" s="662" t="s">
        <v>92</v>
      </c>
      <c r="C334" s="663" t="s">
        <v>1929</v>
      </c>
      <c r="D334" s="654">
        <v>925.03052473834202</v>
      </c>
    </row>
    <row r="335" spans="1:4" ht="16.5" thickTop="1" thickBot="1">
      <c r="A335" s="662" t="s">
        <v>688</v>
      </c>
      <c r="B335" s="662" t="s">
        <v>92</v>
      </c>
      <c r="C335" s="663" t="s">
        <v>689</v>
      </c>
      <c r="D335" s="654">
        <v>24451.702922727876</v>
      </c>
    </row>
    <row r="336" spans="1:4" ht="16.5" thickTop="1" thickBot="1">
      <c r="A336" s="662" t="s">
        <v>691</v>
      </c>
      <c r="B336" s="662" t="s">
        <v>377</v>
      </c>
      <c r="C336" s="663" t="s">
        <v>692</v>
      </c>
      <c r="D336" s="654">
        <v>4585.3520938258425</v>
      </c>
    </row>
    <row r="337" spans="1:4" ht="16.5" thickTop="1" thickBot="1">
      <c r="A337" s="662" t="s">
        <v>696</v>
      </c>
      <c r="B337" s="662" t="s">
        <v>92</v>
      </c>
      <c r="C337" s="663" t="s">
        <v>697</v>
      </c>
      <c r="D337" s="654">
        <v>339801.04617219459</v>
      </c>
    </row>
    <row r="338" spans="1:4" ht="16.5" thickTop="1" thickBot="1">
      <c r="A338" s="662" t="s">
        <v>694</v>
      </c>
      <c r="B338" s="662" t="s">
        <v>92</v>
      </c>
      <c r="C338" s="663" t="s">
        <v>695</v>
      </c>
      <c r="D338" s="654">
        <v>9018.135064871627</v>
      </c>
    </row>
    <row r="339" spans="1:4" ht="16.5" thickTop="1" thickBot="1">
      <c r="A339" s="662" t="s">
        <v>693</v>
      </c>
      <c r="B339" s="662" t="s">
        <v>144</v>
      </c>
      <c r="C339" s="663" t="s">
        <v>2329</v>
      </c>
      <c r="D339" s="654">
        <v>255475.77563522404</v>
      </c>
    </row>
    <row r="340" spans="1:4" ht="31.5" thickTop="1" thickBot="1">
      <c r="A340" s="662" t="s">
        <v>648</v>
      </c>
      <c r="B340" s="662" t="s">
        <v>92</v>
      </c>
      <c r="C340" s="663" t="s">
        <v>1927</v>
      </c>
      <c r="D340" s="654">
        <v>1600891.2851409528</v>
      </c>
    </row>
    <row r="341" spans="1:4" ht="31.5" thickTop="1" thickBot="1">
      <c r="A341" s="662" t="s">
        <v>698</v>
      </c>
      <c r="B341" s="662" t="s">
        <v>92</v>
      </c>
      <c r="C341" s="663" t="s">
        <v>699</v>
      </c>
      <c r="D341" s="654">
        <v>1334629.324283707</v>
      </c>
    </row>
    <row r="342" spans="1:4" ht="31.5" thickTop="1" thickBot="1">
      <c r="A342" s="662" t="s">
        <v>649</v>
      </c>
      <c r="B342" s="662" t="s">
        <v>92</v>
      </c>
      <c r="C342" s="663" t="s">
        <v>1928</v>
      </c>
      <c r="D342" s="654">
        <v>1007693.3087153183</v>
      </c>
    </row>
    <row r="343" spans="1:4" ht="31.5" thickTop="1" thickBot="1">
      <c r="A343" s="662" t="s">
        <v>700</v>
      </c>
      <c r="B343" s="662" t="s">
        <v>92</v>
      </c>
      <c r="C343" s="663" t="s">
        <v>701</v>
      </c>
      <c r="D343" s="654">
        <v>818458.25442402589</v>
      </c>
    </row>
    <row r="344" spans="1:4" ht="16.5" thickTop="1" thickBot="1">
      <c r="A344" s="662" t="s">
        <v>737</v>
      </c>
      <c r="B344" s="662" t="s">
        <v>387</v>
      </c>
      <c r="C344" s="663" t="s">
        <v>2330</v>
      </c>
      <c r="D344" s="654">
        <v>82123.48215462493</v>
      </c>
    </row>
    <row r="345" spans="1:4" ht="16.5" thickTop="1" thickBot="1">
      <c r="A345" s="662" t="s">
        <v>702</v>
      </c>
      <c r="B345" s="662" t="s">
        <v>377</v>
      </c>
      <c r="C345" s="663" t="s">
        <v>2331</v>
      </c>
      <c r="D345" s="654">
        <v>54977.508426015767</v>
      </c>
    </row>
    <row r="346" spans="1:4" ht="16.5" thickTop="1" thickBot="1">
      <c r="A346" s="662" t="s">
        <v>703</v>
      </c>
      <c r="B346" s="662" t="s">
        <v>144</v>
      </c>
      <c r="C346" s="663" t="s">
        <v>2332</v>
      </c>
      <c r="D346" s="654">
        <v>52470.854781849295</v>
      </c>
    </row>
    <row r="347" spans="1:4" ht="16.5" thickTop="1" thickBot="1">
      <c r="A347" s="662" t="s">
        <v>708</v>
      </c>
      <c r="B347" s="662" t="s">
        <v>92</v>
      </c>
      <c r="C347" s="663" t="s">
        <v>2333</v>
      </c>
      <c r="D347" s="654">
        <v>63372.600359887525</v>
      </c>
    </row>
    <row r="348" spans="1:4" ht="16.5" thickTop="1" thickBot="1">
      <c r="A348" s="662" t="s">
        <v>713</v>
      </c>
      <c r="B348" s="662" t="s">
        <v>144</v>
      </c>
      <c r="C348" s="663" t="s">
        <v>1931</v>
      </c>
      <c r="D348" s="654">
        <v>11946.014378893295</v>
      </c>
    </row>
    <row r="349" spans="1:4" ht="16.5" thickTop="1" thickBot="1">
      <c r="A349" s="662" t="s">
        <v>704</v>
      </c>
      <c r="B349" s="662" t="s">
        <v>144</v>
      </c>
      <c r="C349" s="663" t="s">
        <v>2334</v>
      </c>
      <c r="D349" s="654">
        <v>5102.6662961995144</v>
      </c>
    </row>
    <row r="350" spans="1:4" ht="16.5" thickTop="1" thickBot="1">
      <c r="A350" s="662" t="s">
        <v>705</v>
      </c>
      <c r="B350" s="662" t="s">
        <v>144</v>
      </c>
      <c r="C350" s="663" t="s">
        <v>2335</v>
      </c>
      <c r="D350" s="654">
        <v>13868.386065163102</v>
      </c>
    </row>
    <row r="351" spans="1:4" ht="16.5" thickTop="1" thickBot="1">
      <c r="A351" s="662" t="s">
        <v>736</v>
      </c>
      <c r="B351" s="662" t="s">
        <v>144</v>
      </c>
      <c r="C351" s="663" t="s">
        <v>1933</v>
      </c>
      <c r="D351" s="654">
        <v>175061.36197540708</v>
      </c>
    </row>
    <row r="352" spans="1:4" ht="16.5" thickTop="1" thickBot="1">
      <c r="A352" s="662" t="s">
        <v>709</v>
      </c>
      <c r="B352" s="662" t="s">
        <v>144</v>
      </c>
      <c r="C352" s="663" t="s">
        <v>710</v>
      </c>
      <c r="D352" s="654">
        <v>266609.17706404591</v>
      </c>
    </row>
    <row r="353" spans="1:4" ht="16.5" thickTop="1" thickBot="1">
      <c r="A353" s="662" t="s">
        <v>711</v>
      </c>
      <c r="B353" s="662" t="s">
        <v>144</v>
      </c>
      <c r="C353" s="663" t="s">
        <v>712</v>
      </c>
      <c r="D353" s="654">
        <v>679663.73529293388</v>
      </c>
    </row>
    <row r="354" spans="1:4" ht="16.5" thickTop="1" thickBot="1">
      <c r="A354" s="662" t="s">
        <v>707</v>
      </c>
      <c r="B354" s="662" t="s">
        <v>144</v>
      </c>
      <c r="C354" s="663" t="s">
        <v>2336</v>
      </c>
      <c r="D354" s="654">
        <v>16301.135281818586</v>
      </c>
    </row>
    <row r="355" spans="1:4" ht="16.5" thickTop="1" thickBot="1">
      <c r="A355" s="662" t="s">
        <v>706</v>
      </c>
      <c r="B355" s="662" t="s">
        <v>144</v>
      </c>
      <c r="C355" s="663" t="s">
        <v>1930</v>
      </c>
      <c r="D355" s="654">
        <v>3699.8610726455936</v>
      </c>
    </row>
    <row r="356" spans="1:4" ht="16.5" thickTop="1" thickBot="1">
      <c r="A356" s="662" t="s">
        <v>716</v>
      </c>
      <c r="B356" s="662" t="s">
        <v>144</v>
      </c>
      <c r="C356" s="663" t="s">
        <v>717</v>
      </c>
      <c r="D356" s="654">
        <v>31374.307394967822</v>
      </c>
    </row>
    <row r="357" spans="1:4" ht="16.5" thickTop="1" thickBot="1">
      <c r="A357" s="662" t="s">
        <v>714</v>
      </c>
      <c r="B357" s="662" t="s">
        <v>144</v>
      </c>
      <c r="C357" s="663" t="s">
        <v>2337</v>
      </c>
      <c r="D357" s="654">
        <v>287492.59633857169</v>
      </c>
    </row>
    <row r="358" spans="1:4" ht="16.5" thickTop="1" thickBot="1">
      <c r="A358" s="662" t="s">
        <v>715</v>
      </c>
      <c r="B358" s="662" t="s">
        <v>144</v>
      </c>
      <c r="C358" s="663" t="s">
        <v>2338</v>
      </c>
      <c r="D358" s="654">
        <v>300637.51552628318</v>
      </c>
    </row>
    <row r="359" spans="1:4" ht="16.5" thickTop="1" thickBot="1">
      <c r="A359" s="662" t="s">
        <v>718</v>
      </c>
      <c r="B359" s="662" t="s">
        <v>144</v>
      </c>
      <c r="C359" s="663" t="s">
        <v>719</v>
      </c>
      <c r="D359" s="654">
        <v>106676.52829280731</v>
      </c>
    </row>
    <row r="360" spans="1:4" ht="16.5" thickTop="1" thickBot="1">
      <c r="A360" s="662" t="s">
        <v>720</v>
      </c>
      <c r="B360" s="662" t="s">
        <v>144</v>
      </c>
      <c r="C360" s="663" t="s">
        <v>721</v>
      </c>
      <c r="D360" s="654">
        <v>134720.7461420325</v>
      </c>
    </row>
    <row r="361" spans="1:4" ht="16.5" thickTop="1" thickBot="1">
      <c r="A361" s="662" t="s">
        <v>722</v>
      </c>
      <c r="B361" s="662" t="s">
        <v>144</v>
      </c>
      <c r="C361" s="663" t="s">
        <v>723</v>
      </c>
      <c r="D361" s="654">
        <v>132631.68275894944</v>
      </c>
    </row>
    <row r="362" spans="1:4" ht="16.5" thickTop="1" thickBot="1">
      <c r="A362" s="662" t="s">
        <v>724</v>
      </c>
      <c r="B362" s="662" t="s">
        <v>144</v>
      </c>
      <c r="C362" s="663" t="s">
        <v>725</v>
      </c>
      <c r="D362" s="654">
        <v>180690.26376387282</v>
      </c>
    </row>
    <row r="363" spans="1:4" ht="16.5" thickTop="1" thickBot="1">
      <c r="A363" s="662" t="s">
        <v>726</v>
      </c>
      <c r="B363" s="662" t="s">
        <v>144</v>
      </c>
      <c r="C363" s="663" t="s">
        <v>2339</v>
      </c>
      <c r="D363" s="654">
        <v>148921.31168559362</v>
      </c>
    </row>
    <row r="364" spans="1:4" ht="16.5" thickTop="1" thickBot="1">
      <c r="A364" s="662" t="s">
        <v>738</v>
      </c>
      <c r="B364" s="662" t="s">
        <v>144</v>
      </c>
      <c r="C364" s="663" t="s">
        <v>2340</v>
      </c>
      <c r="D364" s="654">
        <v>119271.64575494708</v>
      </c>
    </row>
    <row r="365" spans="1:4" ht="16.5" thickTop="1" thickBot="1">
      <c r="A365" s="662" t="s">
        <v>727</v>
      </c>
      <c r="B365" s="662" t="s">
        <v>144</v>
      </c>
      <c r="C365" s="663" t="s">
        <v>728</v>
      </c>
      <c r="D365" s="654">
        <v>64568.056540733458</v>
      </c>
    </row>
    <row r="366" spans="1:4" ht="16.5" thickTop="1" thickBot="1">
      <c r="A366" s="662" t="s">
        <v>729</v>
      </c>
      <c r="B366" s="662" t="s">
        <v>144</v>
      </c>
      <c r="C366" s="663" t="s">
        <v>1932</v>
      </c>
      <c r="D366" s="654">
        <v>53063.137236605216</v>
      </c>
    </row>
    <row r="367" spans="1:4" ht="16.5" thickTop="1" thickBot="1">
      <c r="A367" s="662" t="s">
        <v>730</v>
      </c>
      <c r="B367" s="662" t="s">
        <v>92</v>
      </c>
      <c r="C367" s="663" t="s">
        <v>2341</v>
      </c>
      <c r="D367" s="654">
        <v>32597.139632618553</v>
      </c>
    </row>
    <row r="368" spans="1:4" ht="16.5" thickTop="1" thickBot="1">
      <c r="A368" s="662" t="s">
        <v>732</v>
      </c>
      <c r="B368" s="662" t="s">
        <v>92</v>
      </c>
      <c r="C368" s="663" t="s">
        <v>733</v>
      </c>
      <c r="D368" s="654">
        <v>3572.8912028837831</v>
      </c>
    </row>
    <row r="369" spans="1:4" ht="16.5" thickTop="1" thickBot="1">
      <c r="A369" s="662" t="s">
        <v>731</v>
      </c>
      <c r="B369" s="662" t="s">
        <v>92</v>
      </c>
      <c r="C369" s="663" t="s">
        <v>2342</v>
      </c>
      <c r="D369" s="654">
        <v>861.28229880953836</v>
      </c>
    </row>
    <row r="370" spans="1:4" ht="16.5" thickTop="1" thickBot="1">
      <c r="A370" s="662" t="s">
        <v>734</v>
      </c>
      <c r="B370" s="662" t="s">
        <v>92</v>
      </c>
      <c r="C370" s="663" t="s">
        <v>735</v>
      </c>
      <c r="D370" s="654">
        <v>52463.066166541903</v>
      </c>
    </row>
    <row r="371" spans="1:4" ht="16.5" thickTop="1" thickBot="1">
      <c r="A371" s="662" t="s">
        <v>741</v>
      </c>
      <c r="B371" s="662" t="s">
        <v>92</v>
      </c>
      <c r="C371" s="663" t="s">
        <v>1934</v>
      </c>
      <c r="D371" s="654">
        <v>31468.167706235181</v>
      </c>
    </row>
    <row r="372" spans="1:4" ht="16.5" thickTop="1" thickBot="1">
      <c r="A372" s="662" t="s">
        <v>739</v>
      </c>
      <c r="B372" s="662" t="s">
        <v>377</v>
      </c>
      <c r="C372" s="663" t="s">
        <v>740</v>
      </c>
      <c r="D372" s="654">
        <v>5126.6385539668945</v>
      </c>
    </row>
    <row r="373" spans="1:4" ht="16.5" thickTop="1" thickBot="1">
      <c r="A373" s="199"/>
      <c r="B373" s="199"/>
      <c r="C373" s="204"/>
      <c r="D373" s="653"/>
    </row>
    <row r="374" spans="1:4" ht="16.5" thickTop="1" thickBot="1">
      <c r="D374" s="653"/>
    </row>
    <row r="375"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G386"/>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4" ht="99.75" customHeight="1" thickTop="1" thickBot="1">
      <c r="A1" s="686" t="s">
        <v>1850</v>
      </c>
      <c r="B1" s="687"/>
      <c r="C1" s="687"/>
      <c r="D1" s="688"/>
    </row>
    <row r="2" spans="1:4" ht="16.5" thickTop="1" thickBot="1">
      <c r="A2" s="685" t="s">
        <v>1409</v>
      </c>
      <c r="B2" s="685"/>
      <c r="C2" s="685"/>
      <c r="D2" s="685"/>
    </row>
    <row r="3" spans="1:4" ht="16.5" thickTop="1" thickBot="1">
      <c r="A3" s="689"/>
      <c r="B3" s="689"/>
      <c r="C3" s="689"/>
      <c r="D3" s="689"/>
    </row>
    <row r="4" spans="1:4" ht="16.5" thickTop="1" thickBot="1">
      <c r="A4" s="690"/>
      <c r="B4" s="690"/>
      <c r="C4" s="690"/>
      <c r="D4" s="690"/>
    </row>
    <row r="5" spans="1:4" ht="30" customHeight="1" thickTop="1" thickBot="1">
      <c r="A5" s="206"/>
      <c r="B5" s="106"/>
      <c r="C5" s="107"/>
      <c r="D5" s="194"/>
    </row>
    <row r="6" spans="1:4" ht="30" customHeight="1" thickTop="1" thickBot="1">
      <c r="A6" s="207" t="s">
        <v>1266</v>
      </c>
      <c r="B6" s="106" t="s">
        <v>339</v>
      </c>
      <c r="C6" s="108" t="s">
        <v>2026</v>
      </c>
      <c r="D6" s="656">
        <v>1325.5390513149578</v>
      </c>
    </row>
    <row r="7" spans="1:4" ht="30" customHeight="1" thickTop="1" thickBot="1">
      <c r="A7" s="207" t="s">
        <v>1352</v>
      </c>
      <c r="B7" s="106" t="s">
        <v>339</v>
      </c>
      <c r="C7" s="108" t="s">
        <v>2025</v>
      </c>
      <c r="D7" s="656">
        <v>1508.3118684353446</v>
      </c>
    </row>
    <row r="8" spans="1:4" ht="30" customHeight="1" thickTop="1" thickBot="1">
      <c r="A8" s="207" t="s">
        <v>1364</v>
      </c>
      <c r="B8" s="106" t="s">
        <v>339</v>
      </c>
      <c r="C8" s="108" t="s">
        <v>2027</v>
      </c>
      <c r="D8" s="656">
        <v>1508.3118684353446</v>
      </c>
    </row>
    <row r="9" spans="1:4" ht="30" customHeight="1" thickTop="1" thickBot="1">
      <c r="A9" s="207" t="s">
        <v>1225</v>
      </c>
      <c r="B9" s="106" t="s">
        <v>1223</v>
      </c>
      <c r="C9" s="108" t="s">
        <v>1226</v>
      </c>
      <c r="D9" s="656">
        <v>1342.2137474938297</v>
      </c>
    </row>
    <row r="10" spans="1:4" ht="30" customHeight="1" thickTop="1" thickBot="1">
      <c r="A10" s="207" t="s">
        <v>1388</v>
      </c>
      <c r="B10" s="106" t="s">
        <v>339</v>
      </c>
      <c r="C10" s="108" t="s">
        <v>1389</v>
      </c>
      <c r="D10" s="656">
        <v>1325.4292562586668</v>
      </c>
    </row>
    <row r="11" spans="1:4" ht="30" customHeight="1" thickTop="1" thickBot="1">
      <c r="A11" s="207" t="s">
        <v>1329</v>
      </c>
      <c r="B11" s="106" t="s">
        <v>339</v>
      </c>
      <c r="C11" s="108" t="s">
        <v>1330</v>
      </c>
      <c r="D11" s="656">
        <v>1350.4312569043623</v>
      </c>
    </row>
    <row r="12" spans="1:4" ht="30" customHeight="1" thickTop="1" thickBot="1">
      <c r="A12" s="207" t="s">
        <v>1331</v>
      </c>
      <c r="B12" s="106" t="s">
        <v>339</v>
      </c>
      <c r="C12" s="108" t="s">
        <v>1332</v>
      </c>
      <c r="D12" s="656">
        <v>1350.4312569043623</v>
      </c>
    </row>
    <row r="13" spans="1:4" ht="30" customHeight="1" thickTop="1" thickBot="1">
      <c r="A13" s="207" t="s">
        <v>1333</v>
      </c>
      <c r="B13" s="106" t="s">
        <v>339</v>
      </c>
      <c r="C13" s="108" t="s">
        <v>1334</v>
      </c>
      <c r="D13" s="656">
        <v>1350.4309145081368</v>
      </c>
    </row>
    <row r="14" spans="1:4" ht="30" customHeight="1" thickTop="1" thickBot="1">
      <c r="A14" s="207" t="s">
        <v>1335</v>
      </c>
      <c r="B14" s="106" t="s">
        <v>339</v>
      </c>
      <c r="C14" s="108" t="s">
        <v>1336</v>
      </c>
      <c r="D14" s="656">
        <v>1350.4312569043623</v>
      </c>
    </row>
    <row r="15" spans="1:4" ht="30" customHeight="1" thickTop="1" thickBot="1">
      <c r="A15" s="207" t="s">
        <v>1317</v>
      </c>
      <c r="B15" s="106" t="s">
        <v>339</v>
      </c>
      <c r="C15" s="108" t="s">
        <v>1860</v>
      </c>
      <c r="D15" s="656">
        <v>1350.4312569043623</v>
      </c>
    </row>
    <row r="16" spans="1:4" ht="30" customHeight="1" thickTop="1" thickBot="1">
      <c r="A16" s="207" t="s">
        <v>1227</v>
      </c>
      <c r="B16" s="106" t="s">
        <v>339</v>
      </c>
      <c r="C16" s="108" t="s">
        <v>1228</v>
      </c>
      <c r="D16" s="656">
        <v>1294.9562204587594</v>
      </c>
    </row>
    <row r="17" spans="1:7" ht="30" customHeight="1" thickTop="1" thickBot="1">
      <c r="A17" s="207" t="s">
        <v>1229</v>
      </c>
      <c r="B17" s="106" t="s">
        <v>339</v>
      </c>
      <c r="C17" s="108" t="s">
        <v>1230</v>
      </c>
      <c r="D17" s="656">
        <v>1294.9562204587594</v>
      </c>
    </row>
    <row r="18" spans="1:7" ht="30" customHeight="1" thickTop="1" thickBot="1">
      <c r="A18" s="207" t="s">
        <v>1231</v>
      </c>
      <c r="B18" s="106" t="s">
        <v>339</v>
      </c>
      <c r="C18" s="108" t="s">
        <v>1232</v>
      </c>
      <c r="D18" s="656">
        <v>1292.9018431061263</v>
      </c>
    </row>
    <row r="19" spans="1:7" ht="30" customHeight="1" thickTop="1" thickBot="1">
      <c r="A19" s="207" t="s">
        <v>1235</v>
      </c>
      <c r="B19" s="106" t="s">
        <v>339</v>
      </c>
      <c r="C19" s="108" t="s">
        <v>1236</v>
      </c>
      <c r="D19" s="656">
        <v>1350.4312569043623</v>
      </c>
    </row>
    <row r="20" spans="1:7" ht="30" customHeight="1" thickTop="1" thickBot="1">
      <c r="A20" s="207" t="s">
        <v>1407</v>
      </c>
      <c r="B20" s="106" t="s">
        <v>339</v>
      </c>
      <c r="C20" s="108" t="s">
        <v>1869</v>
      </c>
      <c r="D20" s="656">
        <v>990.53430070945558</v>
      </c>
    </row>
    <row r="21" spans="1:7" ht="30" customHeight="1" thickTop="1" thickBot="1">
      <c r="A21" s="207" t="s">
        <v>1239</v>
      </c>
      <c r="B21" s="106" t="s">
        <v>339</v>
      </c>
      <c r="C21" s="108" t="s">
        <v>1240</v>
      </c>
      <c r="D21" s="656">
        <v>990.53430070945558</v>
      </c>
    </row>
    <row r="22" spans="1:7" ht="30" customHeight="1" thickTop="1" thickBot="1">
      <c r="A22" s="207" t="s">
        <v>1390</v>
      </c>
      <c r="B22" s="106" t="s">
        <v>339</v>
      </c>
      <c r="C22" s="108" t="s">
        <v>1391</v>
      </c>
      <c r="D22" s="656">
        <v>990.53430070945558</v>
      </c>
    </row>
    <row r="23" spans="1:7" ht="30" customHeight="1" thickTop="1" thickBot="1">
      <c r="A23" s="207" t="s">
        <v>1247</v>
      </c>
      <c r="B23" s="106" t="s">
        <v>339</v>
      </c>
      <c r="C23" s="108" t="s">
        <v>1248</v>
      </c>
      <c r="D23" s="656">
        <v>1373.1971819337916</v>
      </c>
    </row>
    <row r="24" spans="1:7" ht="30" customHeight="1" thickTop="1" thickBot="1">
      <c r="A24" s="207" t="s">
        <v>1269</v>
      </c>
      <c r="B24" s="106" t="s">
        <v>339</v>
      </c>
      <c r="C24" s="108" t="s">
        <v>1270</v>
      </c>
      <c r="D24" s="656">
        <v>1341.871351268391</v>
      </c>
    </row>
    <row r="25" spans="1:7" ht="30" customHeight="1" thickTop="1" thickBot="1">
      <c r="A25" s="207" t="s">
        <v>1241</v>
      </c>
      <c r="B25" s="106" t="s">
        <v>339</v>
      </c>
      <c r="C25" s="108" t="s">
        <v>1242</v>
      </c>
      <c r="D25" s="656">
        <v>1341.871351268391</v>
      </c>
      <c r="G25">
        <f>+E25*F25</f>
        <v>0</v>
      </c>
    </row>
    <row r="26" spans="1:7" ht="30" customHeight="1" thickTop="1" thickBot="1">
      <c r="A26" s="207" t="s">
        <v>1246</v>
      </c>
      <c r="B26" s="106" t="s">
        <v>339</v>
      </c>
      <c r="C26" s="108" t="s">
        <v>1242</v>
      </c>
      <c r="D26" s="656">
        <v>1341.871351268391</v>
      </c>
    </row>
    <row r="27" spans="1:7" ht="30" customHeight="1" thickTop="1" thickBot="1">
      <c r="A27" s="207" t="s">
        <v>1303</v>
      </c>
      <c r="B27" s="106" t="s">
        <v>339</v>
      </c>
      <c r="C27" s="108" t="s">
        <v>1304</v>
      </c>
      <c r="D27" s="656">
        <v>1341.871351268391</v>
      </c>
    </row>
    <row r="28" spans="1:7" ht="30" customHeight="1" thickTop="1" thickBot="1">
      <c r="A28" s="207" t="s">
        <v>1249</v>
      </c>
      <c r="B28" s="106" t="s">
        <v>339</v>
      </c>
      <c r="C28" s="108" t="s">
        <v>1250</v>
      </c>
      <c r="D28" s="656">
        <v>1333.3114456324197</v>
      </c>
    </row>
    <row r="29" spans="1:7" ht="30" customHeight="1" thickTop="1" thickBot="1">
      <c r="A29" s="207" t="s">
        <v>1254</v>
      </c>
      <c r="B29" s="106" t="s">
        <v>339</v>
      </c>
      <c r="C29" s="108" t="s">
        <v>1255</v>
      </c>
      <c r="D29" s="656">
        <v>1350.4312569043623</v>
      </c>
    </row>
    <row r="30" spans="1:7" ht="30" customHeight="1" thickTop="1" thickBot="1">
      <c r="A30" s="207" t="s">
        <v>1252</v>
      </c>
      <c r="B30" s="106" t="s">
        <v>339</v>
      </c>
      <c r="C30" s="108" t="s">
        <v>1253</v>
      </c>
      <c r="D30" s="656">
        <v>990.53430070945558</v>
      </c>
    </row>
    <row r="31" spans="1:7" ht="30" customHeight="1" thickTop="1" thickBot="1">
      <c r="A31" s="207" t="s">
        <v>1267</v>
      </c>
      <c r="B31" s="106" t="s">
        <v>339</v>
      </c>
      <c r="C31" s="108" t="s">
        <v>1268</v>
      </c>
      <c r="D31" s="656">
        <v>1341.871351268391</v>
      </c>
    </row>
    <row r="32" spans="1:7" ht="30" customHeight="1" thickTop="1" thickBot="1">
      <c r="A32" s="207" t="s">
        <v>1256</v>
      </c>
      <c r="B32" s="106" t="s">
        <v>339</v>
      </c>
      <c r="C32" s="108" t="s">
        <v>1257</v>
      </c>
      <c r="D32" s="656">
        <v>1324.7515399964484</v>
      </c>
    </row>
    <row r="33" spans="1:4" ht="30" customHeight="1" thickTop="1" thickBot="1">
      <c r="A33" s="207" t="s">
        <v>1272</v>
      </c>
      <c r="B33" s="106" t="s">
        <v>339</v>
      </c>
      <c r="C33" s="108" t="s">
        <v>1257</v>
      </c>
      <c r="D33" s="656">
        <v>1324.7515399964484</v>
      </c>
    </row>
    <row r="34" spans="1:4" ht="30" customHeight="1" thickTop="1" thickBot="1">
      <c r="A34" s="207" t="s">
        <v>1273</v>
      </c>
      <c r="B34" s="106" t="s">
        <v>339</v>
      </c>
      <c r="C34" s="108" t="s">
        <v>1274</v>
      </c>
      <c r="D34" s="656">
        <v>1355.8359813229147</v>
      </c>
    </row>
    <row r="35" spans="1:4" ht="30" customHeight="1" thickTop="1" thickBot="1">
      <c r="A35" s="207" t="s">
        <v>1323</v>
      </c>
      <c r="B35" s="106" t="s">
        <v>339</v>
      </c>
      <c r="C35" s="108" t="s">
        <v>1864</v>
      </c>
      <c r="D35" s="656">
        <v>1350.4312569043623</v>
      </c>
    </row>
    <row r="36" spans="1:4" ht="30" customHeight="1" thickTop="1" thickBot="1">
      <c r="A36" s="207" t="s">
        <v>1404</v>
      </c>
      <c r="B36" s="106" t="s">
        <v>339</v>
      </c>
      <c r="C36" s="108" t="s">
        <v>1405</v>
      </c>
      <c r="D36" s="656">
        <v>1333.3114456324197</v>
      </c>
    </row>
    <row r="37" spans="1:4" ht="30" customHeight="1" thickTop="1" thickBot="1">
      <c r="A37" s="207" t="s">
        <v>1385</v>
      </c>
      <c r="B37" s="106" t="s">
        <v>339</v>
      </c>
      <c r="C37" s="108" t="s">
        <v>1386</v>
      </c>
      <c r="D37" s="656">
        <v>1333.3114456324197</v>
      </c>
    </row>
    <row r="38" spans="1:4" ht="30" customHeight="1" thickTop="1" thickBot="1">
      <c r="A38" s="207" t="s">
        <v>1264</v>
      </c>
      <c r="B38" s="106" t="s">
        <v>339</v>
      </c>
      <c r="C38" s="108" t="s">
        <v>1265</v>
      </c>
      <c r="D38" s="656">
        <v>1333.3114456324197</v>
      </c>
    </row>
    <row r="39" spans="1:4" ht="30" customHeight="1" thickTop="1" thickBot="1">
      <c r="A39" s="207" t="s">
        <v>1221</v>
      </c>
      <c r="B39" s="106" t="s">
        <v>1223</v>
      </c>
      <c r="C39" s="108" t="s">
        <v>1280</v>
      </c>
      <c r="D39" s="656">
        <v>1324.7515399964484</v>
      </c>
    </row>
    <row r="40" spans="1:4" ht="30" customHeight="1" thickTop="1" thickBot="1">
      <c r="A40" s="207" t="s">
        <v>1261</v>
      </c>
      <c r="B40" s="106" t="s">
        <v>339</v>
      </c>
      <c r="C40" s="108" t="s">
        <v>1262</v>
      </c>
      <c r="D40" s="656">
        <v>1333.3114456324197</v>
      </c>
    </row>
    <row r="41" spans="1:4" ht="30" customHeight="1" thickTop="1" thickBot="1">
      <c r="A41" s="207" t="s">
        <v>1259</v>
      </c>
      <c r="B41" s="106" t="s">
        <v>339</v>
      </c>
      <c r="C41" s="108" t="s">
        <v>1260</v>
      </c>
      <c r="D41" s="656">
        <v>1341.871351268391</v>
      </c>
    </row>
    <row r="42" spans="1:4" ht="30" customHeight="1" thickTop="1" thickBot="1">
      <c r="A42" s="207" t="s">
        <v>1392</v>
      </c>
      <c r="B42" s="106" t="s">
        <v>339</v>
      </c>
      <c r="C42" s="108" t="s">
        <v>1260</v>
      </c>
      <c r="D42" s="656">
        <v>1350.4312569043623</v>
      </c>
    </row>
    <row r="43" spans="1:4" ht="30" customHeight="1" thickTop="1" thickBot="1">
      <c r="A43" s="207" t="s">
        <v>1233</v>
      </c>
      <c r="B43" s="106" t="s">
        <v>339</v>
      </c>
      <c r="C43" s="108" t="s">
        <v>1234</v>
      </c>
      <c r="D43" s="656">
        <v>1550.5532907677357</v>
      </c>
    </row>
    <row r="44" spans="1:4" ht="30" customHeight="1" thickTop="1" thickBot="1">
      <c r="A44" s="207" t="s">
        <v>1387</v>
      </c>
      <c r="B44" s="106" t="s">
        <v>339</v>
      </c>
      <c r="C44" s="108" t="s">
        <v>1234</v>
      </c>
      <c r="D44" s="656">
        <v>1567.6731020396783</v>
      </c>
    </row>
    <row r="45" spans="1:4" ht="30" customHeight="1" thickTop="1" thickBot="1">
      <c r="A45" s="207" t="s">
        <v>1278</v>
      </c>
      <c r="B45" s="106" t="s">
        <v>339</v>
      </c>
      <c r="C45" s="108" t="s">
        <v>1279</v>
      </c>
      <c r="D45" s="656">
        <v>1341.871351268391</v>
      </c>
    </row>
    <row r="46" spans="1:4" ht="30" customHeight="1" thickTop="1" thickBot="1">
      <c r="A46" s="207" t="s">
        <v>1287</v>
      </c>
      <c r="B46" s="106" t="s">
        <v>339</v>
      </c>
      <c r="C46" s="108" t="s">
        <v>1288</v>
      </c>
      <c r="D46" s="656">
        <v>1341.871351268391</v>
      </c>
    </row>
    <row r="47" spans="1:4" ht="30" customHeight="1" thickTop="1" thickBot="1">
      <c r="A47" s="207" t="s">
        <v>1291</v>
      </c>
      <c r="B47" s="106" t="s">
        <v>339</v>
      </c>
      <c r="C47" s="108" t="s">
        <v>1292</v>
      </c>
      <c r="D47" s="656">
        <v>1341.871351268391</v>
      </c>
    </row>
    <row r="48" spans="1:4" ht="30" customHeight="1" thickTop="1" thickBot="1">
      <c r="A48" s="207" t="s">
        <v>1283</v>
      </c>
      <c r="B48" s="106" t="s">
        <v>1223</v>
      </c>
      <c r="C48" s="108" t="s">
        <v>1284</v>
      </c>
      <c r="D48" s="656">
        <v>1341.871351268391</v>
      </c>
    </row>
    <row r="49" spans="1:4" ht="30" customHeight="1" thickTop="1" thickBot="1">
      <c r="A49" s="207" t="s">
        <v>1281</v>
      </c>
      <c r="B49" s="106" t="s">
        <v>339</v>
      </c>
      <c r="C49" s="108" t="s">
        <v>1282</v>
      </c>
      <c r="D49" s="656">
        <v>1341.871351268391</v>
      </c>
    </row>
    <row r="50" spans="1:4" ht="30" customHeight="1" thickTop="1" thickBot="1">
      <c r="A50" s="207" t="s">
        <v>1285</v>
      </c>
      <c r="B50" s="106" t="s">
        <v>339</v>
      </c>
      <c r="C50" s="108" t="s">
        <v>1286</v>
      </c>
      <c r="D50" s="656">
        <v>1341.871351268391</v>
      </c>
    </row>
    <row r="51" spans="1:4" ht="30" customHeight="1" thickTop="1" thickBot="1">
      <c r="A51" s="207" t="s">
        <v>1314</v>
      </c>
      <c r="B51" s="106" t="s">
        <v>1306</v>
      </c>
      <c r="C51" s="108" t="s">
        <v>1315</v>
      </c>
      <c r="D51" s="656">
        <v>1341.871351268391</v>
      </c>
    </row>
    <row r="52" spans="1:4" ht="30" customHeight="1" thickTop="1" thickBot="1">
      <c r="A52" s="207" t="s">
        <v>1316</v>
      </c>
      <c r="B52" s="106" t="s">
        <v>1306</v>
      </c>
      <c r="C52" s="108" t="s">
        <v>1315</v>
      </c>
      <c r="D52" s="656">
        <v>1341.871351268391</v>
      </c>
    </row>
    <row r="53" spans="1:4" ht="30" customHeight="1" thickTop="1" thickBot="1">
      <c r="A53" s="207" t="s">
        <v>1289</v>
      </c>
      <c r="B53" s="106" t="s">
        <v>339</v>
      </c>
      <c r="C53" s="108" t="s">
        <v>1290</v>
      </c>
      <c r="D53" s="656">
        <v>1341.871351268391</v>
      </c>
    </row>
    <row r="54" spans="1:4" ht="30" customHeight="1" thickTop="1" thickBot="1">
      <c r="A54" s="207" t="s">
        <v>1293</v>
      </c>
      <c r="B54" s="106" t="s">
        <v>339</v>
      </c>
      <c r="C54" s="108" t="s">
        <v>1294</v>
      </c>
      <c r="D54" s="656">
        <v>1537.9428377848226</v>
      </c>
    </row>
    <row r="55" spans="1:4" ht="30" customHeight="1" thickTop="1" thickBot="1">
      <c r="A55" s="207" t="s">
        <v>1378</v>
      </c>
      <c r="B55" s="106" t="s">
        <v>339</v>
      </c>
      <c r="C55" s="108" t="s">
        <v>2029</v>
      </c>
      <c r="D55" s="656">
        <v>1567.6731020396783</v>
      </c>
    </row>
    <row r="56" spans="1:4" ht="30" customHeight="1" thickTop="1" thickBot="1">
      <c r="A56" s="207" t="s">
        <v>1379</v>
      </c>
      <c r="B56" s="106" t="s">
        <v>339</v>
      </c>
      <c r="C56" s="108" t="s">
        <v>2030</v>
      </c>
      <c r="D56" s="656">
        <v>1567.6731020396783</v>
      </c>
    </row>
    <row r="57" spans="1:4" ht="30" customHeight="1" thickTop="1" thickBot="1">
      <c r="A57" s="207" t="s">
        <v>1380</v>
      </c>
      <c r="B57" s="106" t="s">
        <v>339</v>
      </c>
      <c r="C57" s="108" t="s">
        <v>2031</v>
      </c>
      <c r="D57" s="656">
        <v>1567.6731020396783</v>
      </c>
    </row>
    <row r="58" spans="1:4" ht="30" customHeight="1" thickTop="1" thickBot="1">
      <c r="A58" s="207" t="s">
        <v>1357</v>
      </c>
      <c r="B58" s="106" t="s">
        <v>339</v>
      </c>
      <c r="C58" s="108" t="s">
        <v>1867</v>
      </c>
      <c r="D58" s="656">
        <v>1567.6731020396783</v>
      </c>
    </row>
    <row r="59" spans="1:4" ht="30" customHeight="1" thickTop="1" thickBot="1">
      <c r="A59" s="207" t="s">
        <v>1295</v>
      </c>
      <c r="B59" s="106" t="s">
        <v>339</v>
      </c>
      <c r="C59" s="108" t="s">
        <v>1296</v>
      </c>
      <c r="D59" s="656">
        <v>990.53430070945558</v>
      </c>
    </row>
    <row r="60" spans="1:4" ht="30" customHeight="1" thickTop="1" thickBot="1">
      <c r="A60" s="207" t="s">
        <v>1376</v>
      </c>
      <c r="B60" s="106" t="s">
        <v>339</v>
      </c>
      <c r="C60" s="108" t="s">
        <v>1377</v>
      </c>
      <c r="D60" s="656">
        <v>1710.2811299349603</v>
      </c>
    </row>
    <row r="61" spans="1:4" ht="30" customHeight="1" thickTop="1" thickBot="1">
      <c r="A61" s="207" t="s">
        <v>1362</v>
      </c>
      <c r="B61" s="106" t="s">
        <v>339</v>
      </c>
      <c r="C61" s="108" t="s">
        <v>1363</v>
      </c>
      <c r="D61" s="656">
        <v>1710.2811299349603</v>
      </c>
    </row>
    <row r="62" spans="1:4" ht="30" customHeight="1" thickTop="1" thickBot="1">
      <c r="A62" s="207" t="s">
        <v>1369</v>
      </c>
      <c r="B62" s="106" t="s">
        <v>339</v>
      </c>
      <c r="C62" s="108" t="s">
        <v>1370</v>
      </c>
      <c r="D62" s="656">
        <v>1710.2811299349603</v>
      </c>
    </row>
    <row r="63" spans="1:4" ht="30" customHeight="1" thickTop="1" thickBot="1">
      <c r="A63" s="207" t="s">
        <v>1373</v>
      </c>
      <c r="B63" s="106" t="s">
        <v>339</v>
      </c>
      <c r="C63" s="108" t="s">
        <v>1374</v>
      </c>
      <c r="D63" s="656">
        <v>1567.6731020396783</v>
      </c>
    </row>
    <row r="64" spans="1:4" ht="30" customHeight="1" thickTop="1" thickBot="1">
      <c r="A64" s="207" t="s">
        <v>1360</v>
      </c>
      <c r="B64" s="106" t="s">
        <v>339</v>
      </c>
      <c r="C64" s="108" t="s">
        <v>1361</v>
      </c>
      <c r="D64" s="656">
        <v>1567.6731020396783</v>
      </c>
    </row>
    <row r="65" spans="1:4" ht="30" customHeight="1" thickTop="1" thickBot="1">
      <c r="A65" s="207" t="s">
        <v>1297</v>
      </c>
      <c r="B65" s="106" t="s">
        <v>339</v>
      </c>
      <c r="C65" s="108" t="s">
        <v>1298</v>
      </c>
      <c r="D65" s="656">
        <v>1567.6731020396783</v>
      </c>
    </row>
    <row r="66" spans="1:4" ht="30" customHeight="1" thickTop="1" thickBot="1">
      <c r="A66" s="207" t="s">
        <v>1367</v>
      </c>
      <c r="B66" s="106" t="s">
        <v>339</v>
      </c>
      <c r="C66" s="108" t="s">
        <v>1368</v>
      </c>
      <c r="D66" s="656">
        <v>1567.6731020396783</v>
      </c>
    </row>
    <row r="67" spans="1:4" ht="30" customHeight="1" thickTop="1" thickBot="1">
      <c r="A67" s="207" t="s">
        <v>1371</v>
      </c>
      <c r="B67" s="106" t="s">
        <v>339</v>
      </c>
      <c r="C67" s="108" t="s">
        <v>1372</v>
      </c>
      <c r="D67" s="656">
        <v>1567.6731020396783</v>
      </c>
    </row>
    <row r="68" spans="1:4" ht="30" customHeight="1" thickTop="1" thickBot="1">
      <c r="A68" s="207" t="s">
        <v>1343</v>
      </c>
      <c r="B68" s="106" t="s">
        <v>339</v>
      </c>
      <c r="C68" s="108" t="s">
        <v>1344</v>
      </c>
      <c r="D68" s="656">
        <v>1601.9127245835637</v>
      </c>
    </row>
    <row r="69" spans="1:4" ht="30" customHeight="1" thickTop="1" thickBot="1">
      <c r="A69" s="207" t="s">
        <v>1383</v>
      </c>
      <c r="B69" s="106" t="s">
        <v>339</v>
      </c>
      <c r="C69" s="108" t="s">
        <v>2033</v>
      </c>
      <c r="D69" s="656">
        <v>1567.6731020396783</v>
      </c>
    </row>
    <row r="70" spans="1:4" ht="30" customHeight="1" thickTop="1" thickBot="1">
      <c r="A70" s="207" t="s">
        <v>1384</v>
      </c>
      <c r="B70" s="106" t="s">
        <v>339</v>
      </c>
      <c r="C70" s="108" t="s">
        <v>2034</v>
      </c>
      <c r="D70" s="656">
        <v>1567.6731020396783</v>
      </c>
    </row>
    <row r="71" spans="1:4" ht="30" customHeight="1" thickTop="1" thickBot="1">
      <c r="A71" s="207" t="s">
        <v>1381</v>
      </c>
      <c r="B71" s="106" t="s">
        <v>339</v>
      </c>
      <c r="C71" s="108" t="s">
        <v>2035</v>
      </c>
      <c r="D71" s="656">
        <v>1567.6731020396783</v>
      </c>
    </row>
    <row r="72" spans="1:4" ht="30" customHeight="1" thickTop="1" thickBot="1">
      <c r="A72" s="207" t="s">
        <v>1382</v>
      </c>
      <c r="B72" s="106" t="s">
        <v>339</v>
      </c>
      <c r="C72" s="108" t="s">
        <v>2036</v>
      </c>
      <c r="D72" s="656">
        <v>1567.6731020396783</v>
      </c>
    </row>
    <row r="73" spans="1:4" ht="30" customHeight="1" thickTop="1" thickBot="1">
      <c r="A73" s="207" t="s">
        <v>1350</v>
      </c>
      <c r="B73" s="106" t="s">
        <v>339</v>
      </c>
      <c r="C73" s="108" t="s">
        <v>1351</v>
      </c>
      <c r="D73" s="656">
        <v>1567.6731020396783</v>
      </c>
    </row>
    <row r="74" spans="1:4" ht="30" customHeight="1" thickTop="1" thickBot="1">
      <c r="A74" s="207" t="s">
        <v>1349</v>
      </c>
      <c r="B74" s="106" t="s">
        <v>339</v>
      </c>
      <c r="C74" s="108" t="s">
        <v>1866</v>
      </c>
      <c r="D74" s="656">
        <v>1567.6731020396783</v>
      </c>
    </row>
    <row r="75" spans="1:4" ht="30" customHeight="1" thickTop="1" thickBot="1">
      <c r="A75" s="207" t="s">
        <v>1347</v>
      </c>
      <c r="B75" s="106" t="s">
        <v>339</v>
      </c>
      <c r="C75" s="108" t="s">
        <v>1348</v>
      </c>
      <c r="D75" s="656">
        <v>1567.6731020396783</v>
      </c>
    </row>
    <row r="76" spans="1:4" ht="30" customHeight="1" thickTop="1" thickBot="1">
      <c r="A76" s="207" t="s">
        <v>1375</v>
      </c>
      <c r="B76" s="106" t="s">
        <v>339</v>
      </c>
      <c r="C76" s="108" t="s">
        <v>2028</v>
      </c>
      <c r="D76" s="656">
        <v>1567.6731020396783</v>
      </c>
    </row>
    <row r="77" spans="1:4" ht="30" customHeight="1" thickTop="1" thickBot="1">
      <c r="A77" s="207" t="s">
        <v>1353</v>
      </c>
      <c r="B77" s="106" t="s">
        <v>339</v>
      </c>
      <c r="C77" s="108" t="s">
        <v>1354</v>
      </c>
      <c r="D77" s="656">
        <v>1567.6731020396783</v>
      </c>
    </row>
    <row r="78" spans="1:4" ht="30" customHeight="1" thickTop="1" thickBot="1">
      <c r="A78" s="207" t="s">
        <v>1355</v>
      </c>
      <c r="B78" s="106" t="s">
        <v>339</v>
      </c>
      <c r="C78" s="108" t="s">
        <v>1356</v>
      </c>
      <c r="D78" s="656">
        <v>1567.6731020396783</v>
      </c>
    </row>
    <row r="79" spans="1:4" ht="30" customHeight="1" thickTop="1" thickBot="1">
      <c r="A79" s="207" t="s">
        <v>1358</v>
      </c>
      <c r="B79" s="106" t="s">
        <v>339</v>
      </c>
      <c r="C79" s="108" t="s">
        <v>1359</v>
      </c>
      <c r="D79" s="656">
        <v>1567.6731020396783</v>
      </c>
    </row>
    <row r="80" spans="1:4" ht="30" customHeight="1" thickTop="1" thickBot="1">
      <c r="A80" s="207" t="s">
        <v>1337</v>
      </c>
      <c r="B80" s="106" t="s">
        <v>339</v>
      </c>
      <c r="C80" s="108" t="s">
        <v>1338</v>
      </c>
      <c r="D80" s="656">
        <v>1567.6731020396783</v>
      </c>
    </row>
    <row r="81" spans="1:4" ht="30" customHeight="1" thickTop="1" thickBot="1">
      <c r="A81" s="207" t="s">
        <v>1341</v>
      </c>
      <c r="B81" s="106" t="s">
        <v>339</v>
      </c>
      <c r="C81" s="108" t="s">
        <v>1342</v>
      </c>
      <c r="D81" s="656">
        <v>1567.6731020396783</v>
      </c>
    </row>
    <row r="82" spans="1:4" ht="30" customHeight="1" thickTop="1" thickBot="1">
      <c r="A82" s="207" t="s">
        <v>1345</v>
      </c>
      <c r="B82" s="106" t="s">
        <v>339</v>
      </c>
      <c r="C82" s="108" t="s">
        <v>1346</v>
      </c>
      <c r="D82" s="656">
        <v>1567.6731020396783</v>
      </c>
    </row>
    <row r="83" spans="1:4" ht="30" customHeight="1" thickTop="1" thickBot="1">
      <c r="A83" s="207" t="s">
        <v>1339</v>
      </c>
      <c r="B83" s="106" t="s">
        <v>339</v>
      </c>
      <c r="C83" s="108" t="s">
        <v>1340</v>
      </c>
      <c r="D83" s="656">
        <v>1567.6731020396783</v>
      </c>
    </row>
    <row r="84" spans="1:4" ht="30" customHeight="1" thickTop="1" thickBot="1">
      <c r="A84" s="207" t="s">
        <v>1305</v>
      </c>
      <c r="B84" s="106" t="s">
        <v>339</v>
      </c>
      <c r="C84" s="108" t="s">
        <v>1307</v>
      </c>
      <c r="D84" s="656">
        <v>1303.1805777938007</v>
      </c>
    </row>
    <row r="85" spans="1:4" ht="30" customHeight="1" thickTop="1" thickBot="1">
      <c r="A85" s="207" t="s">
        <v>1308</v>
      </c>
      <c r="B85" s="106" t="s">
        <v>339</v>
      </c>
      <c r="C85" s="108" t="s">
        <v>1859</v>
      </c>
      <c r="D85" s="656">
        <v>1370.803832317974</v>
      </c>
    </row>
    <row r="86" spans="1:4" ht="30" customHeight="1" thickTop="1" thickBot="1">
      <c r="A86" s="207" t="s">
        <v>1309</v>
      </c>
      <c r="B86" s="106" t="s">
        <v>1306</v>
      </c>
      <c r="C86" s="108" t="s">
        <v>1310</v>
      </c>
      <c r="D86" s="656">
        <v>1261.2336162152869</v>
      </c>
    </row>
    <row r="87" spans="1:4" ht="30" customHeight="1" thickTop="1" thickBot="1">
      <c r="A87" s="207" t="s">
        <v>1311</v>
      </c>
      <c r="B87" s="106" t="s">
        <v>339</v>
      </c>
      <c r="C87" s="108" t="s">
        <v>1312</v>
      </c>
      <c r="D87" s="656">
        <v>1370.803832317974</v>
      </c>
    </row>
    <row r="88" spans="1:4" ht="30" customHeight="1" thickTop="1" thickBot="1">
      <c r="A88" s="207" t="s">
        <v>1313</v>
      </c>
      <c r="B88" s="106" t="s">
        <v>339</v>
      </c>
      <c r="C88" s="108" t="s">
        <v>1312</v>
      </c>
      <c r="D88" s="656">
        <v>1370.803832317974</v>
      </c>
    </row>
    <row r="89" spans="1:4" ht="30" customHeight="1" thickTop="1" thickBot="1">
      <c r="A89" s="207" t="s">
        <v>1243</v>
      </c>
      <c r="B89" s="106" t="s">
        <v>339</v>
      </c>
      <c r="C89" s="108" t="s">
        <v>1852</v>
      </c>
      <c r="D89" s="656">
        <v>1001.1274081281941</v>
      </c>
    </row>
    <row r="90" spans="1:4" ht="30" customHeight="1" thickTop="1" thickBot="1">
      <c r="A90" s="207" t="s">
        <v>1365</v>
      </c>
      <c r="B90" s="106" t="s">
        <v>339</v>
      </c>
      <c r="C90" s="108" t="s">
        <v>1366</v>
      </c>
      <c r="D90" s="656">
        <v>1381.6528262619495</v>
      </c>
    </row>
    <row r="91" spans="1:4" ht="30" customHeight="1" thickTop="1" thickBot="1">
      <c r="A91" s="207" t="s">
        <v>1244</v>
      </c>
      <c r="B91" s="106" t="s">
        <v>339</v>
      </c>
      <c r="C91" s="108" t="s">
        <v>1245</v>
      </c>
      <c r="D91" s="656">
        <v>1309.6861060771389</v>
      </c>
    </row>
    <row r="92" spans="1:4" ht="30" customHeight="1" thickTop="1" thickBot="1">
      <c r="A92" s="207" t="s">
        <v>1277</v>
      </c>
      <c r="B92" s="106" t="s">
        <v>339</v>
      </c>
      <c r="C92" s="108" t="s">
        <v>1858</v>
      </c>
      <c r="D92" s="656">
        <v>1001.1274081281941</v>
      </c>
    </row>
    <row r="93" spans="1:4" ht="30" customHeight="1" thickTop="1" thickBot="1">
      <c r="A93" s="207" t="s">
        <v>1408</v>
      </c>
      <c r="B93" s="106" t="s">
        <v>1406</v>
      </c>
      <c r="C93" s="108" t="s">
        <v>1870</v>
      </c>
      <c r="D93" s="656">
        <v>56.909228536130648</v>
      </c>
    </row>
    <row r="94" spans="1:4" ht="30" customHeight="1" thickTop="1" thickBot="1">
      <c r="A94" s="207" t="s">
        <v>1399</v>
      </c>
      <c r="B94" s="106" t="s">
        <v>92</v>
      </c>
      <c r="C94" s="108" t="s">
        <v>1868</v>
      </c>
      <c r="D94" s="656">
        <v>311404.89124220528</v>
      </c>
    </row>
    <row r="95" spans="1:4" ht="30" customHeight="1" thickTop="1" thickBot="1">
      <c r="A95" s="207" t="s">
        <v>1222</v>
      </c>
      <c r="B95" s="106" t="s">
        <v>1223</v>
      </c>
      <c r="C95" s="108" t="s">
        <v>1224</v>
      </c>
      <c r="D95" s="656">
        <v>0.31060214642577388</v>
      </c>
    </row>
    <row r="96" spans="1:4" ht="30" customHeight="1" thickTop="1" thickBot="1">
      <c r="A96" s="207" t="s">
        <v>1631</v>
      </c>
      <c r="B96" s="106" t="s">
        <v>339</v>
      </c>
      <c r="C96" s="108" t="s">
        <v>1851</v>
      </c>
      <c r="D96" s="656">
        <v>1191.9813076994203</v>
      </c>
    </row>
    <row r="97" spans="1:4" ht="30" customHeight="1" thickTop="1" thickBot="1">
      <c r="A97" s="207" t="s">
        <v>1412</v>
      </c>
      <c r="B97" s="106" t="s">
        <v>339</v>
      </c>
      <c r="C97" s="108" t="s">
        <v>1411</v>
      </c>
      <c r="D97" s="656">
        <v>1155.7306356113545</v>
      </c>
    </row>
    <row r="98" spans="1:4" ht="30" customHeight="1" thickTop="1" thickBot="1">
      <c r="A98" s="207" t="s">
        <v>1237</v>
      </c>
      <c r="B98" s="106" t="s">
        <v>92</v>
      </c>
      <c r="C98" s="108" t="s">
        <v>1238</v>
      </c>
      <c r="D98" s="656">
        <v>22940.16048357667</v>
      </c>
    </row>
    <row r="99" spans="1:4" ht="30" customHeight="1" thickTop="1" thickBot="1">
      <c r="A99" s="207" t="s">
        <v>1251</v>
      </c>
      <c r="B99" s="106" t="s">
        <v>339</v>
      </c>
      <c r="C99" s="108" t="s">
        <v>1853</v>
      </c>
      <c r="D99" s="656">
        <v>1082.6907132688127</v>
      </c>
    </row>
    <row r="100" spans="1:4" ht="30" customHeight="1" thickTop="1" thickBot="1">
      <c r="A100" s="207" t="s">
        <v>1320</v>
      </c>
      <c r="B100" s="106" t="s">
        <v>1306</v>
      </c>
      <c r="C100" s="108" t="s">
        <v>1863</v>
      </c>
      <c r="D100" s="656">
        <v>1107.0384953704113</v>
      </c>
    </row>
    <row r="101" spans="1:4" ht="30" customHeight="1" thickTop="1" thickBot="1">
      <c r="A101" s="207" t="s">
        <v>1393</v>
      </c>
      <c r="B101" s="106" t="s">
        <v>339</v>
      </c>
      <c r="C101" s="108" t="s">
        <v>1394</v>
      </c>
      <c r="D101" s="656">
        <v>3769.5834669294309</v>
      </c>
    </row>
    <row r="102" spans="1:4" ht="30" customHeight="1" thickTop="1" thickBot="1">
      <c r="A102" s="207" t="s">
        <v>1395</v>
      </c>
      <c r="B102" s="106" t="s">
        <v>141</v>
      </c>
      <c r="C102" s="108" t="s">
        <v>1396</v>
      </c>
      <c r="D102" s="656">
        <v>134267.4089828264</v>
      </c>
    </row>
    <row r="103" spans="1:4" ht="30" customHeight="1" thickTop="1" thickBot="1">
      <c r="A103" s="207" t="s">
        <v>1327</v>
      </c>
      <c r="B103" s="106" t="s">
        <v>344</v>
      </c>
      <c r="C103" s="108" t="s">
        <v>1328</v>
      </c>
      <c r="D103" s="656">
        <v>0.4686098912540349</v>
      </c>
    </row>
    <row r="104" spans="1:4" ht="30" customHeight="1" thickTop="1" thickBot="1">
      <c r="A104" s="207" t="s">
        <v>1325</v>
      </c>
      <c r="B104" s="106" t="s">
        <v>344</v>
      </c>
      <c r="C104" s="108" t="s">
        <v>1326</v>
      </c>
      <c r="D104" s="656">
        <v>0.31060214642577388</v>
      </c>
    </row>
    <row r="105" spans="1:4" ht="30" customHeight="1" thickTop="1" thickBot="1">
      <c r="A105" s="207" t="s">
        <v>1275</v>
      </c>
      <c r="B105" s="106" t="s">
        <v>339</v>
      </c>
      <c r="C105" s="108" t="s">
        <v>1276</v>
      </c>
      <c r="D105" s="656">
        <v>1381.6528262619495</v>
      </c>
    </row>
    <row r="106" spans="1:4" ht="30" customHeight="1" thickTop="1" thickBot="1">
      <c r="A106" s="207" t="s">
        <v>1402</v>
      </c>
      <c r="B106" s="106" t="s">
        <v>92</v>
      </c>
      <c r="C106" s="108" t="s">
        <v>1403</v>
      </c>
      <c r="D106" s="656">
        <v>128506.4185393571</v>
      </c>
    </row>
    <row r="107" spans="1:4" ht="30" customHeight="1" thickTop="1" thickBot="1">
      <c r="A107" s="207" t="s">
        <v>1301</v>
      </c>
      <c r="B107" s="106" t="s">
        <v>339</v>
      </c>
      <c r="C107" s="108" t="s">
        <v>1302</v>
      </c>
      <c r="D107" s="656">
        <v>1280.9443767430364</v>
      </c>
    </row>
    <row r="108" spans="1:4" ht="30" customHeight="1" thickTop="1" thickBot="1">
      <c r="A108" s="207" t="s">
        <v>1263</v>
      </c>
      <c r="B108" s="106" t="s">
        <v>339</v>
      </c>
      <c r="C108" s="108" t="s">
        <v>1855</v>
      </c>
      <c r="D108" s="656">
        <v>1038.0163269670995</v>
      </c>
    </row>
    <row r="109" spans="1:4" ht="30" customHeight="1" thickTop="1" thickBot="1">
      <c r="A109" s="207" t="s">
        <v>1258</v>
      </c>
      <c r="B109" s="106" t="s">
        <v>339</v>
      </c>
      <c r="C109" s="108" t="s">
        <v>1854</v>
      </c>
      <c r="D109" s="656">
        <v>1038.0163269670995</v>
      </c>
    </row>
    <row r="110" spans="1:4" ht="30" customHeight="1" thickTop="1" thickBot="1">
      <c r="A110" s="207" t="s">
        <v>1397</v>
      </c>
      <c r="B110" s="106" t="s">
        <v>339</v>
      </c>
      <c r="C110" s="108" t="s">
        <v>1398</v>
      </c>
      <c r="D110" s="656">
        <v>1038.0163269670995</v>
      </c>
    </row>
    <row r="111" spans="1:4" ht="30" customHeight="1" thickTop="1" thickBot="1">
      <c r="A111" s="207" t="s">
        <v>1318</v>
      </c>
      <c r="B111" s="106" t="s">
        <v>1306</v>
      </c>
      <c r="C111" s="108" t="s">
        <v>1861</v>
      </c>
      <c r="D111" s="656">
        <v>836.80337723934815</v>
      </c>
    </row>
    <row r="112" spans="1:4" ht="30" customHeight="1" thickTop="1" thickBot="1">
      <c r="A112" s="207" t="s">
        <v>1319</v>
      </c>
      <c r="B112" s="106" t="s">
        <v>344</v>
      </c>
      <c r="C112" s="108" t="s">
        <v>1862</v>
      </c>
      <c r="D112" s="656">
        <v>2.0987341075984678</v>
      </c>
    </row>
    <row r="113" spans="1:6" ht="30" customHeight="1" thickTop="1" thickBot="1">
      <c r="A113" s="207" t="s">
        <v>1324</v>
      </c>
      <c r="B113" s="106" t="s">
        <v>1306</v>
      </c>
      <c r="C113" s="108" t="s">
        <v>1865</v>
      </c>
      <c r="D113" s="656">
        <v>643.57210861770909</v>
      </c>
    </row>
    <row r="114" spans="1:6" ht="30" customHeight="1" thickTop="1" thickBot="1">
      <c r="A114" s="207" t="s">
        <v>1400</v>
      </c>
      <c r="B114" s="106" t="s">
        <v>92</v>
      </c>
      <c r="C114" s="108" t="s">
        <v>1401</v>
      </c>
      <c r="D114" s="656">
        <v>1111196.4557625251</v>
      </c>
    </row>
    <row r="115" spans="1:6" ht="30" customHeight="1" thickTop="1" thickBot="1">
      <c r="A115" s="207" t="s">
        <v>1321</v>
      </c>
      <c r="B115" s="106" t="s">
        <v>92</v>
      </c>
      <c r="C115" s="108" t="s">
        <v>1322</v>
      </c>
      <c r="D115" s="656">
        <v>1038.0163269670995</v>
      </c>
    </row>
    <row r="116" spans="1:6" ht="30" customHeight="1" thickTop="1" thickBot="1">
      <c r="A116" s="207" t="s">
        <v>1271</v>
      </c>
      <c r="B116" s="106" t="s">
        <v>339</v>
      </c>
      <c r="C116" s="108" t="s">
        <v>1857</v>
      </c>
      <c r="D116" s="656">
        <v>14.483650012733815</v>
      </c>
    </row>
    <row r="117" spans="1:6" ht="30" customHeight="1" thickTop="1" thickBot="1">
      <c r="A117" s="207" t="s">
        <v>1299</v>
      </c>
      <c r="B117" s="106" t="s">
        <v>92</v>
      </c>
      <c r="C117" s="108" t="s">
        <v>1300</v>
      </c>
      <c r="D117" s="656">
        <v>522506.2693634496</v>
      </c>
    </row>
    <row r="118" spans="1:6" ht="15.75" thickTop="1">
      <c r="E118" s="222"/>
      <c r="F118" s="222"/>
    </row>
    <row r="119" spans="1:6">
      <c r="E119" s="222"/>
      <c r="F119" s="222"/>
    </row>
    <row r="120" spans="1:6">
      <c r="E120" s="222"/>
      <c r="F120" s="222"/>
    </row>
    <row r="121" spans="1:6">
      <c r="E121" s="222"/>
      <c r="F121" s="222"/>
    </row>
    <row r="122" spans="1:6">
      <c r="E122" s="222"/>
      <c r="F122" s="222"/>
    </row>
    <row r="123" spans="1:6">
      <c r="E123" s="222"/>
      <c r="F123" s="222"/>
    </row>
    <row r="124" spans="1:6">
      <c r="E124" s="222"/>
      <c r="F124" s="222"/>
    </row>
    <row r="125" spans="1:6">
      <c r="E125" s="222"/>
      <c r="F125" s="222"/>
    </row>
    <row r="126" spans="1:6">
      <c r="E126" s="222"/>
      <c r="F126" s="222"/>
    </row>
    <row r="127" spans="1:6">
      <c r="E127" s="222"/>
      <c r="F127" s="222"/>
    </row>
    <row r="128" spans="1:6">
      <c r="E128" s="222"/>
      <c r="F128" s="222"/>
    </row>
    <row r="129" spans="5:6">
      <c r="E129" s="222"/>
      <c r="F129" s="222"/>
    </row>
    <row r="130" spans="5:6">
      <c r="E130" s="222"/>
      <c r="F130" s="222"/>
    </row>
    <row r="131" spans="5:6">
      <c r="E131" s="222"/>
      <c r="F131" s="222"/>
    </row>
    <row r="132" spans="5:6">
      <c r="E132" s="222"/>
      <c r="F132" s="222"/>
    </row>
    <row r="133" spans="5:6">
      <c r="E133" s="222"/>
      <c r="F133" s="222"/>
    </row>
    <row r="134" spans="5:6">
      <c r="E134" s="222"/>
      <c r="F134" s="222"/>
    </row>
    <row r="135" spans="5:6">
      <c r="E135" s="222"/>
      <c r="F135" s="222"/>
    </row>
    <row r="136" spans="5:6">
      <c r="E136" s="222"/>
      <c r="F136" s="222"/>
    </row>
    <row r="137" spans="5:6">
      <c r="E137" s="222"/>
      <c r="F137" s="222"/>
    </row>
    <row r="138" spans="5:6">
      <c r="E138" s="222"/>
      <c r="F138" s="222"/>
    </row>
    <row r="139" spans="5:6">
      <c r="E139" s="222"/>
      <c r="F139" s="222"/>
    </row>
    <row r="140" spans="5:6">
      <c r="E140" s="222"/>
      <c r="F140" s="222"/>
    </row>
    <row r="141" spans="5:6">
      <c r="E141" s="222"/>
      <c r="F141" s="222"/>
    </row>
    <row r="142" spans="5:6">
      <c r="E142" s="222"/>
      <c r="F142" s="222"/>
    </row>
    <row r="143" spans="5:6">
      <c r="E143" s="222"/>
      <c r="F143" s="222"/>
    </row>
    <row r="144" spans="5:6">
      <c r="E144" s="222"/>
      <c r="F144" s="222"/>
    </row>
    <row r="145" spans="5:6">
      <c r="E145" s="222"/>
      <c r="F145" s="222"/>
    </row>
    <row r="146" spans="5:6">
      <c r="E146" s="222"/>
      <c r="F146" s="222"/>
    </row>
    <row r="147" spans="5:6">
      <c r="E147" s="222"/>
      <c r="F147" s="222"/>
    </row>
    <row r="148" spans="5:6">
      <c r="E148" s="222"/>
      <c r="F148" s="222"/>
    </row>
    <row r="149" spans="5:6">
      <c r="E149" s="222"/>
      <c r="F149" s="222"/>
    </row>
    <row r="150" spans="5:6">
      <c r="E150" s="222"/>
      <c r="F150" s="222"/>
    </row>
    <row r="151" spans="5:6">
      <c r="E151" s="222"/>
      <c r="F151" s="222"/>
    </row>
    <row r="152" spans="5:6">
      <c r="E152" s="222"/>
      <c r="F152" s="222"/>
    </row>
    <row r="153" spans="5:6">
      <c r="E153" s="222"/>
      <c r="F153" s="222"/>
    </row>
    <row r="154" spans="5:6">
      <c r="E154" s="222"/>
      <c r="F154" s="222"/>
    </row>
    <row r="155" spans="5:6">
      <c r="E155" s="222"/>
      <c r="F155" s="222"/>
    </row>
    <row r="156" spans="5:6">
      <c r="E156" s="222"/>
      <c r="F156" s="222"/>
    </row>
    <row r="157" spans="5:6">
      <c r="E157" s="222"/>
      <c r="F157" s="222"/>
    </row>
    <row r="158" spans="5:6">
      <c r="E158" s="222"/>
      <c r="F158" s="222"/>
    </row>
    <row r="159" spans="5:6">
      <c r="E159" s="222"/>
      <c r="F159" s="222"/>
    </row>
    <row r="160" spans="5:6">
      <c r="E160" s="222"/>
      <c r="F160" s="222"/>
    </row>
    <row r="161" spans="5:6">
      <c r="E161" s="222"/>
      <c r="F161" s="222"/>
    </row>
    <row r="162" spans="5:6">
      <c r="E162" s="222"/>
      <c r="F162" s="222"/>
    </row>
    <row r="163" spans="5:6">
      <c r="E163" s="222"/>
      <c r="F163" s="222"/>
    </row>
    <row r="164" spans="5:6">
      <c r="E164" s="222"/>
      <c r="F164" s="222"/>
    </row>
    <row r="165" spans="5:6">
      <c r="E165" s="222"/>
      <c r="F165" s="222"/>
    </row>
    <row r="166" spans="5:6">
      <c r="E166" s="222"/>
      <c r="F166" s="222"/>
    </row>
    <row r="167" spans="5:6">
      <c r="E167" s="222"/>
      <c r="F167" s="222"/>
    </row>
    <row r="168" spans="5:6">
      <c r="E168" s="222"/>
      <c r="F168" s="222"/>
    </row>
    <row r="169" spans="5:6">
      <c r="E169" s="222"/>
      <c r="F169" s="222"/>
    </row>
    <row r="170" spans="5:6">
      <c r="E170" s="222"/>
      <c r="F170" s="222"/>
    </row>
    <row r="171" spans="5:6">
      <c r="E171" s="222"/>
      <c r="F171" s="222"/>
    </row>
    <row r="172" spans="5:6">
      <c r="E172" s="222"/>
      <c r="F172" s="222"/>
    </row>
    <row r="173" spans="5:6">
      <c r="E173" s="222"/>
      <c r="F173" s="222"/>
    </row>
    <row r="174" spans="5:6">
      <c r="E174" s="222"/>
      <c r="F174" s="222"/>
    </row>
    <row r="175" spans="5:6">
      <c r="E175" s="222"/>
      <c r="F175" s="222"/>
    </row>
    <row r="176" spans="5:6">
      <c r="E176" s="222"/>
      <c r="F176" s="222"/>
    </row>
    <row r="177" spans="5:6">
      <c r="E177" s="222"/>
      <c r="F177" s="222"/>
    </row>
    <row r="178" spans="5:6">
      <c r="E178" s="222"/>
      <c r="F178" s="222"/>
    </row>
    <row r="179" spans="5:6">
      <c r="E179" s="222"/>
      <c r="F179" s="222"/>
    </row>
    <row r="180" spans="5:6">
      <c r="E180" s="222"/>
      <c r="F180" s="222"/>
    </row>
    <row r="181" spans="5:6">
      <c r="E181" s="222"/>
      <c r="F181" s="222"/>
    </row>
    <row r="182" spans="5:6">
      <c r="E182" s="222"/>
      <c r="F182" s="222"/>
    </row>
    <row r="183" spans="5:6">
      <c r="E183" s="222"/>
      <c r="F183" s="222"/>
    </row>
    <row r="184" spans="5:6">
      <c r="E184" s="222"/>
      <c r="F184" s="222"/>
    </row>
    <row r="185" spans="5:6">
      <c r="E185" s="222"/>
      <c r="F185" s="222"/>
    </row>
    <row r="186" spans="5:6">
      <c r="E186" s="222"/>
      <c r="F186" s="222"/>
    </row>
    <row r="187" spans="5:6">
      <c r="E187" s="222"/>
      <c r="F187" s="222"/>
    </row>
    <row r="188" spans="5:6">
      <c r="E188" s="222"/>
      <c r="F188" s="222"/>
    </row>
    <row r="189" spans="5:6">
      <c r="E189" s="222"/>
      <c r="F189" s="222"/>
    </row>
    <row r="190" spans="5:6">
      <c r="E190" s="222"/>
      <c r="F190" s="222"/>
    </row>
    <row r="191" spans="5:6">
      <c r="E191" s="222"/>
      <c r="F191" s="222"/>
    </row>
    <row r="192" spans="5:6">
      <c r="E192" s="222"/>
      <c r="F192" s="222"/>
    </row>
    <row r="193" spans="5:6">
      <c r="E193" s="222"/>
      <c r="F193" s="222"/>
    </row>
    <row r="194" spans="5:6">
      <c r="E194" s="222"/>
      <c r="F194" s="222"/>
    </row>
    <row r="195" spans="5:6">
      <c r="E195" s="222"/>
      <c r="F195" s="222"/>
    </row>
    <row r="196" spans="5:6">
      <c r="E196" s="222"/>
      <c r="F196" s="222"/>
    </row>
    <row r="197" spans="5:6">
      <c r="E197" s="222"/>
      <c r="F197" s="222"/>
    </row>
    <row r="198" spans="5:6">
      <c r="E198" s="222"/>
      <c r="F198" s="222"/>
    </row>
    <row r="199" spans="5:6">
      <c r="E199" s="222"/>
      <c r="F199" s="222"/>
    </row>
    <row r="200" spans="5:6">
      <c r="E200" s="222"/>
      <c r="F200" s="222"/>
    </row>
    <row r="201" spans="5:6">
      <c r="E201" s="222"/>
      <c r="F201" s="222"/>
    </row>
    <row r="202" spans="5:6">
      <c r="E202" s="222"/>
      <c r="F202" s="222"/>
    </row>
    <row r="203" spans="5:6">
      <c r="E203" s="222"/>
      <c r="F203" s="222"/>
    </row>
    <row r="204" spans="5:6">
      <c r="E204" s="222"/>
      <c r="F204" s="222"/>
    </row>
    <row r="205" spans="5:6">
      <c r="E205" s="222"/>
      <c r="F205" s="222"/>
    </row>
    <row r="206" spans="5:6">
      <c r="E206" s="222"/>
      <c r="F206" s="222"/>
    </row>
    <row r="207" spans="5:6">
      <c r="E207" s="222"/>
      <c r="F207" s="222"/>
    </row>
    <row r="208" spans="5:6">
      <c r="E208" s="222"/>
      <c r="F208" s="222"/>
    </row>
    <row r="209" spans="5:6">
      <c r="E209" s="222"/>
      <c r="F209" s="222"/>
    </row>
    <row r="210" spans="5:6">
      <c r="E210" s="222"/>
      <c r="F210" s="222"/>
    </row>
    <row r="211" spans="5:6">
      <c r="E211" s="222"/>
      <c r="F211" s="222"/>
    </row>
    <row r="212" spans="5:6">
      <c r="E212" s="222"/>
      <c r="F212" s="222"/>
    </row>
    <row r="213" spans="5:6">
      <c r="E213" s="222"/>
      <c r="F213" s="222"/>
    </row>
    <row r="214" spans="5:6">
      <c r="E214" s="222"/>
      <c r="F214" s="222"/>
    </row>
    <row r="215" spans="5:6">
      <c r="E215" s="222"/>
      <c r="F215" s="222"/>
    </row>
    <row r="216" spans="5:6">
      <c r="E216" s="222"/>
      <c r="F216" s="222"/>
    </row>
    <row r="217" spans="5:6">
      <c r="E217" s="222"/>
      <c r="F217" s="222"/>
    </row>
    <row r="218" spans="5:6">
      <c r="E218" s="222"/>
      <c r="F218" s="222"/>
    </row>
    <row r="219" spans="5:6">
      <c r="E219" s="222"/>
      <c r="F219" s="222"/>
    </row>
    <row r="220" spans="5:6">
      <c r="E220" s="222"/>
      <c r="F220" s="222"/>
    </row>
    <row r="221" spans="5:6">
      <c r="E221" s="222"/>
      <c r="F221" s="222"/>
    </row>
    <row r="222" spans="5:6">
      <c r="E222" s="222"/>
      <c r="F222" s="222"/>
    </row>
    <row r="223" spans="5:6">
      <c r="E223" s="222"/>
      <c r="F223" s="222"/>
    </row>
    <row r="224" spans="5:6">
      <c r="E224" s="222"/>
      <c r="F224" s="222"/>
    </row>
    <row r="225" spans="5:6">
      <c r="E225" s="222"/>
      <c r="F225" s="222"/>
    </row>
    <row r="226" spans="5:6">
      <c r="E226" s="222"/>
      <c r="F226" s="222"/>
    </row>
    <row r="227" spans="5:6">
      <c r="E227" s="222"/>
      <c r="F227" s="222"/>
    </row>
    <row r="228" spans="5:6">
      <c r="E228" s="222"/>
      <c r="F228" s="222"/>
    </row>
    <row r="229" spans="5:6">
      <c r="E229" s="222"/>
      <c r="F229" s="222"/>
    </row>
    <row r="230" spans="5:6">
      <c r="E230" s="222"/>
      <c r="F230" s="222"/>
    </row>
    <row r="231" spans="5:6">
      <c r="E231" s="222"/>
      <c r="F231" s="222"/>
    </row>
    <row r="232" spans="5:6">
      <c r="E232" s="222"/>
      <c r="F232" s="222"/>
    </row>
    <row r="233" spans="5:6">
      <c r="E233" s="222"/>
      <c r="F233" s="222"/>
    </row>
    <row r="234" spans="5:6">
      <c r="E234" s="222"/>
      <c r="F234" s="222"/>
    </row>
    <row r="235" spans="5:6">
      <c r="E235" s="222"/>
      <c r="F235" s="222"/>
    </row>
    <row r="236" spans="5:6">
      <c r="E236" s="222"/>
      <c r="F236" s="222"/>
    </row>
    <row r="237" spans="5:6">
      <c r="E237" s="222"/>
      <c r="F237" s="222"/>
    </row>
    <row r="238" spans="5:6">
      <c r="E238" s="222"/>
      <c r="F238" s="222"/>
    </row>
    <row r="239" spans="5:6">
      <c r="E239" s="222"/>
      <c r="F239" s="222"/>
    </row>
    <row r="240" spans="5:6">
      <c r="E240" s="222"/>
      <c r="F240" s="222"/>
    </row>
    <row r="241" spans="5:6">
      <c r="E241" s="222"/>
      <c r="F241" s="222"/>
    </row>
    <row r="242" spans="5:6">
      <c r="E242" s="222"/>
      <c r="F242" s="222"/>
    </row>
    <row r="243" spans="5:6">
      <c r="E243" s="222"/>
      <c r="F243" s="222"/>
    </row>
    <row r="244" spans="5:6">
      <c r="E244" s="222"/>
      <c r="F244" s="222"/>
    </row>
    <row r="245" spans="5:6">
      <c r="E245" s="222"/>
      <c r="F245" s="222"/>
    </row>
    <row r="246" spans="5:6">
      <c r="E246" s="222"/>
      <c r="F246" s="222"/>
    </row>
    <row r="247" spans="5:6">
      <c r="E247" s="222"/>
      <c r="F247" s="222"/>
    </row>
    <row r="248" spans="5:6">
      <c r="E248" s="222"/>
      <c r="F248" s="222"/>
    </row>
    <row r="249" spans="5:6">
      <c r="E249" s="222"/>
      <c r="F249" s="222"/>
    </row>
    <row r="250" spans="5:6">
      <c r="E250" s="222"/>
      <c r="F250" s="222"/>
    </row>
    <row r="251" spans="5:6">
      <c r="E251" s="222"/>
      <c r="F251" s="222"/>
    </row>
    <row r="252" spans="5:6">
      <c r="E252" s="222"/>
      <c r="F252" s="222"/>
    </row>
    <row r="253" spans="5:6">
      <c r="E253" s="222"/>
      <c r="F253" s="222"/>
    </row>
    <row r="254" spans="5:6">
      <c r="E254" s="222"/>
      <c r="F254" s="222"/>
    </row>
    <row r="255" spans="5:6">
      <c r="E255" s="222"/>
      <c r="F255" s="222"/>
    </row>
    <row r="256" spans="5:6">
      <c r="E256" s="222"/>
      <c r="F256" s="222"/>
    </row>
    <row r="257" spans="5:6">
      <c r="E257" s="222"/>
      <c r="F257" s="222"/>
    </row>
    <row r="258" spans="5:6">
      <c r="E258" s="222"/>
      <c r="F258" s="222"/>
    </row>
    <row r="259" spans="5:6">
      <c r="E259" s="222"/>
      <c r="F259" s="222"/>
    </row>
    <row r="260" spans="5:6">
      <c r="E260" s="222"/>
      <c r="F260" s="222"/>
    </row>
    <row r="261" spans="5:6">
      <c r="E261" s="222"/>
      <c r="F261" s="222"/>
    </row>
    <row r="262" spans="5:6">
      <c r="E262" s="222"/>
      <c r="F262" s="222"/>
    </row>
    <row r="263" spans="5:6">
      <c r="E263" s="222"/>
      <c r="F263" s="222"/>
    </row>
    <row r="264" spans="5:6">
      <c r="E264" s="222"/>
      <c r="F264" s="222"/>
    </row>
    <row r="265" spans="5:6">
      <c r="E265" s="222"/>
      <c r="F265" s="222"/>
    </row>
    <row r="266" spans="5:6">
      <c r="E266" s="222"/>
      <c r="F266" s="222"/>
    </row>
    <row r="267" spans="5:6">
      <c r="E267" s="222"/>
      <c r="F267" s="222"/>
    </row>
    <row r="268" spans="5:6">
      <c r="E268" s="222"/>
      <c r="F268" s="222"/>
    </row>
    <row r="269" spans="5:6">
      <c r="E269" s="222"/>
      <c r="F269" s="222"/>
    </row>
    <row r="270" spans="5:6">
      <c r="E270" s="222"/>
      <c r="F270" s="222"/>
    </row>
    <row r="271" spans="5:6">
      <c r="E271" s="222"/>
      <c r="F271" s="222"/>
    </row>
    <row r="272" spans="5:6">
      <c r="E272" s="222"/>
      <c r="F272" s="222"/>
    </row>
    <row r="273" spans="5:6">
      <c r="E273" s="222"/>
      <c r="F273" s="222"/>
    </row>
    <row r="274" spans="5:6">
      <c r="E274" s="222"/>
      <c r="F274" s="222"/>
    </row>
    <row r="275" spans="5:6">
      <c r="E275" s="222"/>
      <c r="F275" s="222"/>
    </row>
    <row r="276" spans="5:6">
      <c r="E276" s="222"/>
      <c r="F276" s="222"/>
    </row>
    <row r="277" spans="5:6">
      <c r="E277" s="222"/>
      <c r="F277" s="222"/>
    </row>
    <row r="278" spans="5:6">
      <c r="E278" s="222"/>
      <c r="F278" s="222"/>
    </row>
    <row r="279" spans="5:6">
      <c r="E279" s="222"/>
      <c r="F279" s="222"/>
    </row>
    <row r="280" spans="5:6">
      <c r="E280" s="222"/>
      <c r="F280" s="222"/>
    </row>
    <row r="281" spans="5:6">
      <c r="E281" s="222"/>
      <c r="F281" s="222"/>
    </row>
    <row r="282" spans="5:6">
      <c r="E282" s="222"/>
      <c r="F282" s="222"/>
    </row>
    <row r="283" spans="5:6">
      <c r="E283" s="222"/>
      <c r="F283" s="222"/>
    </row>
    <row r="284" spans="5:6">
      <c r="E284" s="222"/>
      <c r="F284" s="222"/>
    </row>
    <row r="285" spans="5:6">
      <c r="E285" s="222"/>
      <c r="F285" s="222"/>
    </row>
    <row r="286" spans="5:6">
      <c r="E286" s="222"/>
      <c r="F286" s="222"/>
    </row>
    <row r="287" spans="5:6">
      <c r="E287" s="222"/>
      <c r="F287" s="222"/>
    </row>
    <row r="288" spans="5:6">
      <c r="E288" s="222"/>
      <c r="F288" s="222"/>
    </row>
    <row r="289" spans="5:6">
      <c r="E289" s="222"/>
      <c r="F289" s="222"/>
    </row>
    <row r="290" spans="5:6">
      <c r="E290" s="222"/>
      <c r="F290" s="222"/>
    </row>
    <row r="291" spans="5:6">
      <c r="E291" s="222"/>
      <c r="F291" s="222"/>
    </row>
    <row r="292" spans="5:6">
      <c r="E292" s="222"/>
      <c r="F292" s="222"/>
    </row>
    <row r="293" spans="5:6">
      <c r="E293" s="222"/>
      <c r="F293" s="222"/>
    </row>
    <row r="294" spans="5:6">
      <c r="E294" s="222"/>
      <c r="F294" s="222"/>
    </row>
    <row r="295" spans="5:6">
      <c r="E295" s="222"/>
      <c r="F295" s="222"/>
    </row>
    <row r="296" spans="5:6">
      <c r="E296" s="222"/>
      <c r="F296" s="222"/>
    </row>
    <row r="297" spans="5:6">
      <c r="E297" s="222"/>
      <c r="F297" s="222"/>
    </row>
    <row r="298" spans="5:6">
      <c r="E298" s="222"/>
      <c r="F298" s="222"/>
    </row>
    <row r="299" spans="5:6">
      <c r="E299" s="222"/>
      <c r="F299" s="222"/>
    </row>
    <row r="300" spans="5:6">
      <c r="E300" s="222"/>
      <c r="F300" s="222"/>
    </row>
    <row r="301" spans="5:6">
      <c r="E301" s="222"/>
      <c r="F301" s="222"/>
    </row>
    <row r="302" spans="5:6">
      <c r="E302" s="222"/>
      <c r="F302" s="222"/>
    </row>
    <row r="303" spans="5:6">
      <c r="E303" s="222"/>
      <c r="F303" s="222"/>
    </row>
    <row r="304" spans="5:6">
      <c r="E304" s="222"/>
      <c r="F304" s="222"/>
    </row>
    <row r="305" spans="5:6">
      <c r="E305" s="222"/>
      <c r="F305" s="222"/>
    </row>
    <row r="306" spans="5:6">
      <c r="E306" s="222"/>
      <c r="F306" s="222"/>
    </row>
    <row r="307" spans="5:6">
      <c r="E307" s="222"/>
      <c r="F307" s="222"/>
    </row>
    <row r="308" spans="5:6">
      <c r="E308" s="222"/>
      <c r="F308" s="222"/>
    </row>
    <row r="309" spans="5:6">
      <c r="E309" s="222"/>
      <c r="F309" s="222"/>
    </row>
    <row r="310" spans="5:6">
      <c r="E310" s="222"/>
      <c r="F310" s="222"/>
    </row>
    <row r="311" spans="5:6">
      <c r="E311" s="222"/>
      <c r="F311" s="222"/>
    </row>
    <row r="312" spans="5:6">
      <c r="E312" s="222"/>
      <c r="F312" s="222"/>
    </row>
    <row r="313" spans="5:6">
      <c r="E313" s="222"/>
      <c r="F313" s="222"/>
    </row>
    <row r="314" spans="5:6">
      <c r="E314" s="222"/>
      <c r="F314" s="222"/>
    </row>
    <row r="315" spans="5:6">
      <c r="E315" s="222"/>
      <c r="F315" s="222"/>
    </row>
    <row r="316" spans="5:6">
      <c r="E316" s="222"/>
      <c r="F316" s="222"/>
    </row>
    <row r="317" spans="5:6">
      <c r="E317" s="222"/>
      <c r="F317" s="222"/>
    </row>
    <row r="318" spans="5:6">
      <c r="E318" s="222"/>
      <c r="F318" s="222"/>
    </row>
    <row r="319" spans="5:6">
      <c r="E319" s="222"/>
      <c r="F319" s="222"/>
    </row>
    <row r="320" spans="5:6">
      <c r="E320" s="222"/>
      <c r="F320" s="222"/>
    </row>
    <row r="321" spans="5:6">
      <c r="E321" s="222"/>
      <c r="F321" s="222"/>
    </row>
    <row r="322" spans="5:6">
      <c r="E322" s="222"/>
      <c r="F322" s="222"/>
    </row>
    <row r="323" spans="5:6">
      <c r="E323" s="222"/>
      <c r="F323" s="222"/>
    </row>
    <row r="324" spans="5:6">
      <c r="E324" s="222"/>
      <c r="F324" s="222"/>
    </row>
    <row r="325" spans="5:6">
      <c r="E325" s="222"/>
      <c r="F325" s="222"/>
    </row>
    <row r="326" spans="5:6">
      <c r="E326" s="222"/>
      <c r="F326" s="222"/>
    </row>
    <row r="327" spans="5:6">
      <c r="E327" s="222"/>
      <c r="F327" s="222"/>
    </row>
    <row r="328" spans="5:6">
      <c r="E328" s="222"/>
      <c r="F328" s="222"/>
    </row>
    <row r="329" spans="5:6">
      <c r="E329" s="222"/>
      <c r="F329" s="222"/>
    </row>
    <row r="330" spans="5:6">
      <c r="E330" s="222"/>
      <c r="F330" s="222"/>
    </row>
    <row r="331" spans="5:6">
      <c r="E331" s="222"/>
      <c r="F331" s="222"/>
    </row>
    <row r="332" spans="5:6">
      <c r="E332" s="222"/>
      <c r="F332" s="222"/>
    </row>
    <row r="333" spans="5:6">
      <c r="E333" s="222"/>
      <c r="F333" s="222"/>
    </row>
    <row r="334" spans="5:6">
      <c r="E334" s="222"/>
      <c r="F334" s="222"/>
    </row>
    <row r="335" spans="5:6">
      <c r="E335" s="222"/>
      <c r="F335" s="222"/>
    </row>
    <row r="336" spans="5:6">
      <c r="E336" s="222"/>
      <c r="F336" s="222"/>
    </row>
    <row r="337" spans="5:6">
      <c r="E337" s="222"/>
      <c r="F337" s="222"/>
    </row>
    <row r="338" spans="5:6">
      <c r="E338" s="222"/>
      <c r="F338" s="222"/>
    </row>
    <row r="339" spans="5:6">
      <c r="E339" s="222"/>
      <c r="F339" s="222"/>
    </row>
    <row r="340" spans="5:6">
      <c r="E340" s="222"/>
      <c r="F340" s="222"/>
    </row>
    <row r="341" spans="5:6">
      <c r="E341" s="222"/>
      <c r="F341" s="222"/>
    </row>
    <row r="342" spans="5:6">
      <c r="E342" s="222"/>
      <c r="F342" s="222"/>
    </row>
    <row r="343" spans="5:6">
      <c r="E343" s="222"/>
      <c r="F343" s="222"/>
    </row>
    <row r="344" spans="5:6">
      <c r="E344" s="222"/>
      <c r="F344" s="222"/>
    </row>
    <row r="345" spans="5:6">
      <c r="E345" s="222"/>
      <c r="F345" s="222"/>
    </row>
    <row r="346" spans="5:6">
      <c r="E346" s="222"/>
      <c r="F346" s="222"/>
    </row>
    <row r="347" spans="5:6">
      <c r="E347" s="222"/>
      <c r="F347" s="222"/>
    </row>
    <row r="348" spans="5:6">
      <c r="E348" s="222"/>
      <c r="F348" s="222"/>
    </row>
    <row r="349" spans="5:6">
      <c r="E349" s="222"/>
      <c r="F349" s="222"/>
    </row>
    <row r="350" spans="5:6">
      <c r="E350" s="222"/>
      <c r="F350" s="222"/>
    </row>
    <row r="351" spans="5:6">
      <c r="E351" s="222"/>
      <c r="F351" s="222"/>
    </row>
    <row r="352" spans="5:6">
      <c r="E352" s="222"/>
      <c r="F352" s="222"/>
    </row>
    <row r="353" spans="5:6">
      <c r="E353" s="222"/>
      <c r="F353" s="222"/>
    </row>
    <row r="354" spans="5:6">
      <c r="E354" s="222"/>
      <c r="F354" s="222"/>
    </row>
    <row r="355" spans="5:6">
      <c r="E355" s="222"/>
      <c r="F355" s="222"/>
    </row>
    <row r="356" spans="5:6">
      <c r="E356" s="222"/>
      <c r="F356" s="222"/>
    </row>
    <row r="357" spans="5:6">
      <c r="E357" s="222"/>
      <c r="F357" s="222"/>
    </row>
    <row r="358" spans="5:6">
      <c r="E358" s="222"/>
      <c r="F358" s="222"/>
    </row>
    <row r="359" spans="5:6">
      <c r="E359" s="222"/>
      <c r="F359" s="222"/>
    </row>
    <row r="360" spans="5:6">
      <c r="E360" s="222"/>
      <c r="F360" s="222"/>
    </row>
    <row r="361" spans="5:6">
      <c r="E361" s="222"/>
      <c r="F361" s="222"/>
    </row>
    <row r="362" spans="5:6">
      <c r="E362" s="222"/>
      <c r="F362" s="222"/>
    </row>
    <row r="363" spans="5:6">
      <c r="E363" s="222"/>
      <c r="F363" s="222"/>
    </row>
    <row r="364" spans="5:6">
      <c r="E364" s="222"/>
      <c r="F364" s="222"/>
    </row>
    <row r="365" spans="5:6">
      <c r="E365" s="222"/>
      <c r="F365" s="222"/>
    </row>
    <row r="366" spans="5:6">
      <c r="E366" s="222"/>
      <c r="F366" s="222"/>
    </row>
    <row r="367" spans="5:6">
      <c r="E367" s="222"/>
      <c r="F367" s="222"/>
    </row>
    <row r="368" spans="5:6">
      <c r="E368" s="222"/>
      <c r="F368" s="222"/>
    </row>
    <row r="369" spans="5:6">
      <c r="E369" s="222"/>
      <c r="F369" s="222"/>
    </row>
    <row r="370" spans="5:6">
      <c r="E370" s="222"/>
      <c r="F370" s="222"/>
    </row>
    <row r="371" spans="5:6">
      <c r="E371" s="222"/>
      <c r="F371" s="222"/>
    </row>
    <row r="372" spans="5:6">
      <c r="E372" s="222"/>
      <c r="F372" s="222"/>
    </row>
    <row r="373" spans="5:6">
      <c r="E373" s="222"/>
      <c r="F373" s="222"/>
    </row>
    <row r="374" spans="5:6">
      <c r="E374" s="222"/>
      <c r="F374" s="222"/>
    </row>
    <row r="375" spans="5:6">
      <c r="E375" s="222"/>
      <c r="F375" s="222"/>
    </row>
    <row r="376" spans="5:6">
      <c r="E376" s="222"/>
      <c r="F376" s="222"/>
    </row>
    <row r="377" spans="5:6">
      <c r="E377" s="222"/>
      <c r="F377" s="222"/>
    </row>
    <row r="378" spans="5:6">
      <c r="E378" s="222"/>
      <c r="F378" s="222"/>
    </row>
    <row r="379" spans="5:6">
      <c r="E379" s="222"/>
      <c r="F379" s="222"/>
    </row>
    <row r="380" spans="5:6">
      <c r="E380" s="222"/>
      <c r="F380" s="222"/>
    </row>
    <row r="381" spans="5:6">
      <c r="E381" s="222"/>
      <c r="F381" s="222"/>
    </row>
    <row r="382" spans="5:6">
      <c r="E382" s="222"/>
      <c r="F382" s="222"/>
    </row>
    <row r="383" spans="5:6">
      <c r="E383" s="222"/>
      <c r="F383" s="222"/>
    </row>
    <row r="384" spans="5:6">
      <c r="E384" s="222"/>
      <c r="F384" s="222"/>
    </row>
    <row r="385" spans="5:6">
      <c r="E385" s="222"/>
      <c r="F385" s="222"/>
    </row>
    <row r="386" spans="5:6">
      <c r="E386" s="222"/>
      <c r="F386" s="222"/>
    </row>
  </sheetData>
  <sortState xmlns:xlrd2="http://schemas.microsoft.com/office/spreadsheetml/2017/richdata2" ref="A6:D258">
    <sortCondition ref="C6:C258"/>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9" customWidth="1"/>
    <col min="2" max="2" width="15.42578125" style="539" customWidth="1"/>
    <col min="3" max="3" width="7.28515625" style="539" customWidth="1"/>
    <col min="4" max="4" width="11.42578125" style="539"/>
    <col min="5" max="5" width="5.7109375" style="539" customWidth="1"/>
    <col min="6" max="6" width="5.7109375" style="539" hidden="1" customWidth="1"/>
    <col min="7" max="7" width="9.5703125" style="539" customWidth="1"/>
    <col min="8" max="8" width="14" style="539" customWidth="1"/>
    <col min="9" max="9" width="16.28515625" style="539" customWidth="1"/>
    <col min="10" max="10" width="15.85546875" style="539" customWidth="1"/>
    <col min="11" max="11" width="11.7109375" style="539" customWidth="1"/>
    <col min="12" max="12" width="8.28515625" style="539" customWidth="1"/>
    <col min="13" max="13" width="16.5703125" style="539" customWidth="1"/>
    <col min="14" max="256" width="11.42578125" style="539"/>
    <col min="257" max="257" width="22.7109375" style="539" customWidth="1"/>
    <col min="258" max="258" width="15.42578125" style="539" customWidth="1"/>
    <col min="259" max="259" width="7.28515625" style="539" customWidth="1"/>
    <col min="260" max="260" width="11.42578125" style="539"/>
    <col min="261" max="261" width="5.7109375" style="539" customWidth="1"/>
    <col min="262" max="262" width="0" style="539" hidden="1" customWidth="1"/>
    <col min="263" max="263" width="9.5703125" style="539" customWidth="1"/>
    <col min="264" max="264" width="14" style="539" customWidth="1"/>
    <col min="265" max="265" width="16.28515625" style="539" customWidth="1"/>
    <col min="266" max="266" width="15.85546875" style="539" customWidth="1"/>
    <col min="267" max="267" width="11.7109375" style="539" customWidth="1"/>
    <col min="268" max="268" width="8.28515625" style="539" customWidth="1"/>
    <col min="269" max="269" width="16.5703125" style="539" customWidth="1"/>
    <col min="270" max="512" width="11.42578125" style="539"/>
    <col min="513" max="513" width="22.7109375" style="539" customWidth="1"/>
    <col min="514" max="514" width="15.42578125" style="539" customWidth="1"/>
    <col min="515" max="515" width="7.28515625" style="539" customWidth="1"/>
    <col min="516" max="516" width="11.42578125" style="539"/>
    <col min="517" max="517" width="5.7109375" style="539" customWidth="1"/>
    <col min="518" max="518" width="0" style="539" hidden="1" customWidth="1"/>
    <col min="519" max="519" width="9.5703125" style="539" customWidth="1"/>
    <col min="520" max="520" width="14" style="539" customWidth="1"/>
    <col min="521" max="521" width="16.28515625" style="539" customWidth="1"/>
    <col min="522" max="522" width="15.85546875" style="539" customWidth="1"/>
    <col min="523" max="523" width="11.7109375" style="539" customWidth="1"/>
    <col min="524" max="524" width="8.28515625" style="539" customWidth="1"/>
    <col min="525" max="525" width="16.5703125" style="539" customWidth="1"/>
    <col min="526" max="768" width="11.42578125" style="539"/>
    <col min="769" max="769" width="22.7109375" style="539" customWidth="1"/>
    <col min="770" max="770" width="15.42578125" style="539" customWidth="1"/>
    <col min="771" max="771" width="7.28515625" style="539" customWidth="1"/>
    <col min="772" max="772" width="11.42578125" style="539"/>
    <col min="773" max="773" width="5.7109375" style="539" customWidth="1"/>
    <col min="774" max="774" width="0" style="539" hidden="1" customWidth="1"/>
    <col min="775" max="775" width="9.5703125" style="539" customWidth="1"/>
    <col min="776" max="776" width="14" style="539" customWidth="1"/>
    <col min="777" max="777" width="16.28515625" style="539" customWidth="1"/>
    <col min="778" max="778" width="15.85546875" style="539" customWidth="1"/>
    <col min="779" max="779" width="11.7109375" style="539" customWidth="1"/>
    <col min="780" max="780" width="8.28515625" style="539" customWidth="1"/>
    <col min="781" max="781" width="16.5703125" style="539" customWidth="1"/>
    <col min="782" max="1024" width="11.42578125" style="539"/>
    <col min="1025" max="1025" width="22.7109375" style="539" customWidth="1"/>
    <col min="1026" max="1026" width="15.42578125" style="539" customWidth="1"/>
    <col min="1027" max="1027" width="7.28515625" style="539" customWidth="1"/>
    <col min="1028" max="1028" width="11.42578125" style="539"/>
    <col min="1029" max="1029" width="5.7109375" style="539" customWidth="1"/>
    <col min="1030" max="1030" width="0" style="539" hidden="1" customWidth="1"/>
    <col min="1031" max="1031" width="9.5703125" style="539" customWidth="1"/>
    <col min="1032" max="1032" width="14" style="539" customWidth="1"/>
    <col min="1033" max="1033" width="16.28515625" style="539" customWidth="1"/>
    <col min="1034" max="1034" width="15.85546875" style="539" customWidth="1"/>
    <col min="1035" max="1035" width="11.7109375" style="539" customWidth="1"/>
    <col min="1036" max="1036" width="8.28515625" style="539" customWidth="1"/>
    <col min="1037" max="1037" width="16.5703125" style="539" customWidth="1"/>
    <col min="1038" max="1280" width="11.42578125" style="539"/>
    <col min="1281" max="1281" width="22.7109375" style="539" customWidth="1"/>
    <col min="1282" max="1282" width="15.42578125" style="539" customWidth="1"/>
    <col min="1283" max="1283" width="7.28515625" style="539" customWidth="1"/>
    <col min="1284" max="1284" width="11.42578125" style="539"/>
    <col min="1285" max="1285" width="5.7109375" style="539" customWidth="1"/>
    <col min="1286" max="1286" width="0" style="539" hidden="1" customWidth="1"/>
    <col min="1287" max="1287" width="9.5703125" style="539" customWidth="1"/>
    <col min="1288" max="1288" width="14" style="539" customWidth="1"/>
    <col min="1289" max="1289" width="16.28515625" style="539" customWidth="1"/>
    <col min="1290" max="1290" width="15.85546875" style="539" customWidth="1"/>
    <col min="1291" max="1291" width="11.7109375" style="539" customWidth="1"/>
    <col min="1292" max="1292" width="8.28515625" style="539" customWidth="1"/>
    <col min="1293" max="1293" width="16.5703125" style="539" customWidth="1"/>
    <col min="1294" max="1536" width="11.42578125" style="539"/>
    <col min="1537" max="1537" width="22.7109375" style="539" customWidth="1"/>
    <col min="1538" max="1538" width="15.42578125" style="539" customWidth="1"/>
    <col min="1539" max="1539" width="7.28515625" style="539" customWidth="1"/>
    <col min="1540" max="1540" width="11.42578125" style="539"/>
    <col min="1541" max="1541" width="5.7109375" style="539" customWidth="1"/>
    <col min="1542" max="1542" width="0" style="539" hidden="1" customWidth="1"/>
    <col min="1543" max="1543" width="9.5703125" style="539" customWidth="1"/>
    <col min="1544" max="1544" width="14" style="539" customWidth="1"/>
    <col min="1545" max="1545" width="16.28515625" style="539" customWidth="1"/>
    <col min="1546" max="1546" width="15.85546875" style="539" customWidth="1"/>
    <col min="1547" max="1547" width="11.7109375" style="539" customWidth="1"/>
    <col min="1548" max="1548" width="8.28515625" style="539" customWidth="1"/>
    <col min="1549" max="1549" width="16.5703125" style="539" customWidth="1"/>
    <col min="1550" max="1792" width="11.42578125" style="539"/>
    <col min="1793" max="1793" width="22.7109375" style="539" customWidth="1"/>
    <col min="1794" max="1794" width="15.42578125" style="539" customWidth="1"/>
    <col min="1795" max="1795" width="7.28515625" style="539" customWidth="1"/>
    <col min="1796" max="1796" width="11.42578125" style="539"/>
    <col min="1797" max="1797" width="5.7109375" style="539" customWidth="1"/>
    <col min="1798" max="1798" width="0" style="539" hidden="1" customWidth="1"/>
    <col min="1799" max="1799" width="9.5703125" style="539" customWidth="1"/>
    <col min="1800" max="1800" width="14" style="539" customWidth="1"/>
    <col min="1801" max="1801" width="16.28515625" style="539" customWidth="1"/>
    <col min="1802" max="1802" width="15.85546875" style="539" customWidth="1"/>
    <col min="1803" max="1803" width="11.7109375" style="539" customWidth="1"/>
    <col min="1804" max="1804" width="8.28515625" style="539" customWidth="1"/>
    <col min="1805" max="1805" width="16.5703125" style="539" customWidth="1"/>
    <col min="1806" max="2048" width="11.42578125" style="539"/>
    <col min="2049" max="2049" width="22.7109375" style="539" customWidth="1"/>
    <col min="2050" max="2050" width="15.42578125" style="539" customWidth="1"/>
    <col min="2051" max="2051" width="7.28515625" style="539" customWidth="1"/>
    <col min="2052" max="2052" width="11.42578125" style="539"/>
    <col min="2053" max="2053" width="5.7109375" style="539" customWidth="1"/>
    <col min="2054" max="2054" width="0" style="539" hidden="1" customWidth="1"/>
    <col min="2055" max="2055" width="9.5703125" style="539" customWidth="1"/>
    <col min="2056" max="2056" width="14" style="539" customWidth="1"/>
    <col min="2057" max="2057" width="16.28515625" style="539" customWidth="1"/>
    <col min="2058" max="2058" width="15.85546875" style="539" customWidth="1"/>
    <col min="2059" max="2059" width="11.7109375" style="539" customWidth="1"/>
    <col min="2060" max="2060" width="8.28515625" style="539" customWidth="1"/>
    <col min="2061" max="2061" width="16.5703125" style="539" customWidth="1"/>
    <col min="2062" max="2304" width="11.42578125" style="539"/>
    <col min="2305" max="2305" width="22.7109375" style="539" customWidth="1"/>
    <col min="2306" max="2306" width="15.42578125" style="539" customWidth="1"/>
    <col min="2307" max="2307" width="7.28515625" style="539" customWidth="1"/>
    <col min="2308" max="2308" width="11.42578125" style="539"/>
    <col min="2309" max="2309" width="5.7109375" style="539" customWidth="1"/>
    <col min="2310" max="2310" width="0" style="539" hidden="1" customWidth="1"/>
    <col min="2311" max="2311" width="9.5703125" style="539" customWidth="1"/>
    <col min="2312" max="2312" width="14" style="539" customWidth="1"/>
    <col min="2313" max="2313" width="16.28515625" style="539" customWidth="1"/>
    <col min="2314" max="2314" width="15.85546875" style="539" customWidth="1"/>
    <col min="2315" max="2315" width="11.7109375" style="539" customWidth="1"/>
    <col min="2316" max="2316" width="8.28515625" style="539" customWidth="1"/>
    <col min="2317" max="2317" width="16.5703125" style="539" customWidth="1"/>
    <col min="2318" max="2560" width="11.42578125" style="539"/>
    <col min="2561" max="2561" width="22.7109375" style="539" customWidth="1"/>
    <col min="2562" max="2562" width="15.42578125" style="539" customWidth="1"/>
    <col min="2563" max="2563" width="7.28515625" style="539" customWidth="1"/>
    <col min="2564" max="2564" width="11.42578125" style="539"/>
    <col min="2565" max="2565" width="5.7109375" style="539" customWidth="1"/>
    <col min="2566" max="2566" width="0" style="539" hidden="1" customWidth="1"/>
    <col min="2567" max="2567" width="9.5703125" style="539" customWidth="1"/>
    <col min="2568" max="2568" width="14" style="539" customWidth="1"/>
    <col min="2569" max="2569" width="16.28515625" style="539" customWidth="1"/>
    <col min="2570" max="2570" width="15.85546875" style="539" customWidth="1"/>
    <col min="2571" max="2571" width="11.7109375" style="539" customWidth="1"/>
    <col min="2572" max="2572" width="8.28515625" style="539" customWidth="1"/>
    <col min="2573" max="2573" width="16.5703125" style="539" customWidth="1"/>
    <col min="2574" max="2816" width="11.42578125" style="539"/>
    <col min="2817" max="2817" width="22.7109375" style="539" customWidth="1"/>
    <col min="2818" max="2818" width="15.42578125" style="539" customWidth="1"/>
    <col min="2819" max="2819" width="7.28515625" style="539" customWidth="1"/>
    <col min="2820" max="2820" width="11.42578125" style="539"/>
    <col min="2821" max="2821" width="5.7109375" style="539" customWidth="1"/>
    <col min="2822" max="2822" width="0" style="539" hidden="1" customWidth="1"/>
    <col min="2823" max="2823" width="9.5703125" style="539" customWidth="1"/>
    <col min="2824" max="2824" width="14" style="539" customWidth="1"/>
    <col min="2825" max="2825" width="16.28515625" style="539" customWidth="1"/>
    <col min="2826" max="2826" width="15.85546875" style="539" customWidth="1"/>
    <col min="2827" max="2827" width="11.7109375" style="539" customWidth="1"/>
    <col min="2828" max="2828" width="8.28515625" style="539" customWidth="1"/>
    <col min="2829" max="2829" width="16.5703125" style="539" customWidth="1"/>
    <col min="2830" max="3072" width="11.42578125" style="539"/>
    <col min="3073" max="3073" width="22.7109375" style="539" customWidth="1"/>
    <col min="3074" max="3074" width="15.42578125" style="539" customWidth="1"/>
    <col min="3075" max="3075" width="7.28515625" style="539" customWidth="1"/>
    <col min="3076" max="3076" width="11.42578125" style="539"/>
    <col min="3077" max="3077" width="5.7109375" style="539" customWidth="1"/>
    <col min="3078" max="3078" width="0" style="539" hidden="1" customWidth="1"/>
    <col min="3079" max="3079" width="9.5703125" style="539" customWidth="1"/>
    <col min="3080" max="3080" width="14" style="539" customWidth="1"/>
    <col min="3081" max="3081" width="16.28515625" style="539" customWidth="1"/>
    <col min="3082" max="3082" width="15.85546875" style="539" customWidth="1"/>
    <col min="3083" max="3083" width="11.7109375" style="539" customWidth="1"/>
    <col min="3084" max="3084" width="8.28515625" style="539" customWidth="1"/>
    <col min="3085" max="3085" width="16.5703125" style="539" customWidth="1"/>
    <col min="3086" max="3328" width="11.42578125" style="539"/>
    <col min="3329" max="3329" width="22.7109375" style="539" customWidth="1"/>
    <col min="3330" max="3330" width="15.42578125" style="539" customWidth="1"/>
    <col min="3331" max="3331" width="7.28515625" style="539" customWidth="1"/>
    <col min="3332" max="3332" width="11.42578125" style="539"/>
    <col min="3333" max="3333" width="5.7109375" style="539" customWidth="1"/>
    <col min="3334" max="3334" width="0" style="539" hidden="1" customWidth="1"/>
    <col min="3335" max="3335" width="9.5703125" style="539" customWidth="1"/>
    <col min="3336" max="3336" width="14" style="539" customWidth="1"/>
    <col min="3337" max="3337" width="16.28515625" style="539" customWidth="1"/>
    <col min="3338" max="3338" width="15.85546875" style="539" customWidth="1"/>
    <col min="3339" max="3339" width="11.7109375" style="539" customWidth="1"/>
    <col min="3340" max="3340" width="8.28515625" style="539" customWidth="1"/>
    <col min="3341" max="3341" width="16.5703125" style="539" customWidth="1"/>
    <col min="3342" max="3584" width="11.42578125" style="539"/>
    <col min="3585" max="3585" width="22.7109375" style="539" customWidth="1"/>
    <col min="3586" max="3586" width="15.42578125" style="539" customWidth="1"/>
    <col min="3587" max="3587" width="7.28515625" style="539" customWidth="1"/>
    <col min="3588" max="3588" width="11.42578125" style="539"/>
    <col min="3589" max="3589" width="5.7109375" style="539" customWidth="1"/>
    <col min="3590" max="3590" width="0" style="539" hidden="1" customWidth="1"/>
    <col min="3591" max="3591" width="9.5703125" style="539" customWidth="1"/>
    <col min="3592" max="3592" width="14" style="539" customWidth="1"/>
    <col min="3593" max="3593" width="16.28515625" style="539" customWidth="1"/>
    <col min="3594" max="3594" width="15.85546875" style="539" customWidth="1"/>
    <col min="3595" max="3595" width="11.7109375" style="539" customWidth="1"/>
    <col min="3596" max="3596" width="8.28515625" style="539" customWidth="1"/>
    <col min="3597" max="3597" width="16.5703125" style="539" customWidth="1"/>
    <col min="3598" max="3840" width="11.42578125" style="539"/>
    <col min="3841" max="3841" width="22.7109375" style="539" customWidth="1"/>
    <col min="3842" max="3842" width="15.42578125" style="539" customWidth="1"/>
    <col min="3843" max="3843" width="7.28515625" style="539" customWidth="1"/>
    <col min="3844" max="3844" width="11.42578125" style="539"/>
    <col min="3845" max="3845" width="5.7109375" style="539" customWidth="1"/>
    <col min="3846" max="3846" width="0" style="539" hidden="1" customWidth="1"/>
    <col min="3847" max="3847" width="9.5703125" style="539" customWidth="1"/>
    <col min="3848" max="3848" width="14" style="539" customWidth="1"/>
    <col min="3849" max="3849" width="16.28515625" style="539" customWidth="1"/>
    <col min="3850" max="3850" width="15.85546875" style="539" customWidth="1"/>
    <col min="3851" max="3851" width="11.7109375" style="539" customWidth="1"/>
    <col min="3852" max="3852" width="8.28515625" style="539" customWidth="1"/>
    <col min="3853" max="3853" width="16.5703125" style="539" customWidth="1"/>
    <col min="3854" max="4096" width="11.42578125" style="539"/>
    <col min="4097" max="4097" width="22.7109375" style="539" customWidth="1"/>
    <col min="4098" max="4098" width="15.42578125" style="539" customWidth="1"/>
    <col min="4099" max="4099" width="7.28515625" style="539" customWidth="1"/>
    <col min="4100" max="4100" width="11.42578125" style="539"/>
    <col min="4101" max="4101" width="5.7109375" style="539" customWidth="1"/>
    <col min="4102" max="4102" width="0" style="539" hidden="1" customWidth="1"/>
    <col min="4103" max="4103" width="9.5703125" style="539" customWidth="1"/>
    <col min="4104" max="4104" width="14" style="539" customWidth="1"/>
    <col min="4105" max="4105" width="16.28515625" style="539" customWidth="1"/>
    <col min="4106" max="4106" width="15.85546875" style="539" customWidth="1"/>
    <col min="4107" max="4107" width="11.7109375" style="539" customWidth="1"/>
    <col min="4108" max="4108" width="8.28515625" style="539" customWidth="1"/>
    <col min="4109" max="4109" width="16.5703125" style="539" customWidth="1"/>
    <col min="4110" max="4352" width="11.42578125" style="539"/>
    <col min="4353" max="4353" width="22.7109375" style="539" customWidth="1"/>
    <col min="4354" max="4354" width="15.42578125" style="539" customWidth="1"/>
    <col min="4355" max="4355" width="7.28515625" style="539" customWidth="1"/>
    <col min="4356" max="4356" width="11.42578125" style="539"/>
    <col min="4357" max="4357" width="5.7109375" style="539" customWidth="1"/>
    <col min="4358" max="4358" width="0" style="539" hidden="1" customWidth="1"/>
    <col min="4359" max="4359" width="9.5703125" style="539" customWidth="1"/>
    <col min="4360" max="4360" width="14" style="539" customWidth="1"/>
    <col min="4361" max="4361" width="16.28515625" style="539" customWidth="1"/>
    <col min="4362" max="4362" width="15.85546875" style="539" customWidth="1"/>
    <col min="4363" max="4363" width="11.7109375" style="539" customWidth="1"/>
    <col min="4364" max="4364" width="8.28515625" style="539" customWidth="1"/>
    <col min="4365" max="4365" width="16.5703125" style="539" customWidth="1"/>
    <col min="4366" max="4608" width="11.42578125" style="539"/>
    <col min="4609" max="4609" width="22.7109375" style="539" customWidth="1"/>
    <col min="4610" max="4610" width="15.42578125" style="539" customWidth="1"/>
    <col min="4611" max="4611" width="7.28515625" style="539" customWidth="1"/>
    <col min="4612" max="4612" width="11.42578125" style="539"/>
    <col min="4613" max="4613" width="5.7109375" style="539" customWidth="1"/>
    <col min="4614" max="4614" width="0" style="539" hidden="1" customWidth="1"/>
    <col min="4615" max="4615" width="9.5703125" style="539" customWidth="1"/>
    <col min="4616" max="4616" width="14" style="539" customWidth="1"/>
    <col min="4617" max="4617" width="16.28515625" style="539" customWidth="1"/>
    <col min="4618" max="4618" width="15.85546875" style="539" customWidth="1"/>
    <col min="4619" max="4619" width="11.7109375" style="539" customWidth="1"/>
    <col min="4620" max="4620" width="8.28515625" style="539" customWidth="1"/>
    <col min="4621" max="4621" width="16.5703125" style="539" customWidth="1"/>
    <col min="4622" max="4864" width="11.42578125" style="539"/>
    <col min="4865" max="4865" width="22.7109375" style="539" customWidth="1"/>
    <col min="4866" max="4866" width="15.42578125" style="539" customWidth="1"/>
    <col min="4867" max="4867" width="7.28515625" style="539" customWidth="1"/>
    <col min="4868" max="4868" width="11.42578125" style="539"/>
    <col min="4869" max="4869" width="5.7109375" style="539" customWidth="1"/>
    <col min="4870" max="4870" width="0" style="539" hidden="1" customWidth="1"/>
    <col min="4871" max="4871" width="9.5703125" style="539" customWidth="1"/>
    <col min="4872" max="4872" width="14" style="539" customWidth="1"/>
    <col min="4873" max="4873" width="16.28515625" style="539" customWidth="1"/>
    <col min="4874" max="4874" width="15.85546875" style="539" customWidth="1"/>
    <col min="4875" max="4875" width="11.7109375" style="539" customWidth="1"/>
    <col min="4876" max="4876" width="8.28515625" style="539" customWidth="1"/>
    <col min="4877" max="4877" width="16.5703125" style="539" customWidth="1"/>
    <col min="4878" max="5120" width="11.42578125" style="539"/>
    <col min="5121" max="5121" width="22.7109375" style="539" customWidth="1"/>
    <col min="5122" max="5122" width="15.42578125" style="539" customWidth="1"/>
    <col min="5123" max="5123" width="7.28515625" style="539" customWidth="1"/>
    <col min="5124" max="5124" width="11.42578125" style="539"/>
    <col min="5125" max="5125" width="5.7109375" style="539" customWidth="1"/>
    <col min="5126" max="5126" width="0" style="539" hidden="1" customWidth="1"/>
    <col min="5127" max="5127" width="9.5703125" style="539" customWidth="1"/>
    <col min="5128" max="5128" width="14" style="539" customWidth="1"/>
    <col min="5129" max="5129" width="16.28515625" style="539" customWidth="1"/>
    <col min="5130" max="5130" width="15.85546875" style="539" customWidth="1"/>
    <col min="5131" max="5131" width="11.7109375" style="539" customWidth="1"/>
    <col min="5132" max="5132" width="8.28515625" style="539" customWidth="1"/>
    <col min="5133" max="5133" width="16.5703125" style="539" customWidth="1"/>
    <col min="5134" max="5376" width="11.42578125" style="539"/>
    <col min="5377" max="5377" width="22.7109375" style="539" customWidth="1"/>
    <col min="5378" max="5378" width="15.42578125" style="539" customWidth="1"/>
    <col min="5379" max="5379" width="7.28515625" style="539" customWidth="1"/>
    <col min="5380" max="5380" width="11.42578125" style="539"/>
    <col min="5381" max="5381" width="5.7109375" style="539" customWidth="1"/>
    <col min="5382" max="5382" width="0" style="539" hidden="1" customWidth="1"/>
    <col min="5383" max="5383" width="9.5703125" style="539" customWidth="1"/>
    <col min="5384" max="5384" width="14" style="539" customWidth="1"/>
    <col min="5385" max="5385" width="16.28515625" style="539" customWidth="1"/>
    <col min="5386" max="5386" width="15.85546875" style="539" customWidth="1"/>
    <col min="5387" max="5387" width="11.7109375" style="539" customWidth="1"/>
    <col min="5388" max="5388" width="8.28515625" style="539" customWidth="1"/>
    <col min="5389" max="5389" width="16.5703125" style="539" customWidth="1"/>
    <col min="5390" max="5632" width="11.42578125" style="539"/>
    <col min="5633" max="5633" width="22.7109375" style="539" customWidth="1"/>
    <col min="5634" max="5634" width="15.42578125" style="539" customWidth="1"/>
    <col min="5635" max="5635" width="7.28515625" style="539" customWidth="1"/>
    <col min="5636" max="5636" width="11.42578125" style="539"/>
    <col min="5637" max="5637" width="5.7109375" style="539" customWidth="1"/>
    <col min="5638" max="5638" width="0" style="539" hidden="1" customWidth="1"/>
    <col min="5639" max="5639" width="9.5703125" style="539" customWidth="1"/>
    <col min="5640" max="5640" width="14" style="539" customWidth="1"/>
    <col min="5641" max="5641" width="16.28515625" style="539" customWidth="1"/>
    <col min="5642" max="5642" width="15.85546875" style="539" customWidth="1"/>
    <col min="5643" max="5643" width="11.7109375" style="539" customWidth="1"/>
    <col min="5644" max="5644" width="8.28515625" style="539" customWidth="1"/>
    <col min="5645" max="5645" width="16.5703125" style="539" customWidth="1"/>
    <col min="5646" max="5888" width="11.42578125" style="539"/>
    <col min="5889" max="5889" width="22.7109375" style="539" customWidth="1"/>
    <col min="5890" max="5890" width="15.42578125" style="539" customWidth="1"/>
    <col min="5891" max="5891" width="7.28515625" style="539" customWidth="1"/>
    <col min="5892" max="5892" width="11.42578125" style="539"/>
    <col min="5893" max="5893" width="5.7109375" style="539" customWidth="1"/>
    <col min="5894" max="5894" width="0" style="539" hidden="1" customWidth="1"/>
    <col min="5895" max="5895" width="9.5703125" style="539" customWidth="1"/>
    <col min="5896" max="5896" width="14" style="539" customWidth="1"/>
    <col min="5897" max="5897" width="16.28515625" style="539" customWidth="1"/>
    <col min="5898" max="5898" width="15.85546875" style="539" customWidth="1"/>
    <col min="5899" max="5899" width="11.7109375" style="539" customWidth="1"/>
    <col min="5900" max="5900" width="8.28515625" style="539" customWidth="1"/>
    <col min="5901" max="5901" width="16.5703125" style="539" customWidth="1"/>
    <col min="5902" max="6144" width="11.42578125" style="539"/>
    <col min="6145" max="6145" width="22.7109375" style="539" customWidth="1"/>
    <col min="6146" max="6146" width="15.42578125" style="539" customWidth="1"/>
    <col min="6147" max="6147" width="7.28515625" style="539" customWidth="1"/>
    <col min="6148" max="6148" width="11.42578125" style="539"/>
    <col min="6149" max="6149" width="5.7109375" style="539" customWidth="1"/>
    <col min="6150" max="6150" width="0" style="539" hidden="1" customWidth="1"/>
    <col min="6151" max="6151" width="9.5703125" style="539" customWidth="1"/>
    <col min="6152" max="6152" width="14" style="539" customWidth="1"/>
    <col min="6153" max="6153" width="16.28515625" style="539" customWidth="1"/>
    <col min="6154" max="6154" width="15.85546875" style="539" customWidth="1"/>
    <col min="6155" max="6155" width="11.7109375" style="539" customWidth="1"/>
    <col min="6156" max="6156" width="8.28515625" style="539" customWidth="1"/>
    <col min="6157" max="6157" width="16.5703125" style="539" customWidth="1"/>
    <col min="6158" max="6400" width="11.42578125" style="539"/>
    <col min="6401" max="6401" width="22.7109375" style="539" customWidth="1"/>
    <col min="6402" max="6402" width="15.42578125" style="539" customWidth="1"/>
    <col min="6403" max="6403" width="7.28515625" style="539" customWidth="1"/>
    <col min="6404" max="6404" width="11.42578125" style="539"/>
    <col min="6405" max="6405" width="5.7109375" style="539" customWidth="1"/>
    <col min="6406" max="6406" width="0" style="539" hidden="1" customWidth="1"/>
    <col min="6407" max="6407" width="9.5703125" style="539" customWidth="1"/>
    <col min="6408" max="6408" width="14" style="539" customWidth="1"/>
    <col min="6409" max="6409" width="16.28515625" style="539" customWidth="1"/>
    <col min="6410" max="6410" width="15.85546875" style="539" customWidth="1"/>
    <col min="6411" max="6411" width="11.7109375" style="539" customWidth="1"/>
    <col min="6412" max="6412" width="8.28515625" style="539" customWidth="1"/>
    <col min="6413" max="6413" width="16.5703125" style="539" customWidth="1"/>
    <col min="6414" max="6656" width="11.42578125" style="539"/>
    <col min="6657" max="6657" width="22.7109375" style="539" customWidth="1"/>
    <col min="6658" max="6658" width="15.42578125" style="539" customWidth="1"/>
    <col min="6659" max="6659" width="7.28515625" style="539" customWidth="1"/>
    <col min="6660" max="6660" width="11.42578125" style="539"/>
    <col min="6661" max="6661" width="5.7109375" style="539" customWidth="1"/>
    <col min="6662" max="6662" width="0" style="539" hidden="1" customWidth="1"/>
    <col min="6663" max="6663" width="9.5703125" style="539" customWidth="1"/>
    <col min="6664" max="6664" width="14" style="539" customWidth="1"/>
    <col min="6665" max="6665" width="16.28515625" style="539" customWidth="1"/>
    <col min="6666" max="6666" width="15.85546875" style="539" customWidth="1"/>
    <col min="6667" max="6667" width="11.7109375" style="539" customWidth="1"/>
    <col min="6668" max="6668" width="8.28515625" style="539" customWidth="1"/>
    <col min="6669" max="6669" width="16.5703125" style="539" customWidth="1"/>
    <col min="6670" max="6912" width="11.42578125" style="539"/>
    <col min="6913" max="6913" width="22.7109375" style="539" customWidth="1"/>
    <col min="6914" max="6914" width="15.42578125" style="539" customWidth="1"/>
    <col min="6915" max="6915" width="7.28515625" style="539" customWidth="1"/>
    <col min="6916" max="6916" width="11.42578125" style="539"/>
    <col min="6917" max="6917" width="5.7109375" style="539" customWidth="1"/>
    <col min="6918" max="6918" width="0" style="539" hidden="1" customWidth="1"/>
    <col min="6919" max="6919" width="9.5703125" style="539" customWidth="1"/>
    <col min="6920" max="6920" width="14" style="539" customWidth="1"/>
    <col min="6921" max="6921" width="16.28515625" style="539" customWidth="1"/>
    <col min="6922" max="6922" width="15.85546875" style="539" customWidth="1"/>
    <col min="6923" max="6923" width="11.7109375" style="539" customWidth="1"/>
    <col min="6924" max="6924" width="8.28515625" style="539" customWidth="1"/>
    <col min="6925" max="6925" width="16.5703125" style="539" customWidth="1"/>
    <col min="6926" max="7168" width="11.42578125" style="539"/>
    <col min="7169" max="7169" width="22.7109375" style="539" customWidth="1"/>
    <col min="7170" max="7170" width="15.42578125" style="539" customWidth="1"/>
    <col min="7171" max="7171" width="7.28515625" style="539" customWidth="1"/>
    <col min="7172" max="7172" width="11.42578125" style="539"/>
    <col min="7173" max="7173" width="5.7109375" style="539" customWidth="1"/>
    <col min="7174" max="7174" width="0" style="539" hidden="1" customWidth="1"/>
    <col min="7175" max="7175" width="9.5703125" style="539" customWidth="1"/>
    <col min="7176" max="7176" width="14" style="539" customWidth="1"/>
    <col min="7177" max="7177" width="16.28515625" style="539" customWidth="1"/>
    <col min="7178" max="7178" width="15.85546875" style="539" customWidth="1"/>
    <col min="7179" max="7179" width="11.7109375" style="539" customWidth="1"/>
    <col min="7180" max="7180" width="8.28515625" style="539" customWidth="1"/>
    <col min="7181" max="7181" width="16.5703125" style="539" customWidth="1"/>
    <col min="7182" max="7424" width="11.42578125" style="539"/>
    <col min="7425" max="7425" width="22.7109375" style="539" customWidth="1"/>
    <col min="7426" max="7426" width="15.42578125" style="539" customWidth="1"/>
    <col min="7427" max="7427" width="7.28515625" style="539" customWidth="1"/>
    <col min="7428" max="7428" width="11.42578125" style="539"/>
    <col min="7429" max="7429" width="5.7109375" style="539" customWidth="1"/>
    <col min="7430" max="7430" width="0" style="539" hidden="1" customWidth="1"/>
    <col min="7431" max="7431" width="9.5703125" style="539" customWidth="1"/>
    <col min="7432" max="7432" width="14" style="539" customWidth="1"/>
    <col min="7433" max="7433" width="16.28515625" style="539" customWidth="1"/>
    <col min="7434" max="7434" width="15.85546875" style="539" customWidth="1"/>
    <col min="7435" max="7435" width="11.7109375" style="539" customWidth="1"/>
    <col min="7436" max="7436" width="8.28515625" style="539" customWidth="1"/>
    <col min="7437" max="7437" width="16.5703125" style="539" customWidth="1"/>
    <col min="7438" max="7680" width="11.42578125" style="539"/>
    <col min="7681" max="7681" width="22.7109375" style="539" customWidth="1"/>
    <col min="7682" max="7682" width="15.42578125" style="539" customWidth="1"/>
    <col min="7683" max="7683" width="7.28515625" style="539" customWidth="1"/>
    <col min="7684" max="7684" width="11.42578125" style="539"/>
    <col min="7685" max="7685" width="5.7109375" style="539" customWidth="1"/>
    <col min="7686" max="7686" width="0" style="539" hidden="1" customWidth="1"/>
    <col min="7687" max="7687" width="9.5703125" style="539" customWidth="1"/>
    <col min="7688" max="7688" width="14" style="539" customWidth="1"/>
    <col min="7689" max="7689" width="16.28515625" style="539" customWidth="1"/>
    <col min="7690" max="7690" width="15.85546875" style="539" customWidth="1"/>
    <col min="7691" max="7691" width="11.7109375" style="539" customWidth="1"/>
    <col min="7692" max="7692" width="8.28515625" style="539" customWidth="1"/>
    <col min="7693" max="7693" width="16.5703125" style="539" customWidth="1"/>
    <col min="7694" max="7936" width="11.42578125" style="539"/>
    <col min="7937" max="7937" width="22.7109375" style="539" customWidth="1"/>
    <col min="7938" max="7938" width="15.42578125" style="539" customWidth="1"/>
    <col min="7939" max="7939" width="7.28515625" style="539" customWidth="1"/>
    <col min="7940" max="7940" width="11.42578125" style="539"/>
    <col min="7941" max="7941" width="5.7109375" style="539" customWidth="1"/>
    <col min="7942" max="7942" width="0" style="539" hidden="1" customWidth="1"/>
    <col min="7943" max="7943" width="9.5703125" style="539" customWidth="1"/>
    <col min="7944" max="7944" width="14" style="539" customWidth="1"/>
    <col min="7945" max="7945" width="16.28515625" style="539" customWidth="1"/>
    <col min="7946" max="7946" width="15.85546875" style="539" customWidth="1"/>
    <col min="7947" max="7947" width="11.7109375" style="539" customWidth="1"/>
    <col min="7948" max="7948" width="8.28515625" style="539" customWidth="1"/>
    <col min="7949" max="7949" width="16.5703125" style="539" customWidth="1"/>
    <col min="7950" max="8192" width="11.42578125" style="539"/>
    <col min="8193" max="8193" width="22.7109375" style="539" customWidth="1"/>
    <col min="8194" max="8194" width="15.42578125" style="539" customWidth="1"/>
    <col min="8195" max="8195" width="7.28515625" style="539" customWidth="1"/>
    <col min="8196" max="8196" width="11.42578125" style="539"/>
    <col min="8197" max="8197" width="5.7109375" style="539" customWidth="1"/>
    <col min="8198" max="8198" width="0" style="539" hidden="1" customWidth="1"/>
    <col min="8199" max="8199" width="9.5703125" style="539" customWidth="1"/>
    <col min="8200" max="8200" width="14" style="539" customWidth="1"/>
    <col min="8201" max="8201" width="16.28515625" style="539" customWidth="1"/>
    <col min="8202" max="8202" width="15.85546875" style="539" customWidth="1"/>
    <col min="8203" max="8203" width="11.7109375" style="539" customWidth="1"/>
    <col min="8204" max="8204" width="8.28515625" style="539" customWidth="1"/>
    <col min="8205" max="8205" width="16.5703125" style="539" customWidth="1"/>
    <col min="8206" max="8448" width="11.42578125" style="539"/>
    <col min="8449" max="8449" width="22.7109375" style="539" customWidth="1"/>
    <col min="8450" max="8450" width="15.42578125" style="539" customWidth="1"/>
    <col min="8451" max="8451" width="7.28515625" style="539" customWidth="1"/>
    <col min="8452" max="8452" width="11.42578125" style="539"/>
    <col min="8453" max="8453" width="5.7109375" style="539" customWidth="1"/>
    <col min="8454" max="8454" width="0" style="539" hidden="1" customWidth="1"/>
    <col min="8455" max="8455" width="9.5703125" style="539" customWidth="1"/>
    <col min="8456" max="8456" width="14" style="539" customWidth="1"/>
    <col min="8457" max="8457" width="16.28515625" style="539" customWidth="1"/>
    <col min="8458" max="8458" width="15.85546875" style="539" customWidth="1"/>
    <col min="8459" max="8459" width="11.7109375" style="539" customWidth="1"/>
    <col min="8460" max="8460" width="8.28515625" style="539" customWidth="1"/>
    <col min="8461" max="8461" width="16.5703125" style="539" customWidth="1"/>
    <col min="8462" max="8704" width="11.42578125" style="539"/>
    <col min="8705" max="8705" width="22.7109375" style="539" customWidth="1"/>
    <col min="8706" max="8706" width="15.42578125" style="539" customWidth="1"/>
    <col min="8707" max="8707" width="7.28515625" style="539" customWidth="1"/>
    <col min="8708" max="8708" width="11.42578125" style="539"/>
    <col min="8709" max="8709" width="5.7109375" style="539" customWidth="1"/>
    <col min="8710" max="8710" width="0" style="539" hidden="1" customWidth="1"/>
    <col min="8711" max="8711" width="9.5703125" style="539" customWidth="1"/>
    <col min="8712" max="8712" width="14" style="539" customWidth="1"/>
    <col min="8713" max="8713" width="16.28515625" style="539" customWidth="1"/>
    <col min="8714" max="8714" width="15.85546875" style="539" customWidth="1"/>
    <col min="8715" max="8715" width="11.7109375" style="539" customWidth="1"/>
    <col min="8716" max="8716" width="8.28515625" style="539" customWidth="1"/>
    <col min="8717" max="8717" width="16.5703125" style="539" customWidth="1"/>
    <col min="8718" max="8960" width="11.42578125" style="539"/>
    <col min="8961" max="8961" width="22.7109375" style="539" customWidth="1"/>
    <col min="8962" max="8962" width="15.42578125" style="539" customWidth="1"/>
    <col min="8963" max="8963" width="7.28515625" style="539" customWidth="1"/>
    <col min="8964" max="8964" width="11.42578125" style="539"/>
    <col min="8965" max="8965" width="5.7109375" style="539" customWidth="1"/>
    <col min="8966" max="8966" width="0" style="539" hidden="1" customWidth="1"/>
    <col min="8967" max="8967" width="9.5703125" style="539" customWidth="1"/>
    <col min="8968" max="8968" width="14" style="539" customWidth="1"/>
    <col min="8969" max="8969" width="16.28515625" style="539" customWidth="1"/>
    <col min="8970" max="8970" width="15.85546875" style="539" customWidth="1"/>
    <col min="8971" max="8971" width="11.7109375" style="539" customWidth="1"/>
    <col min="8972" max="8972" width="8.28515625" style="539" customWidth="1"/>
    <col min="8973" max="8973" width="16.5703125" style="539" customWidth="1"/>
    <col min="8974" max="9216" width="11.42578125" style="539"/>
    <col min="9217" max="9217" width="22.7109375" style="539" customWidth="1"/>
    <col min="9218" max="9218" width="15.42578125" style="539" customWidth="1"/>
    <col min="9219" max="9219" width="7.28515625" style="539" customWidth="1"/>
    <col min="9220" max="9220" width="11.42578125" style="539"/>
    <col min="9221" max="9221" width="5.7109375" style="539" customWidth="1"/>
    <col min="9222" max="9222" width="0" style="539" hidden="1" customWidth="1"/>
    <col min="9223" max="9223" width="9.5703125" style="539" customWidth="1"/>
    <col min="9224" max="9224" width="14" style="539" customWidth="1"/>
    <col min="9225" max="9225" width="16.28515625" style="539" customWidth="1"/>
    <col min="9226" max="9226" width="15.85546875" style="539" customWidth="1"/>
    <col min="9227" max="9227" width="11.7109375" style="539" customWidth="1"/>
    <col min="9228" max="9228" width="8.28515625" style="539" customWidth="1"/>
    <col min="9229" max="9229" width="16.5703125" style="539" customWidth="1"/>
    <col min="9230" max="9472" width="11.42578125" style="539"/>
    <col min="9473" max="9473" width="22.7109375" style="539" customWidth="1"/>
    <col min="9474" max="9474" width="15.42578125" style="539" customWidth="1"/>
    <col min="9475" max="9475" width="7.28515625" style="539" customWidth="1"/>
    <col min="9476" max="9476" width="11.42578125" style="539"/>
    <col min="9477" max="9477" width="5.7109375" style="539" customWidth="1"/>
    <col min="9478" max="9478" width="0" style="539" hidden="1" customWidth="1"/>
    <col min="9479" max="9479" width="9.5703125" style="539" customWidth="1"/>
    <col min="9480" max="9480" width="14" style="539" customWidth="1"/>
    <col min="9481" max="9481" width="16.28515625" style="539" customWidth="1"/>
    <col min="9482" max="9482" width="15.85546875" style="539" customWidth="1"/>
    <col min="9483" max="9483" width="11.7109375" style="539" customWidth="1"/>
    <col min="9484" max="9484" width="8.28515625" style="539" customWidth="1"/>
    <col min="9485" max="9485" width="16.5703125" style="539" customWidth="1"/>
    <col min="9486" max="9728" width="11.42578125" style="539"/>
    <col min="9729" max="9729" width="22.7109375" style="539" customWidth="1"/>
    <col min="9730" max="9730" width="15.42578125" style="539" customWidth="1"/>
    <col min="9731" max="9731" width="7.28515625" style="539" customWidth="1"/>
    <col min="9732" max="9732" width="11.42578125" style="539"/>
    <col min="9733" max="9733" width="5.7109375" style="539" customWidth="1"/>
    <col min="9734" max="9734" width="0" style="539" hidden="1" customWidth="1"/>
    <col min="9735" max="9735" width="9.5703125" style="539" customWidth="1"/>
    <col min="9736" max="9736" width="14" style="539" customWidth="1"/>
    <col min="9737" max="9737" width="16.28515625" style="539" customWidth="1"/>
    <col min="9738" max="9738" width="15.85546875" style="539" customWidth="1"/>
    <col min="9739" max="9739" width="11.7109375" style="539" customWidth="1"/>
    <col min="9740" max="9740" width="8.28515625" style="539" customWidth="1"/>
    <col min="9741" max="9741" width="16.5703125" style="539" customWidth="1"/>
    <col min="9742" max="9984" width="11.42578125" style="539"/>
    <col min="9985" max="9985" width="22.7109375" style="539" customWidth="1"/>
    <col min="9986" max="9986" width="15.42578125" style="539" customWidth="1"/>
    <col min="9987" max="9987" width="7.28515625" style="539" customWidth="1"/>
    <col min="9988" max="9988" width="11.42578125" style="539"/>
    <col min="9989" max="9989" width="5.7109375" style="539" customWidth="1"/>
    <col min="9990" max="9990" width="0" style="539" hidden="1" customWidth="1"/>
    <col min="9991" max="9991" width="9.5703125" style="539" customWidth="1"/>
    <col min="9992" max="9992" width="14" style="539" customWidth="1"/>
    <col min="9993" max="9993" width="16.28515625" style="539" customWidth="1"/>
    <col min="9994" max="9994" width="15.85546875" style="539" customWidth="1"/>
    <col min="9995" max="9995" width="11.7109375" style="539" customWidth="1"/>
    <col min="9996" max="9996" width="8.28515625" style="539" customWidth="1"/>
    <col min="9997" max="9997" width="16.5703125" style="539" customWidth="1"/>
    <col min="9998" max="10240" width="11.42578125" style="539"/>
    <col min="10241" max="10241" width="22.7109375" style="539" customWidth="1"/>
    <col min="10242" max="10242" width="15.42578125" style="539" customWidth="1"/>
    <col min="10243" max="10243" width="7.28515625" style="539" customWidth="1"/>
    <col min="10244" max="10244" width="11.42578125" style="539"/>
    <col min="10245" max="10245" width="5.7109375" style="539" customWidth="1"/>
    <col min="10246" max="10246" width="0" style="539" hidden="1" customWidth="1"/>
    <col min="10247" max="10247" width="9.5703125" style="539" customWidth="1"/>
    <col min="10248" max="10248" width="14" style="539" customWidth="1"/>
    <col min="10249" max="10249" width="16.28515625" style="539" customWidth="1"/>
    <col min="10250" max="10250" width="15.85546875" style="539" customWidth="1"/>
    <col min="10251" max="10251" width="11.7109375" style="539" customWidth="1"/>
    <col min="10252" max="10252" width="8.28515625" style="539" customWidth="1"/>
    <col min="10253" max="10253" width="16.5703125" style="539" customWidth="1"/>
    <col min="10254" max="10496" width="11.42578125" style="539"/>
    <col min="10497" max="10497" width="22.7109375" style="539" customWidth="1"/>
    <col min="10498" max="10498" width="15.42578125" style="539" customWidth="1"/>
    <col min="10499" max="10499" width="7.28515625" style="539" customWidth="1"/>
    <col min="10500" max="10500" width="11.42578125" style="539"/>
    <col min="10501" max="10501" width="5.7109375" style="539" customWidth="1"/>
    <col min="10502" max="10502" width="0" style="539" hidden="1" customWidth="1"/>
    <col min="10503" max="10503" width="9.5703125" style="539" customWidth="1"/>
    <col min="10504" max="10504" width="14" style="539" customWidth="1"/>
    <col min="10505" max="10505" width="16.28515625" style="539" customWidth="1"/>
    <col min="10506" max="10506" width="15.85546875" style="539" customWidth="1"/>
    <col min="10507" max="10507" width="11.7109375" style="539" customWidth="1"/>
    <col min="10508" max="10508" width="8.28515625" style="539" customWidth="1"/>
    <col min="10509" max="10509" width="16.5703125" style="539" customWidth="1"/>
    <col min="10510" max="10752" width="11.42578125" style="539"/>
    <col min="10753" max="10753" width="22.7109375" style="539" customWidth="1"/>
    <col min="10754" max="10754" width="15.42578125" style="539" customWidth="1"/>
    <col min="10755" max="10755" width="7.28515625" style="539" customWidth="1"/>
    <col min="10756" max="10756" width="11.42578125" style="539"/>
    <col min="10757" max="10757" width="5.7109375" style="539" customWidth="1"/>
    <col min="10758" max="10758" width="0" style="539" hidden="1" customWidth="1"/>
    <col min="10759" max="10759" width="9.5703125" style="539" customWidth="1"/>
    <col min="10760" max="10760" width="14" style="539" customWidth="1"/>
    <col min="10761" max="10761" width="16.28515625" style="539" customWidth="1"/>
    <col min="10762" max="10762" width="15.85546875" style="539" customWidth="1"/>
    <col min="10763" max="10763" width="11.7109375" style="539" customWidth="1"/>
    <col min="10764" max="10764" width="8.28515625" style="539" customWidth="1"/>
    <col min="10765" max="10765" width="16.5703125" style="539" customWidth="1"/>
    <col min="10766" max="11008" width="11.42578125" style="539"/>
    <col min="11009" max="11009" width="22.7109375" style="539" customWidth="1"/>
    <col min="11010" max="11010" width="15.42578125" style="539" customWidth="1"/>
    <col min="11011" max="11011" width="7.28515625" style="539" customWidth="1"/>
    <col min="11012" max="11012" width="11.42578125" style="539"/>
    <col min="11013" max="11013" width="5.7109375" style="539" customWidth="1"/>
    <col min="11014" max="11014" width="0" style="539" hidden="1" customWidth="1"/>
    <col min="11015" max="11015" width="9.5703125" style="539" customWidth="1"/>
    <col min="11016" max="11016" width="14" style="539" customWidth="1"/>
    <col min="11017" max="11017" width="16.28515625" style="539" customWidth="1"/>
    <col min="11018" max="11018" width="15.85546875" style="539" customWidth="1"/>
    <col min="11019" max="11019" width="11.7109375" style="539" customWidth="1"/>
    <col min="11020" max="11020" width="8.28515625" style="539" customWidth="1"/>
    <col min="11021" max="11021" width="16.5703125" style="539" customWidth="1"/>
    <col min="11022" max="11264" width="11.42578125" style="539"/>
    <col min="11265" max="11265" width="22.7109375" style="539" customWidth="1"/>
    <col min="11266" max="11266" width="15.42578125" style="539" customWidth="1"/>
    <col min="11267" max="11267" width="7.28515625" style="539" customWidth="1"/>
    <col min="11268" max="11268" width="11.42578125" style="539"/>
    <col min="11269" max="11269" width="5.7109375" style="539" customWidth="1"/>
    <col min="11270" max="11270" width="0" style="539" hidden="1" customWidth="1"/>
    <col min="11271" max="11271" width="9.5703125" style="539" customWidth="1"/>
    <col min="11272" max="11272" width="14" style="539" customWidth="1"/>
    <col min="11273" max="11273" width="16.28515625" style="539" customWidth="1"/>
    <col min="11274" max="11274" width="15.85546875" style="539" customWidth="1"/>
    <col min="11275" max="11275" width="11.7109375" style="539" customWidth="1"/>
    <col min="11276" max="11276" width="8.28515625" style="539" customWidth="1"/>
    <col min="11277" max="11277" width="16.5703125" style="539" customWidth="1"/>
    <col min="11278" max="11520" width="11.42578125" style="539"/>
    <col min="11521" max="11521" width="22.7109375" style="539" customWidth="1"/>
    <col min="11522" max="11522" width="15.42578125" style="539" customWidth="1"/>
    <col min="11523" max="11523" width="7.28515625" style="539" customWidth="1"/>
    <col min="11524" max="11524" width="11.42578125" style="539"/>
    <col min="11525" max="11525" width="5.7109375" style="539" customWidth="1"/>
    <col min="11526" max="11526" width="0" style="539" hidden="1" customWidth="1"/>
    <col min="11527" max="11527" width="9.5703125" style="539" customWidth="1"/>
    <col min="11528" max="11528" width="14" style="539" customWidth="1"/>
    <col min="11529" max="11529" width="16.28515625" style="539" customWidth="1"/>
    <col min="11530" max="11530" width="15.85546875" style="539" customWidth="1"/>
    <col min="11531" max="11531" width="11.7109375" style="539" customWidth="1"/>
    <col min="11532" max="11532" width="8.28515625" style="539" customWidth="1"/>
    <col min="11533" max="11533" width="16.5703125" style="539" customWidth="1"/>
    <col min="11534" max="11776" width="11.42578125" style="539"/>
    <col min="11777" max="11777" width="22.7109375" style="539" customWidth="1"/>
    <col min="11778" max="11778" width="15.42578125" style="539" customWidth="1"/>
    <col min="11779" max="11779" width="7.28515625" style="539" customWidth="1"/>
    <col min="11780" max="11780" width="11.42578125" style="539"/>
    <col min="11781" max="11781" width="5.7109375" style="539" customWidth="1"/>
    <col min="11782" max="11782" width="0" style="539" hidden="1" customWidth="1"/>
    <col min="11783" max="11783" width="9.5703125" style="539" customWidth="1"/>
    <col min="11784" max="11784" width="14" style="539" customWidth="1"/>
    <col min="11785" max="11785" width="16.28515625" style="539" customWidth="1"/>
    <col min="11786" max="11786" width="15.85546875" style="539" customWidth="1"/>
    <col min="11787" max="11787" width="11.7109375" style="539" customWidth="1"/>
    <col min="11788" max="11788" width="8.28515625" style="539" customWidth="1"/>
    <col min="11789" max="11789" width="16.5703125" style="539" customWidth="1"/>
    <col min="11790" max="12032" width="11.42578125" style="539"/>
    <col min="12033" max="12033" width="22.7109375" style="539" customWidth="1"/>
    <col min="12034" max="12034" width="15.42578125" style="539" customWidth="1"/>
    <col min="12035" max="12035" width="7.28515625" style="539" customWidth="1"/>
    <col min="12036" max="12036" width="11.42578125" style="539"/>
    <col min="12037" max="12037" width="5.7109375" style="539" customWidth="1"/>
    <col min="12038" max="12038" width="0" style="539" hidden="1" customWidth="1"/>
    <col min="12039" max="12039" width="9.5703125" style="539" customWidth="1"/>
    <col min="12040" max="12040" width="14" style="539" customWidth="1"/>
    <col min="12041" max="12041" width="16.28515625" style="539" customWidth="1"/>
    <col min="12042" max="12042" width="15.85546875" style="539" customWidth="1"/>
    <col min="12043" max="12043" width="11.7109375" style="539" customWidth="1"/>
    <col min="12044" max="12044" width="8.28515625" style="539" customWidth="1"/>
    <col min="12045" max="12045" width="16.5703125" style="539" customWidth="1"/>
    <col min="12046" max="12288" width="11.42578125" style="539"/>
    <col min="12289" max="12289" width="22.7109375" style="539" customWidth="1"/>
    <col min="12290" max="12290" width="15.42578125" style="539" customWidth="1"/>
    <col min="12291" max="12291" width="7.28515625" style="539" customWidth="1"/>
    <col min="12292" max="12292" width="11.42578125" style="539"/>
    <col min="12293" max="12293" width="5.7109375" style="539" customWidth="1"/>
    <col min="12294" max="12294" width="0" style="539" hidden="1" customWidth="1"/>
    <col min="12295" max="12295" width="9.5703125" style="539" customWidth="1"/>
    <col min="12296" max="12296" width="14" style="539" customWidth="1"/>
    <col min="12297" max="12297" width="16.28515625" style="539" customWidth="1"/>
    <col min="12298" max="12298" width="15.85546875" style="539" customWidth="1"/>
    <col min="12299" max="12299" width="11.7109375" style="539" customWidth="1"/>
    <col min="12300" max="12300" width="8.28515625" style="539" customWidth="1"/>
    <col min="12301" max="12301" width="16.5703125" style="539" customWidth="1"/>
    <col min="12302" max="12544" width="11.42578125" style="539"/>
    <col min="12545" max="12545" width="22.7109375" style="539" customWidth="1"/>
    <col min="12546" max="12546" width="15.42578125" style="539" customWidth="1"/>
    <col min="12547" max="12547" width="7.28515625" style="539" customWidth="1"/>
    <col min="12548" max="12548" width="11.42578125" style="539"/>
    <col min="12549" max="12549" width="5.7109375" style="539" customWidth="1"/>
    <col min="12550" max="12550" width="0" style="539" hidden="1" customWidth="1"/>
    <col min="12551" max="12551" width="9.5703125" style="539" customWidth="1"/>
    <col min="12552" max="12552" width="14" style="539" customWidth="1"/>
    <col min="12553" max="12553" width="16.28515625" style="539" customWidth="1"/>
    <col min="12554" max="12554" width="15.85546875" style="539" customWidth="1"/>
    <col min="12555" max="12555" width="11.7109375" style="539" customWidth="1"/>
    <col min="12556" max="12556" width="8.28515625" style="539" customWidth="1"/>
    <col min="12557" max="12557" width="16.5703125" style="539" customWidth="1"/>
    <col min="12558" max="12800" width="11.42578125" style="539"/>
    <col min="12801" max="12801" width="22.7109375" style="539" customWidth="1"/>
    <col min="12802" max="12802" width="15.42578125" style="539" customWidth="1"/>
    <col min="12803" max="12803" width="7.28515625" style="539" customWidth="1"/>
    <col min="12804" max="12804" width="11.42578125" style="539"/>
    <col min="12805" max="12805" width="5.7109375" style="539" customWidth="1"/>
    <col min="12806" max="12806" width="0" style="539" hidden="1" customWidth="1"/>
    <col min="12807" max="12807" width="9.5703125" style="539" customWidth="1"/>
    <col min="12808" max="12808" width="14" style="539" customWidth="1"/>
    <col min="12809" max="12809" width="16.28515625" style="539" customWidth="1"/>
    <col min="12810" max="12810" width="15.85546875" style="539" customWidth="1"/>
    <col min="12811" max="12811" width="11.7109375" style="539" customWidth="1"/>
    <col min="12812" max="12812" width="8.28515625" style="539" customWidth="1"/>
    <col min="12813" max="12813" width="16.5703125" style="539" customWidth="1"/>
    <col min="12814" max="13056" width="11.42578125" style="539"/>
    <col min="13057" max="13057" width="22.7109375" style="539" customWidth="1"/>
    <col min="13058" max="13058" width="15.42578125" style="539" customWidth="1"/>
    <col min="13059" max="13059" width="7.28515625" style="539" customWidth="1"/>
    <col min="13060" max="13060" width="11.42578125" style="539"/>
    <col min="13061" max="13061" width="5.7109375" style="539" customWidth="1"/>
    <col min="13062" max="13062" width="0" style="539" hidden="1" customWidth="1"/>
    <col min="13063" max="13063" width="9.5703125" style="539" customWidth="1"/>
    <col min="13064" max="13064" width="14" style="539" customWidth="1"/>
    <col min="13065" max="13065" width="16.28515625" style="539" customWidth="1"/>
    <col min="13066" max="13066" width="15.85546875" style="539" customWidth="1"/>
    <col min="13067" max="13067" width="11.7109375" style="539" customWidth="1"/>
    <col min="13068" max="13068" width="8.28515625" style="539" customWidth="1"/>
    <col min="13069" max="13069" width="16.5703125" style="539" customWidth="1"/>
    <col min="13070" max="13312" width="11.42578125" style="539"/>
    <col min="13313" max="13313" width="22.7109375" style="539" customWidth="1"/>
    <col min="13314" max="13314" width="15.42578125" style="539" customWidth="1"/>
    <col min="13315" max="13315" width="7.28515625" style="539" customWidth="1"/>
    <col min="13316" max="13316" width="11.42578125" style="539"/>
    <col min="13317" max="13317" width="5.7109375" style="539" customWidth="1"/>
    <col min="13318" max="13318" width="0" style="539" hidden="1" customWidth="1"/>
    <col min="13319" max="13319" width="9.5703125" style="539" customWidth="1"/>
    <col min="13320" max="13320" width="14" style="539" customWidth="1"/>
    <col min="13321" max="13321" width="16.28515625" style="539" customWidth="1"/>
    <col min="13322" max="13322" width="15.85546875" style="539" customWidth="1"/>
    <col min="13323" max="13323" width="11.7109375" style="539" customWidth="1"/>
    <col min="13324" max="13324" width="8.28515625" style="539" customWidth="1"/>
    <col min="13325" max="13325" width="16.5703125" style="539" customWidth="1"/>
    <col min="13326" max="13568" width="11.42578125" style="539"/>
    <col min="13569" max="13569" width="22.7109375" style="539" customWidth="1"/>
    <col min="13570" max="13570" width="15.42578125" style="539" customWidth="1"/>
    <col min="13571" max="13571" width="7.28515625" style="539" customWidth="1"/>
    <col min="13572" max="13572" width="11.42578125" style="539"/>
    <col min="13573" max="13573" width="5.7109375" style="539" customWidth="1"/>
    <col min="13574" max="13574" width="0" style="539" hidden="1" customWidth="1"/>
    <col min="13575" max="13575" width="9.5703125" style="539" customWidth="1"/>
    <col min="13576" max="13576" width="14" style="539" customWidth="1"/>
    <col min="13577" max="13577" width="16.28515625" style="539" customWidth="1"/>
    <col min="13578" max="13578" width="15.85546875" style="539" customWidth="1"/>
    <col min="13579" max="13579" width="11.7109375" style="539" customWidth="1"/>
    <col min="13580" max="13580" width="8.28515625" style="539" customWidth="1"/>
    <col min="13581" max="13581" width="16.5703125" style="539" customWidth="1"/>
    <col min="13582" max="13824" width="11.42578125" style="539"/>
    <col min="13825" max="13825" width="22.7109375" style="539" customWidth="1"/>
    <col min="13826" max="13826" width="15.42578125" style="539" customWidth="1"/>
    <col min="13827" max="13827" width="7.28515625" style="539" customWidth="1"/>
    <col min="13828" max="13828" width="11.42578125" style="539"/>
    <col min="13829" max="13829" width="5.7109375" style="539" customWidth="1"/>
    <col min="13830" max="13830" width="0" style="539" hidden="1" customWidth="1"/>
    <col min="13831" max="13831" width="9.5703125" style="539" customWidth="1"/>
    <col min="13832" max="13832" width="14" style="539" customWidth="1"/>
    <col min="13833" max="13833" width="16.28515625" style="539" customWidth="1"/>
    <col min="13834" max="13834" width="15.85546875" style="539" customWidth="1"/>
    <col min="13835" max="13835" width="11.7109375" style="539" customWidth="1"/>
    <col min="13836" max="13836" width="8.28515625" style="539" customWidth="1"/>
    <col min="13837" max="13837" width="16.5703125" style="539" customWidth="1"/>
    <col min="13838" max="14080" width="11.42578125" style="539"/>
    <col min="14081" max="14081" width="22.7109375" style="539" customWidth="1"/>
    <col min="14082" max="14082" width="15.42578125" style="539" customWidth="1"/>
    <col min="14083" max="14083" width="7.28515625" style="539" customWidth="1"/>
    <col min="14084" max="14084" width="11.42578125" style="539"/>
    <col min="14085" max="14085" width="5.7109375" style="539" customWidth="1"/>
    <col min="14086" max="14086" width="0" style="539" hidden="1" customWidth="1"/>
    <col min="14087" max="14087" width="9.5703125" style="539" customWidth="1"/>
    <col min="14088" max="14088" width="14" style="539" customWidth="1"/>
    <col min="14089" max="14089" width="16.28515625" style="539" customWidth="1"/>
    <col min="14090" max="14090" width="15.85546875" style="539" customWidth="1"/>
    <col min="14091" max="14091" width="11.7109375" style="539" customWidth="1"/>
    <col min="14092" max="14092" width="8.28515625" style="539" customWidth="1"/>
    <col min="14093" max="14093" width="16.5703125" style="539" customWidth="1"/>
    <col min="14094" max="14336" width="11.42578125" style="539"/>
    <col min="14337" max="14337" width="22.7109375" style="539" customWidth="1"/>
    <col min="14338" max="14338" width="15.42578125" style="539" customWidth="1"/>
    <col min="14339" max="14339" width="7.28515625" style="539" customWidth="1"/>
    <col min="14340" max="14340" width="11.42578125" style="539"/>
    <col min="14341" max="14341" width="5.7109375" style="539" customWidth="1"/>
    <col min="14342" max="14342" width="0" style="539" hidden="1" customWidth="1"/>
    <col min="14343" max="14343" width="9.5703125" style="539" customWidth="1"/>
    <col min="14344" max="14344" width="14" style="539" customWidth="1"/>
    <col min="14345" max="14345" width="16.28515625" style="539" customWidth="1"/>
    <col min="14346" max="14346" width="15.85546875" style="539" customWidth="1"/>
    <col min="14347" max="14347" width="11.7109375" style="539" customWidth="1"/>
    <col min="14348" max="14348" width="8.28515625" style="539" customWidth="1"/>
    <col min="14349" max="14349" width="16.5703125" style="539" customWidth="1"/>
    <col min="14350" max="14592" width="11.42578125" style="539"/>
    <col min="14593" max="14593" width="22.7109375" style="539" customWidth="1"/>
    <col min="14594" max="14594" width="15.42578125" style="539" customWidth="1"/>
    <col min="14595" max="14595" width="7.28515625" style="539" customWidth="1"/>
    <col min="14596" max="14596" width="11.42578125" style="539"/>
    <col min="14597" max="14597" width="5.7109375" style="539" customWidth="1"/>
    <col min="14598" max="14598" width="0" style="539" hidden="1" customWidth="1"/>
    <col min="14599" max="14599" width="9.5703125" style="539" customWidth="1"/>
    <col min="14600" max="14600" width="14" style="539" customWidth="1"/>
    <col min="14601" max="14601" width="16.28515625" style="539" customWidth="1"/>
    <col min="14602" max="14602" width="15.85546875" style="539" customWidth="1"/>
    <col min="14603" max="14603" width="11.7109375" style="539" customWidth="1"/>
    <col min="14604" max="14604" width="8.28515625" style="539" customWidth="1"/>
    <col min="14605" max="14605" width="16.5703125" style="539" customWidth="1"/>
    <col min="14606" max="14848" width="11.42578125" style="539"/>
    <col min="14849" max="14849" width="22.7109375" style="539" customWidth="1"/>
    <col min="14850" max="14850" width="15.42578125" style="539" customWidth="1"/>
    <col min="14851" max="14851" width="7.28515625" style="539" customWidth="1"/>
    <col min="14852" max="14852" width="11.42578125" style="539"/>
    <col min="14853" max="14853" width="5.7109375" style="539" customWidth="1"/>
    <col min="14854" max="14854" width="0" style="539" hidden="1" customWidth="1"/>
    <col min="14855" max="14855" width="9.5703125" style="539" customWidth="1"/>
    <col min="14856" max="14856" width="14" style="539" customWidth="1"/>
    <col min="14857" max="14857" width="16.28515625" style="539" customWidth="1"/>
    <col min="14858" max="14858" width="15.85546875" style="539" customWidth="1"/>
    <col min="14859" max="14859" width="11.7109375" style="539" customWidth="1"/>
    <col min="14860" max="14860" width="8.28515625" style="539" customWidth="1"/>
    <col min="14861" max="14861" width="16.5703125" style="539" customWidth="1"/>
    <col min="14862" max="15104" width="11.42578125" style="539"/>
    <col min="15105" max="15105" width="22.7109375" style="539" customWidth="1"/>
    <col min="15106" max="15106" width="15.42578125" style="539" customWidth="1"/>
    <col min="15107" max="15107" width="7.28515625" style="539" customWidth="1"/>
    <col min="15108" max="15108" width="11.42578125" style="539"/>
    <col min="15109" max="15109" width="5.7109375" style="539" customWidth="1"/>
    <col min="15110" max="15110" width="0" style="539" hidden="1" customWidth="1"/>
    <col min="15111" max="15111" width="9.5703125" style="539" customWidth="1"/>
    <col min="15112" max="15112" width="14" style="539" customWidth="1"/>
    <col min="15113" max="15113" width="16.28515625" style="539" customWidth="1"/>
    <col min="15114" max="15114" width="15.85546875" style="539" customWidth="1"/>
    <col min="15115" max="15115" width="11.7109375" style="539" customWidth="1"/>
    <col min="15116" max="15116" width="8.28515625" style="539" customWidth="1"/>
    <col min="15117" max="15117" width="16.5703125" style="539" customWidth="1"/>
    <col min="15118" max="15360" width="11.42578125" style="539"/>
    <col min="15361" max="15361" width="22.7109375" style="539" customWidth="1"/>
    <col min="15362" max="15362" width="15.42578125" style="539" customWidth="1"/>
    <col min="15363" max="15363" width="7.28515625" style="539" customWidth="1"/>
    <col min="15364" max="15364" width="11.42578125" style="539"/>
    <col min="15365" max="15365" width="5.7109375" style="539" customWidth="1"/>
    <col min="15366" max="15366" width="0" style="539" hidden="1" customWidth="1"/>
    <col min="15367" max="15367" width="9.5703125" style="539" customWidth="1"/>
    <col min="15368" max="15368" width="14" style="539" customWidth="1"/>
    <col min="15369" max="15369" width="16.28515625" style="539" customWidth="1"/>
    <col min="15370" max="15370" width="15.85546875" style="539" customWidth="1"/>
    <col min="15371" max="15371" width="11.7109375" style="539" customWidth="1"/>
    <col min="15372" max="15372" width="8.28515625" style="539" customWidth="1"/>
    <col min="15373" max="15373" width="16.5703125" style="539" customWidth="1"/>
    <col min="15374" max="15616" width="11.42578125" style="539"/>
    <col min="15617" max="15617" width="22.7109375" style="539" customWidth="1"/>
    <col min="15618" max="15618" width="15.42578125" style="539" customWidth="1"/>
    <col min="15619" max="15619" width="7.28515625" style="539" customWidth="1"/>
    <col min="15620" max="15620" width="11.42578125" style="539"/>
    <col min="15621" max="15621" width="5.7109375" style="539" customWidth="1"/>
    <col min="15622" max="15622" width="0" style="539" hidden="1" customWidth="1"/>
    <col min="15623" max="15623" width="9.5703125" style="539" customWidth="1"/>
    <col min="15624" max="15624" width="14" style="539" customWidth="1"/>
    <col min="15625" max="15625" width="16.28515625" style="539" customWidth="1"/>
    <col min="15626" max="15626" width="15.85546875" style="539" customWidth="1"/>
    <col min="15627" max="15627" width="11.7109375" style="539" customWidth="1"/>
    <col min="15628" max="15628" width="8.28515625" style="539" customWidth="1"/>
    <col min="15629" max="15629" width="16.5703125" style="539" customWidth="1"/>
    <col min="15630" max="15872" width="11.42578125" style="539"/>
    <col min="15873" max="15873" width="22.7109375" style="539" customWidth="1"/>
    <col min="15874" max="15874" width="15.42578125" style="539" customWidth="1"/>
    <col min="15875" max="15875" width="7.28515625" style="539" customWidth="1"/>
    <col min="15876" max="15876" width="11.42578125" style="539"/>
    <col min="15877" max="15877" width="5.7109375" style="539" customWidth="1"/>
    <col min="15878" max="15878" width="0" style="539" hidden="1" customWidth="1"/>
    <col min="15879" max="15879" width="9.5703125" style="539" customWidth="1"/>
    <col min="15880" max="15880" width="14" style="539" customWidth="1"/>
    <col min="15881" max="15881" width="16.28515625" style="539" customWidth="1"/>
    <col min="15882" max="15882" width="15.85546875" style="539" customWidth="1"/>
    <col min="15883" max="15883" width="11.7109375" style="539" customWidth="1"/>
    <col min="15884" max="15884" width="8.28515625" style="539" customWidth="1"/>
    <col min="15885" max="15885" width="16.5703125" style="539" customWidth="1"/>
    <col min="15886" max="16128" width="11.42578125" style="539"/>
    <col min="16129" max="16129" width="22.7109375" style="539" customWidth="1"/>
    <col min="16130" max="16130" width="15.42578125" style="539" customWidth="1"/>
    <col min="16131" max="16131" width="7.28515625" style="539" customWidth="1"/>
    <col min="16132" max="16132" width="11.42578125" style="539"/>
    <col min="16133" max="16133" width="5.7109375" style="539" customWidth="1"/>
    <col min="16134" max="16134" width="0" style="539" hidden="1" customWidth="1"/>
    <col min="16135" max="16135" width="9.5703125" style="539" customWidth="1"/>
    <col min="16136" max="16136" width="14" style="539" customWidth="1"/>
    <col min="16137" max="16137" width="16.28515625" style="539" customWidth="1"/>
    <col min="16138" max="16138" width="15.85546875" style="539" customWidth="1"/>
    <col min="16139" max="16139" width="11.7109375" style="539" customWidth="1"/>
    <col min="16140" max="16140" width="8.28515625" style="539" customWidth="1"/>
    <col min="16141" max="16141" width="16.5703125" style="539" customWidth="1"/>
    <col min="16142" max="16384" width="11.42578125" style="539"/>
  </cols>
  <sheetData>
    <row r="1" spans="1:13" s="496" customFormat="1">
      <c r="A1" s="788"/>
      <c r="B1" s="791"/>
      <c r="C1" s="792"/>
      <c r="D1" s="792"/>
      <c r="E1" s="792"/>
      <c r="F1" s="792"/>
      <c r="G1" s="792"/>
      <c r="H1" s="792"/>
      <c r="I1" s="793"/>
      <c r="J1" s="754" t="s">
        <v>933</v>
      </c>
      <c r="K1" s="761" t="s">
        <v>2198</v>
      </c>
      <c r="L1" s="762"/>
      <c r="M1" s="763"/>
    </row>
    <row r="2" spans="1:13" s="496" customFormat="1">
      <c r="A2" s="789"/>
      <c r="B2" s="767" t="s">
        <v>934</v>
      </c>
      <c r="C2" s="768"/>
      <c r="D2" s="768"/>
      <c r="E2" s="768"/>
      <c r="F2" s="768"/>
      <c r="G2" s="768"/>
      <c r="H2" s="768"/>
      <c r="I2" s="769"/>
      <c r="J2" s="755"/>
      <c r="K2" s="764"/>
      <c r="L2" s="765"/>
      <c r="M2" s="766"/>
    </row>
    <row r="3" spans="1:13" s="496" customFormat="1">
      <c r="A3" s="789"/>
      <c r="B3" s="770" t="s">
        <v>2199</v>
      </c>
      <c r="C3" s="771"/>
      <c r="D3" s="771"/>
      <c r="E3" s="771"/>
      <c r="F3" s="771"/>
      <c r="G3" s="771"/>
      <c r="H3" s="771"/>
      <c r="I3" s="772"/>
      <c r="J3" s="759" t="s">
        <v>935</v>
      </c>
      <c r="K3" s="774">
        <v>1</v>
      </c>
      <c r="L3" s="775"/>
      <c r="M3" s="776"/>
    </row>
    <row r="4" spans="1:13" s="496" customFormat="1">
      <c r="A4" s="789"/>
      <c r="B4" s="770" t="s">
        <v>2200</v>
      </c>
      <c r="C4" s="771"/>
      <c r="D4" s="771"/>
      <c r="E4" s="771"/>
      <c r="F4" s="771"/>
      <c r="G4" s="771"/>
      <c r="H4" s="771"/>
      <c r="I4" s="772"/>
      <c r="J4" s="773"/>
      <c r="K4" s="777"/>
      <c r="L4" s="778"/>
      <c r="M4" s="779"/>
    </row>
    <row r="5" spans="1:13" s="496" customFormat="1">
      <c r="A5" s="789"/>
      <c r="B5" s="756" t="s">
        <v>2201</v>
      </c>
      <c r="C5" s="757"/>
      <c r="D5" s="757"/>
      <c r="E5" s="757"/>
      <c r="F5" s="757"/>
      <c r="G5" s="757"/>
      <c r="H5" s="757"/>
      <c r="I5" s="758"/>
      <c r="J5" s="759" t="s">
        <v>936</v>
      </c>
      <c r="K5" s="780"/>
      <c r="L5" s="780" t="s">
        <v>937</v>
      </c>
      <c r="M5" s="782"/>
    </row>
    <row r="6" spans="1:13" s="496" customFormat="1" ht="13.5" customHeight="1" thickBot="1">
      <c r="A6" s="790"/>
      <c r="B6" s="794"/>
      <c r="C6" s="795"/>
      <c r="D6" s="795"/>
      <c r="E6" s="795"/>
      <c r="F6" s="795"/>
      <c r="G6" s="795"/>
      <c r="H6" s="795"/>
      <c r="I6" s="796"/>
      <c r="J6" s="760"/>
      <c r="K6" s="781"/>
      <c r="L6" s="781"/>
      <c r="M6" s="783"/>
    </row>
    <row r="7" spans="1:13" s="501" customFormat="1" ht="9" thickBot="1">
      <c r="A7" s="497"/>
      <c r="B7" s="498"/>
      <c r="C7" s="498"/>
      <c r="D7" s="498"/>
      <c r="E7" s="498"/>
      <c r="F7" s="498"/>
      <c r="G7" s="498"/>
      <c r="H7" s="498"/>
      <c r="I7" s="498"/>
      <c r="J7" s="498"/>
      <c r="K7" s="499"/>
      <c r="L7" s="499"/>
      <c r="M7" s="500"/>
    </row>
    <row r="8" spans="1:13" s="496" customFormat="1" ht="21.95" customHeight="1">
      <c r="A8" s="502"/>
      <c r="B8" s="503"/>
      <c r="C8" s="503"/>
      <c r="D8" s="503"/>
      <c r="E8" s="503"/>
      <c r="F8" s="503"/>
      <c r="G8" s="504"/>
      <c r="H8" s="503"/>
      <c r="I8" s="503"/>
      <c r="J8" s="505" t="s">
        <v>938</v>
      </c>
      <c r="K8" s="506"/>
      <c r="L8" s="506"/>
      <c r="M8" s="507"/>
    </row>
    <row r="9" spans="1:13" s="514" customFormat="1" ht="11.25">
      <c r="A9" s="508"/>
      <c r="B9" s="509"/>
      <c r="C9" s="509"/>
      <c r="D9" s="509"/>
      <c r="E9" s="509"/>
      <c r="F9" s="509"/>
      <c r="G9" s="510"/>
      <c r="H9" s="509"/>
      <c r="I9" s="509"/>
      <c r="J9" s="511"/>
      <c r="K9" s="512" t="s">
        <v>2202</v>
      </c>
      <c r="L9" s="512" t="s">
        <v>2203</v>
      </c>
      <c r="M9" s="513" t="s">
        <v>2204</v>
      </c>
    </row>
    <row r="10" spans="1:13" s="496" customFormat="1" ht="27.75" customHeight="1">
      <c r="A10" s="785" t="s">
        <v>2205</v>
      </c>
      <c r="B10" s="786"/>
      <c r="C10" s="786"/>
      <c r="D10" s="786"/>
      <c r="E10" s="515" t="s">
        <v>2206</v>
      </c>
      <c r="F10" s="516"/>
      <c r="H10" s="787" t="s">
        <v>2207</v>
      </c>
      <c r="I10" s="787"/>
      <c r="J10" s="517" t="s">
        <v>2206</v>
      </c>
      <c r="K10" s="518"/>
      <c r="L10" s="518"/>
      <c r="M10" s="519"/>
    </row>
    <row r="11" spans="1:13" s="496" customFormat="1" ht="24" customHeight="1">
      <c r="A11" s="520" t="s">
        <v>939</v>
      </c>
      <c r="B11" s="521"/>
      <c r="C11" s="784"/>
      <c r="D11" s="784"/>
      <c r="E11" s="522"/>
      <c r="F11" s="522"/>
      <c r="G11" s="523"/>
      <c r="I11" s="524" t="s">
        <v>940</v>
      </c>
      <c r="J11" s="521"/>
      <c r="K11" s="525"/>
      <c r="L11" s="525"/>
      <c r="M11" s="526"/>
    </row>
    <row r="12" spans="1:13" s="496" customFormat="1" ht="13.5" thickBot="1">
      <c r="A12" s="527"/>
      <c r="B12" s="528"/>
      <c r="C12" s="529"/>
      <c r="D12" s="529"/>
      <c r="E12" s="529"/>
      <c r="F12" s="529"/>
      <c r="G12" s="528"/>
      <c r="H12" s="529"/>
      <c r="I12" s="528"/>
      <c r="J12" s="529"/>
      <c r="K12" s="743"/>
      <c r="L12" s="743"/>
      <c r="M12" s="744"/>
    </row>
    <row r="13" spans="1:13" s="496" customFormat="1">
      <c r="A13" s="530"/>
      <c r="B13" s="531"/>
      <c r="C13" s="531"/>
      <c r="D13" s="531"/>
      <c r="E13" s="531"/>
      <c r="F13" s="531"/>
      <c r="G13" s="531"/>
      <c r="H13" s="531"/>
      <c r="I13" s="531"/>
      <c r="J13" s="531"/>
      <c r="K13" s="531"/>
      <c r="L13" s="531"/>
      <c r="M13" s="532"/>
    </row>
    <row r="14" spans="1:13">
      <c r="A14" s="533" t="s">
        <v>941</v>
      </c>
      <c r="B14" s="534"/>
      <c r="C14" s="535" t="s">
        <v>937</v>
      </c>
      <c r="D14" s="536"/>
      <c r="E14" s="496"/>
      <c r="F14" s="496"/>
      <c r="G14" s="537"/>
      <c r="H14" s="537"/>
      <c r="I14" s="537"/>
      <c r="J14" s="537"/>
      <c r="K14" s="537"/>
      <c r="L14" s="537"/>
      <c r="M14" s="538"/>
    </row>
    <row r="15" spans="1:13" ht="19.5" customHeight="1">
      <c r="A15" s="540" t="s">
        <v>2208</v>
      </c>
      <c r="B15" s="541"/>
      <c r="C15" s="542"/>
      <c r="D15" s="542"/>
      <c r="E15" s="542"/>
      <c r="F15" s="542"/>
      <c r="G15" s="542"/>
      <c r="H15" s="542"/>
      <c r="I15" s="542"/>
      <c r="J15" s="542"/>
      <c r="K15" s="542"/>
      <c r="L15" s="542"/>
      <c r="M15" s="538"/>
    </row>
    <row r="16" spans="1:13" ht="18" customHeight="1">
      <c r="A16" s="540"/>
      <c r="B16" s="543"/>
      <c r="C16" s="544"/>
      <c r="D16" s="542"/>
      <c r="E16" s="542"/>
      <c r="F16" s="542"/>
      <c r="G16" s="542"/>
      <c r="H16" s="542"/>
      <c r="I16" s="542"/>
      <c r="J16" s="542"/>
      <c r="K16" s="542"/>
      <c r="L16" s="542"/>
      <c r="M16" s="538"/>
    </row>
    <row r="17" spans="1:13" ht="6" customHeight="1">
      <c r="A17" s="540"/>
      <c r="B17" s="545"/>
      <c r="C17" s="546"/>
      <c r="D17" s="546"/>
      <c r="E17" s="546"/>
      <c r="F17" s="546"/>
      <c r="G17" s="546"/>
      <c r="H17" s="546"/>
      <c r="I17" s="546"/>
      <c r="J17" s="546"/>
      <c r="K17" s="546"/>
      <c r="L17" s="546"/>
      <c r="M17" s="547"/>
    </row>
    <row r="18" spans="1:13" ht="18" customHeight="1">
      <c r="A18" s="540" t="s">
        <v>2209</v>
      </c>
      <c r="B18" s="543"/>
      <c r="C18" s="542"/>
      <c r="D18" s="542"/>
      <c r="E18" s="542"/>
      <c r="F18" s="542"/>
      <c r="G18" s="542"/>
      <c r="H18" s="548"/>
      <c r="I18" s="535" t="s">
        <v>2210</v>
      </c>
      <c r="J18" s="542"/>
      <c r="K18" s="542"/>
      <c r="L18" s="542"/>
      <c r="M18" s="549"/>
    </row>
    <row r="19" spans="1:13" ht="4.5" customHeight="1">
      <c r="A19" s="540"/>
      <c r="B19" s="545"/>
      <c r="C19" s="546"/>
      <c r="D19" s="546"/>
      <c r="E19" s="546"/>
      <c r="F19" s="546"/>
      <c r="G19" s="546"/>
      <c r="H19" s="546"/>
      <c r="I19" s="546"/>
      <c r="J19" s="546"/>
      <c r="K19" s="546"/>
      <c r="L19" s="546"/>
      <c r="M19" s="547"/>
    </row>
    <row r="20" spans="1:13" ht="18.75" customHeight="1">
      <c r="A20" s="540" t="s">
        <v>2211</v>
      </c>
      <c r="B20" s="543"/>
      <c r="C20" s="525"/>
      <c r="D20" s="525"/>
      <c r="E20" s="525"/>
      <c r="F20" s="525"/>
      <c r="G20" s="525"/>
      <c r="H20" s="525"/>
      <c r="I20" s="525"/>
      <c r="J20" s="525"/>
      <c r="K20" s="525"/>
      <c r="L20" s="525"/>
      <c r="M20" s="550"/>
    </row>
    <row r="21" spans="1:13" ht="3.75" customHeight="1">
      <c r="A21" s="540"/>
      <c r="B21" s="545"/>
      <c r="C21" s="522"/>
      <c r="D21" s="522"/>
      <c r="E21" s="522"/>
      <c r="F21" s="522"/>
      <c r="G21" s="522"/>
      <c r="H21" s="522"/>
      <c r="I21" s="522"/>
      <c r="J21" s="522"/>
      <c r="K21" s="522"/>
      <c r="L21" s="522"/>
      <c r="M21" s="526"/>
    </row>
    <row r="22" spans="1:13" ht="18" customHeight="1">
      <c r="A22" s="540" t="s">
        <v>2212</v>
      </c>
      <c r="B22" s="543"/>
      <c r="C22" s="525"/>
      <c r="D22" s="525"/>
      <c r="E22" s="525"/>
      <c r="F22" s="525"/>
      <c r="G22" s="525"/>
      <c r="H22" s="525"/>
      <c r="I22" s="525"/>
      <c r="J22" s="551" t="s">
        <v>2213</v>
      </c>
      <c r="K22" s="552"/>
      <c r="L22" s="551" t="s">
        <v>937</v>
      </c>
      <c r="M22" s="553"/>
    </row>
    <row r="23" spans="1:13" ht="3.75" customHeight="1">
      <c r="A23" s="540"/>
      <c r="B23" s="545"/>
      <c r="C23" s="522"/>
      <c r="D23" s="522"/>
      <c r="E23" s="522"/>
      <c r="F23" s="522"/>
      <c r="G23" s="522"/>
      <c r="H23" s="522"/>
      <c r="I23" s="522"/>
      <c r="J23" s="522"/>
      <c r="K23" s="522"/>
      <c r="L23" s="522"/>
      <c r="M23" s="526"/>
    </row>
    <row r="24" spans="1:13" ht="19.5" customHeight="1">
      <c r="A24" s="540" t="s">
        <v>2214</v>
      </c>
      <c r="B24" s="545"/>
      <c r="C24" s="522"/>
      <c r="D24" s="522"/>
      <c r="E24" s="554"/>
      <c r="F24" s="554"/>
      <c r="G24" s="548"/>
      <c r="H24" s="525"/>
      <c r="I24" s="525"/>
      <c r="J24" s="496"/>
      <c r="K24" s="522"/>
      <c r="L24" s="522"/>
      <c r="M24" s="526"/>
    </row>
    <row r="25" spans="1:13" s="560" customFormat="1" ht="11.25">
      <c r="A25" s="555"/>
      <c r="B25" s="556"/>
      <c r="C25" s="557"/>
      <c r="D25" s="557"/>
      <c r="E25" s="745" t="s">
        <v>2202</v>
      </c>
      <c r="F25" s="745"/>
      <c r="G25" s="745"/>
      <c r="H25" s="557" t="s">
        <v>2203</v>
      </c>
      <c r="I25" s="557" t="s">
        <v>2204</v>
      </c>
      <c r="J25" s="558"/>
      <c r="K25" s="557"/>
      <c r="L25" s="557"/>
      <c r="M25" s="559"/>
    </row>
    <row r="26" spans="1:13" ht="12.75" customHeight="1">
      <c r="A26" s="561"/>
      <c r="B26" s="537"/>
      <c r="C26" s="537"/>
      <c r="D26" s="537"/>
      <c r="E26" s="537"/>
      <c r="F26" s="537"/>
      <c r="G26" s="537"/>
      <c r="H26" s="537"/>
      <c r="I26" s="537"/>
      <c r="J26" s="537"/>
      <c r="K26" s="537"/>
      <c r="L26" s="537"/>
      <c r="M26" s="538"/>
    </row>
    <row r="27" spans="1:13" ht="15">
      <c r="A27" s="746" t="s">
        <v>942</v>
      </c>
      <c r="B27" s="747"/>
      <c r="C27" s="747"/>
      <c r="D27" s="747"/>
      <c r="E27" s="747"/>
      <c r="F27" s="747"/>
      <c r="G27" s="747"/>
      <c r="H27" s="747"/>
      <c r="I27" s="747"/>
      <c r="J27" s="747"/>
      <c r="K27" s="747"/>
      <c r="L27" s="747"/>
      <c r="M27" s="748"/>
    </row>
    <row r="28" spans="1:13" ht="13.5" thickBot="1">
      <c r="A28" s="562"/>
      <c r="B28" s="563"/>
      <c r="C28" s="563"/>
      <c r="D28" s="563"/>
      <c r="E28" s="563"/>
      <c r="F28" s="563"/>
      <c r="G28" s="563"/>
      <c r="H28" s="563"/>
      <c r="I28" s="563"/>
      <c r="J28" s="563"/>
      <c r="K28" s="563"/>
      <c r="L28" s="563"/>
      <c r="M28" s="564"/>
    </row>
    <row r="29" spans="1:13" ht="25.5">
      <c r="A29" s="565" t="s">
        <v>943</v>
      </c>
      <c r="B29" s="749" t="s">
        <v>944</v>
      </c>
      <c r="C29" s="750"/>
      <c r="D29" s="750"/>
      <c r="E29" s="750"/>
      <c r="F29" s="750"/>
      <c r="G29" s="750"/>
      <c r="H29" s="750"/>
      <c r="I29" s="751"/>
      <c r="J29" s="566" t="s">
        <v>2215</v>
      </c>
      <c r="K29" s="752" t="s">
        <v>945</v>
      </c>
      <c r="L29" s="753"/>
      <c r="M29" s="565" t="s">
        <v>946</v>
      </c>
    </row>
    <row r="30" spans="1:13" ht="13.5" thickBot="1">
      <c r="A30" s="567"/>
      <c r="B30" s="568"/>
      <c r="C30" s="569"/>
      <c r="D30" s="569"/>
      <c r="E30" s="569"/>
      <c r="F30" s="569"/>
      <c r="G30" s="569"/>
      <c r="H30" s="569"/>
      <c r="I30" s="569"/>
      <c r="J30" s="570"/>
      <c r="K30" s="736"/>
      <c r="L30" s="737"/>
      <c r="M30" s="571"/>
    </row>
    <row r="31" spans="1:13">
      <c r="A31" s="562"/>
      <c r="B31" s="563"/>
      <c r="C31" s="563"/>
      <c r="D31" s="563"/>
      <c r="E31" s="563"/>
      <c r="F31" s="563"/>
      <c r="G31" s="563"/>
      <c r="H31" s="563"/>
      <c r="I31" s="563"/>
      <c r="J31" s="563"/>
      <c r="K31" s="563"/>
      <c r="L31" s="563"/>
      <c r="M31" s="564"/>
    </row>
    <row r="32" spans="1:13">
      <c r="A32" s="572" t="s">
        <v>947</v>
      </c>
      <c r="B32" s="573"/>
      <c r="C32" s="573"/>
      <c r="D32" s="573"/>
      <c r="E32" s="573"/>
      <c r="F32" s="573"/>
      <c r="G32" s="573"/>
      <c r="H32" s="573"/>
      <c r="I32" s="573"/>
      <c r="J32" s="573"/>
      <c r="K32" s="573"/>
      <c r="L32" s="573"/>
      <c r="M32" s="574"/>
    </row>
    <row r="33" spans="1:13" s="577" customFormat="1" ht="3.75" customHeight="1" thickBot="1">
      <c r="A33" s="575"/>
      <c r="B33" s="563"/>
      <c r="C33" s="563"/>
      <c r="D33" s="563"/>
      <c r="E33" s="563"/>
      <c r="F33" s="563"/>
      <c r="G33" s="563"/>
      <c r="H33" s="576"/>
      <c r="I33" s="576"/>
      <c r="J33" s="563"/>
      <c r="K33" s="563"/>
      <c r="L33" s="563"/>
      <c r="M33" s="564"/>
    </row>
    <row r="34" spans="1:13" s="580" customFormat="1" ht="12">
      <c r="A34" s="714" t="s">
        <v>944</v>
      </c>
      <c r="B34" s="715"/>
      <c r="C34" s="715"/>
      <c r="D34" s="715"/>
      <c r="E34" s="715"/>
      <c r="F34" s="715"/>
      <c r="G34" s="734"/>
      <c r="H34" s="738" t="s">
        <v>948</v>
      </c>
      <c r="I34" s="739"/>
      <c r="J34" s="578" t="s">
        <v>949</v>
      </c>
      <c r="K34" s="735" t="s">
        <v>950</v>
      </c>
      <c r="L34" s="734"/>
      <c r="M34" s="579" t="s">
        <v>951</v>
      </c>
    </row>
    <row r="35" spans="1:13" s="580" customFormat="1" ht="12">
      <c r="A35" s="740"/>
      <c r="B35" s="741"/>
      <c r="C35" s="741"/>
      <c r="D35" s="741"/>
      <c r="E35" s="741"/>
      <c r="F35" s="741"/>
      <c r="G35" s="719"/>
      <c r="H35" s="742"/>
      <c r="I35" s="720"/>
      <c r="J35" s="581"/>
      <c r="K35" s="718"/>
      <c r="L35" s="719"/>
      <c r="M35" s="582"/>
    </row>
    <row r="36" spans="1:13" s="580" customFormat="1" thickBot="1">
      <c r="A36" s="731"/>
      <c r="B36" s="732"/>
      <c r="C36" s="732"/>
      <c r="D36" s="732"/>
      <c r="E36" s="732"/>
      <c r="F36" s="732"/>
      <c r="G36" s="713"/>
      <c r="H36" s="733"/>
      <c r="I36" s="721"/>
      <c r="J36" s="583"/>
      <c r="K36" s="712"/>
      <c r="L36" s="713"/>
      <c r="M36" s="584"/>
    </row>
    <row r="37" spans="1:13" s="580" customFormat="1" thickBot="1">
      <c r="A37" s="707" t="s">
        <v>953</v>
      </c>
      <c r="B37" s="708"/>
      <c r="C37" s="708"/>
      <c r="D37" s="708"/>
      <c r="E37" s="708"/>
      <c r="F37" s="708"/>
      <c r="G37" s="708"/>
      <c r="H37" s="708"/>
      <c r="I37" s="708"/>
      <c r="J37" s="708"/>
      <c r="K37" s="708"/>
      <c r="L37" s="709"/>
      <c r="M37" s="585">
        <v>0</v>
      </c>
    </row>
    <row r="38" spans="1:13" s="580" customFormat="1" ht="12">
      <c r="A38" s="586"/>
      <c r="B38" s="587"/>
      <c r="C38" s="587"/>
      <c r="D38" s="587"/>
      <c r="E38" s="587"/>
      <c r="F38" s="587"/>
      <c r="G38" s="587"/>
      <c r="H38" s="587"/>
      <c r="I38" s="587"/>
      <c r="J38" s="587"/>
      <c r="K38" s="587"/>
      <c r="L38" s="587"/>
      <c r="M38" s="588"/>
    </row>
    <row r="39" spans="1:13">
      <c r="A39" s="589" t="s">
        <v>954</v>
      </c>
      <c r="B39" s="590"/>
      <c r="C39" s="590"/>
      <c r="D39" s="590"/>
      <c r="E39" s="590"/>
      <c r="F39" s="590"/>
      <c r="G39" s="590"/>
      <c r="H39" s="590"/>
      <c r="I39" s="590"/>
      <c r="J39" s="590"/>
      <c r="K39" s="590"/>
      <c r="L39" s="590"/>
      <c r="M39" s="591"/>
    </row>
    <row r="40" spans="1:13" s="580" customFormat="1" ht="3.75" customHeight="1" thickBot="1">
      <c r="A40" s="592"/>
      <c r="B40" s="593"/>
      <c r="C40" s="593"/>
      <c r="D40" s="593"/>
      <c r="E40" s="593"/>
      <c r="F40" s="593"/>
      <c r="G40" s="593"/>
      <c r="H40" s="593"/>
      <c r="I40" s="587"/>
      <c r="J40" s="587"/>
      <c r="K40" s="587"/>
      <c r="L40" s="587"/>
      <c r="M40" s="588"/>
    </row>
    <row r="41" spans="1:13" s="580" customFormat="1" ht="12">
      <c r="A41" s="714" t="s">
        <v>944</v>
      </c>
      <c r="B41" s="715"/>
      <c r="C41" s="715"/>
      <c r="D41" s="715"/>
      <c r="E41" s="715"/>
      <c r="F41" s="715"/>
      <c r="G41" s="715"/>
      <c r="H41" s="734"/>
      <c r="I41" s="594" t="s">
        <v>945</v>
      </c>
      <c r="J41" s="578" t="s">
        <v>946</v>
      </c>
      <c r="K41" s="735" t="s">
        <v>955</v>
      </c>
      <c r="L41" s="734"/>
      <c r="M41" s="579" t="s">
        <v>951</v>
      </c>
    </row>
    <row r="42" spans="1:13" s="580" customFormat="1" ht="12">
      <c r="A42" s="701"/>
      <c r="B42" s="702"/>
      <c r="C42" s="702"/>
      <c r="D42" s="702"/>
      <c r="E42" s="702"/>
      <c r="F42" s="702"/>
      <c r="G42" s="702"/>
      <c r="H42" s="720"/>
      <c r="I42" s="595"/>
      <c r="J42" s="581"/>
      <c r="K42" s="718"/>
      <c r="L42" s="719"/>
      <c r="M42" s="582"/>
    </row>
    <row r="43" spans="1:13" s="580" customFormat="1" thickBot="1">
      <c r="A43" s="710"/>
      <c r="B43" s="711"/>
      <c r="C43" s="711"/>
      <c r="D43" s="711"/>
      <c r="E43" s="711"/>
      <c r="F43" s="711"/>
      <c r="G43" s="711"/>
      <c r="H43" s="721"/>
      <c r="I43" s="596"/>
      <c r="J43" s="597"/>
      <c r="K43" s="712"/>
      <c r="L43" s="713"/>
      <c r="M43" s="598"/>
    </row>
    <row r="44" spans="1:13" s="580" customFormat="1" thickBot="1">
      <c r="A44" s="707" t="s">
        <v>953</v>
      </c>
      <c r="B44" s="708"/>
      <c r="C44" s="708"/>
      <c r="D44" s="708"/>
      <c r="E44" s="708"/>
      <c r="F44" s="708"/>
      <c r="G44" s="708"/>
      <c r="H44" s="708"/>
      <c r="I44" s="708"/>
      <c r="J44" s="708"/>
      <c r="K44" s="708"/>
      <c r="L44" s="709"/>
      <c r="M44" s="585">
        <v>0</v>
      </c>
    </row>
    <row r="45" spans="1:13" s="580" customFormat="1" ht="12">
      <c r="A45" s="599"/>
      <c r="B45" s="587"/>
      <c r="C45" s="587"/>
      <c r="D45" s="587"/>
      <c r="E45" s="587"/>
      <c r="F45" s="587"/>
      <c r="G45" s="587"/>
      <c r="H45" s="587"/>
      <c r="I45" s="587"/>
      <c r="J45" s="587"/>
      <c r="K45" s="587"/>
      <c r="L45" s="587"/>
      <c r="M45" s="588"/>
    </row>
    <row r="46" spans="1:13" s="580" customFormat="1">
      <c r="A46" s="589" t="s">
        <v>956</v>
      </c>
      <c r="B46" s="595"/>
      <c r="C46" s="595"/>
      <c r="D46" s="595"/>
      <c r="E46" s="595"/>
      <c r="F46" s="595"/>
      <c r="G46" s="595"/>
      <c r="H46" s="595"/>
      <c r="I46" s="595"/>
      <c r="J46" s="595"/>
      <c r="K46" s="595"/>
      <c r="L46" s="595"/>
      <c r="M46" s="600"/>
    </row>
    <row r="47" spans="1:13" s="580" customFormat="1" ht="3.75" customHeight="1" thickBot="1">
      <c r="A47" s="599"/>
      <c r="B47" s="587"/>
      <c r="C47" s="587"/>
      <c r="D47" s="587"/>
      <c r="E47" s="587"/>
      <c r="F47" s="587"/>
      <c r="G47" s="587"/>
      <c r="H47" s="587"/>
      <c r="I47" s="587"/>
      <c r="J47" s="587"/>
      <c r="K47" s="587"/>
      <c r="L47" s="587"/>
      <c r="M47" s="588"/>
    </row>
    <row r="48" spans="1:13" s="580" customFormat="1" ht="36" customHeight="1">
      <c r="A48" s="722" t="s">
        <v>957</v>
      </c>
      <c r="B48" s="723"/>
      <c r="C48" s="723"/>
      <c r="D48" s="723"/>
      <c r="E48" s="724"/>
      <c r="F48" s="601"/>
      <c r="G48" s="602" t="s">
        <v>945</v>
      </c>
      <c r="H48" s="603" t="s">
        <v>958</v>
      </c>
      <c r="I48" s="604" t="s">
        <v>2233</v>
      </c>
      <c r="J48" s="603" t="s">
        <v>2234</v>
      </c>
      <c r="K48" s="725" t="s">
        <v>961</v>
      </c>
      <c r="L48" s="724"/>
      <c r="M48" s="605" t="s">
        <v>951</v>
      </c>
    </row>
    <row r="49" spans="1:13" s="580" customFormat="1" ht="12">
      <c r="A49" s="606"/>
      <c r="B49" s="607"/>
      <c r="C49" s="607"/>
      <c r="D49" s="607"/>
      <c r="E49" s="607"/>
      <c r="F49" s="607"/>
      <c r="G49" s="608"/>
      <c r="H49" s="581"/>
      <c r="I49" s="595"/>
      <c r="J49" s="581"/>
      <c r="K49" s="718"/>
      <c r="L49" s="719"/>
      <c r="M49" s="582"/>
    </row>
    <row r="50" spans="1:13" s="580" customFormat="1" thickBot="1">
      <c r="A50" s="609"/>
      <c r="B50" s="610"/>
      <c r="C50" s="610"/>
      <c r="D50" s="610"/>
      <c r="E50" s="610"/>
      <c r="F50" s="610"/>
      <c r="G50" s="611"/>
      <c r="H50" s="583"/>
      <c r="I50" s="593"/>
      <c r="J50" s="583"/>
      <c r="K50" s="712"/>
      <c r="L50" s="713"/>
      <c r="M50" s="584"/>
    </row>
    <row r="51" spans="1:13" s="580" customFormat="1" thickBot="1">
      <c r="A51" s="726" t="s">
        <v>953</v>
      </c>
      <c r="B51" s="727"/>
      <c r="C51" s="727"/>
      <c r="D51" s="727"/>
      <c r="E51" s="727"/>
      <c r="F51" s="727"/>
      <c r="G51" s="727"/>
      <c r="H51" s="727"/>
      <c r="I51" s="727"/>
      <c r="J51" s="727"/>
      <c r="K51" s="727"/>
      <c r="L51" s="728"/>
      <c r="M51" s="612">
        <v>0</v>
      </c>
    </row>
    <row r="52" spans="1:13" s="580" customFormat="1" ht="12">
      <c r="A52" s="599"/>
      <c r="B52" s="587"/>
      <c r="C52" s="587"/>
      <c r="D52" s="587"/>
      <c r="E52" s="587"/>
      <c r="F52" s="587"/>
      <c r="G52" s="587"/>
      <c r="H52" s="587"/>
      <c r="I52" s="587"/>
      <c r="J52" s="587"/>
      <c r="K52" s="587"/>
      <c r="L52" s="587"/>
      <c r="M52" s="588"/>
    </row>
    <row r="53" spans="1:13">
      <c r="A53" s="589" t="s">
        <v>962</v>
      </c>
      <c r="B53" s="590"/>
      <c r="C53" s="590"/>
      <c r="D53" s="590"/>
      <c r="E53" s="590"/>
      <c r="F53" s="590"/>
      <c r="G53" s="590"/>
      <c r="H53" s="590"/>
      <c r="I53" s="590"/>
      <c r="J53" s="590"/>
      <c r="K53" s="590"/>
      <c r="L53" s="590"/>
      <c r="M53" s="591"/>
    </row>
    <row r="54" spans="1:13" s="580" customFormat="1" ht="3.75" customHeight="1" thickBot="1">
      <c r="A54" s="599"/>
      <c r="B54" s="587"/>
      <c r="C54" s="587"/>
      <c r="D54" s="587"/>
      <c r="E54" s="587"/>
      <c r="F54" s="587"/>
      <c r="G54" s="587"/>
      <c r="H54" s="587"/>
      <c r="I54" s="587"/>
      <c r="J54" s="587"/>
      <c r="K54" s="587"/>
      <c r="L54" s="587"/>
      <c r="M54" s="588"/>
    </row>
    <row r="55" spans="1:13" s="580" customFormat="1" ht="25.5" customHeight="1">
      <c r="A55" s="722" t="s">
        <v>944</v>
      </c>
      <c r="B55" s="723"/>
      <c r="C55" s="723"/>
      <c r="D55" s="723"/>
      <c r="E55" s="723"/>
      <c r="F55" s="723"/>
      <c r="G55" s="724"/>
      <c r="H55" s="602" t="s">
        <v>964</v>
      </c>
      <c r="I55" s="604" t="s">
        <v>965</v>
      </c>
      <c r="J55" s="603" t="s">
        <v>966</v>
      </c>
      <c r="K55" s="729" t="s">
        <v>950</v>
      </c>
      <c r="L55" s="730"/>
      <c r="M55" s="613" t="s">
        <v>951</v>
      </c>
    </row>
    <row r="56" spans="1:13" s="580" customFormat="1" ht="12">
      <c r="A56" s="701"/>
      <c r="B56" s="702"/>
      <c r="C56" s="702"/>
      <c r="D56" s="702"/>
      <c r="E56" s="702"/>
      <c r="F56" s="702"/>
      <c r="G56" s="702"/>
      <c r="H56" s="581"/>
      <c r="I56" s="595"/>
      <c r="J56" s="581"/>
      <c r="K56" s="718"/>
      <c r="L56" s="719"/>
      <c r="M56" s="582"/>
    </row>
    <row r="57" spans="1:13" s="580" customFormat="1" thickBot="1">
      <c r="A57" s="710"/>
      <c r="B57" s="711"/>
      <c r="C57" s="711"/>
      <c r="D57" s="711"/>
      <c r="E57" s="711"/>
      <c r="F57" s="711"/>
      <c r="G57" s="711"/>
      <c r="H57" s="583"/>
      <c r="I57" s="593"/>
      <c r="J57" s="583"/>
      <c r="K57" s="712"/>
      <c r="L57" s="713"/>
      <c r="M57" s="584"/>
    </row>
    <row r="58" spans="1:13" s="580" customFormat="1" thickBot="1">
      <c r="A58" s="707" t="s">
        <v>953</v>
      </c>
      <c r="B58" s="708"/>
      <c r="C58" s="708"/>
      <c r="D58" s="708"/>
      <c r="E58" s="708"/>
      <c r="F58" s="708"/>
      <c r="G58" s="708"/>
      <c r="H58" s="708"/>
      <c r="I58" s="708"/>
      <c r="J58" s="708"/>
      <c r="K58" s="708"/>
      <c r="L58" s="709"/>
      <c r="M58" s="585">
        <v>0</v>
      </c>
    </row>
    <row r="59" spans="1:13" s="580" customFormat="1" ht="8.25" customHeight="1" thickBot="1">
      <c r="A59" s="599"/>
      <c r="B59" s="587"/>
      <c r="C59" s="587"/>
      <c r="D59" s="587"/>
      <c r="E59" s="587"/>
      <c r="F59" s="587"/>
      <c r="G59" s="587"/>
      <c r="H59" s="587"/>
      <c r="I59" s="587"/>
      <c r="J59" s="587"/>
      <c r="K59" s="587"/>
      <c r="L59" s="587"/>
      <c r="M59" s="588"/>
    </row>
    <row r="60" spans="1:13" s="580" customFormat="1" thickBot="1">
      <c r="A60" s="707" t="s">
        <v>967</v>
      </c>
      <c r="B60" s="708"/>
      <c r="C60" s="708"/>
      <c r="D60" s="708"/>
      <c r="E60" s="708"/>
      <c r="F60" s="708"/>
      <c r="G60" s="708"/>
      <c r="H60" s="708"/>
      <c r="I60" s="708"/>
      <c r="J60" s="708"/>
      <c r="K60" s="708"/>
      <c r="L60" s="709"/>
      <c r="M60" s="585">
        <v>0</v>
      </c>
    </row>
    <row r="61" spans="1:13" s="580" customFormat="1" ht="9" customHeight="1">
      <c r="A61" s="599"/>
      <c r="B61" s="587"/>
      <c r="C61" s="587"/>
      <c r="D61" s="587"/>
      <c r="E61" s="587"/>
      <c r="F61" s="587"/>
      <c r="G61" s="587"/>
      <c r="H61" s="587"/>
      <c r="I61" s="587"/>
      <c r="J61" s="587"/>
      <c r="K61" s="587"/>
      <c r="L61" s="587"/>
      <c r="M61" s="588"/>
    </row>
    <row r="62" spans="1:13">
      <c r="A62" s="589" t="s">
        <v>968</v>
      </c>
      <c r="B62" s="590"/>
      <c r="C62" s="590"/>
      <c r="D62" s="590"/>
      <c r="E62" s="590"/>
      <c r="F62" s="590"/>
      <c r="G62" s="590"/>
      <c r="H62" s="590"/>
      <c r="I62" s="590"/>
      <c r="J62" s="590"/>
      <c r="K62" s="590"/>
      <c r="L62" s="590"/>
      <c r="M62" s="591"/>
    </row>
    <row r="63" spans="1:13" s="580" customFormat="1" ht="3.75" customHeight="1" thickBot="1">
      <c r="A63" s="599"/>
      <c r="B63" s="587"/>
      <c r="C63" s="587"/>
      <c r="D63" s="587"/>
      <c r="E63" s="587"/>
      <c r="F63" s="587"/>
      <c r="G63" s="587"/>
      <c r="H63" s="587"/>
      <c r="I63" s="587"/>
      <c r="J63" s="587"/>
      <c r="K63" s="587"/>
      <c r="L63" s="587"/>
      <c r="M63" s="588"/>
    </row>
    <row r="64" spans="1:13" s="580" customFormat="1" ht="12">
      <c r="A64" s="714" t="s">
        <v>944</v>
      </c>
      <c r="B64" s="715"/>
      <c r="C64" s="715"/>
      <c r="D64" s="715"/>
      <c r="E64" s="715"/>
      <c r="F64" s="715"/>
      <c r="G64" s="715"/>
      <c r="H64" s="614"/>
      <c r="I64" s="615"/>
      <c r="J64" s="616" t="s">
        <v>970</v>
      </c>
      <c r="K64" s="716" t="s">
        <v>971</v>
      </c>
      <c r="L64" s="717"/>
      <c r="M64" s="617"/>
    </row>
    <row r="65" spans="1:13" s="580" customFormat="1" ht="12">
      <c r="A65" s="701" t="s">
        <v>2235</v>
      </c>
      <c r="B65" s="702"/>
      <c r="C65" s="702"/>
      <c r="D65" s="702"/>
      <c r="E65" s="702"/>
      <c r="F65" s="702"/>
      <c r="G65" s="702"/>
      <c r="H65" s="618"/>
      <c r="I65" s="619"/>
      <c r="J65" s="620"/>
      <c r="K65" s="703"/>
      <c r="L65" s="704"/>
      <c r="M65" s="621"/>
    </row>
    <row r="66" spans="1:13" s="580" customFormat="1" ht="12">
      <c r="A66" s="622" t="s">
        <v>973</v>
      </c>
      <c r="B66" s="623"/>
      <c r="C66" s="623"/>
      <c r="D66" s="623"/>
      <c r="E66" s="623"/>
      <c r="F66" s="623"/>
      <c r="G66" s="623"/>
      <c r="H66" s="618"/>
      <c r="I66" s="619"/>
      <c r="J66" s="620"/>
      <c r="K66" s="703"/>
      <c r="L66" s="704"/>
      <c r="M66" s="621"/>
    </row>
    <row r="67" spans="1:13" s="580" customFormat="1" thickBot="1">
      <c r="A67" s="609" t="s">
        <v>974</v>
      </c>
      <c r="B67" s="610"/>
      <c r="C67" s="610"/>
      <c r="D67" s="610"/>
      <c r="E67" s="610"/>
      <c r="F67" s="610"/>
      <c r="G67" s="610"/>
      <c r="H67" s="624"/>
      <c r="I67" s="625"/>
      <c r="J67" s="620"/>
      <c r="K67" s="705"/>
      <c r="L67" s="706"/>
      <c r="M67" s="621"/>
    </row>
    <row r="68" spans="1:13" s="580" customFormat="1" thickBot="1">
      <c r="A68" s="707" t="s">
        <v>953</v>
      </c>
      <c r="B68" s="708"/>
      <c r="C68" s="708"/>
      <c r="D68" s="708"/>
      <c r="E68" s="708"/>
      <c r="F68" s="708"/>
      <c r="G68" s="708"/>
      <c r="H68" s="708"/>
      <c r="I68" s="708"/>
      <c r="J68" s="708"/>
      <c r="K68" s="708"/>
      <c r="L68" s="709"/>
      <c r="M68" s="585">
        <v>0</v>
      </c>
    </row>
    <row r="69" spans="1:13" s="580" customFormat="1" ht="7.5" customHeight="1" thickBot="1">
      <c r="A69" s="599"/>
      <c r="B69" s="587"/>
      <c r="C69" s="587"/>
      <c r="D69" s="587"/>
      <c r="E69" s="587"/>
      <c r="F69" s="587"/>
      <c r="G69" s="587"/>
      <c r="H69" s="587"/>
      <c r="I69" s="587"/>
      <c r="J69" s="587"/>
      <c r="K69" s="587"/>
      <c r="L69" s="587"/>
      <c r="M69" s="588"/>
    </row>
    <row r="70" spans="1:13" s="580" customFormat="1" thickBot="1">
      <c r="A70" s="707" t="s">
        <v>2236</v>
      </c>
      <c r="B70" s="708"/>
      <c r="C70" s="708"/>
      <c r="D70" s="708"/>
      <c r="E70" s="708"/>
      <c r="F70" s="708"/>
      <c r="G70" s="708"/>
      <c r="H70" s="708"/>
      <c r="I70" s="708"/>
      <c r="J70" s="708"/>
      <c r="K70" s="708"/>
      <c r="L70" s="709"/>
      <c r="M70" s="585">
        <f>ROUND(M60+M68,0)</f>
        <v>0</v>
      </c>
    </row>
    <row r="71" spans="1:13">
      <c r="A71" s="530"/>
      <c r="B71" s="531"/>
      <c r="C71" s="531"/>
      <c r="D71" s="531"/>
      <c r="E71" s="531"/>
      <c r="F71" s="531"/>
      <c r="G71" s="531"/>
      <c r="H71" s="531"/>
      <c r="I71" s="531"/>
      <c r="J71" s="531"/>
      <c r="K71" s="531"/>
      <c r="L71" s="531"/>
      <c r="M71" s="532"/>
    </row>
    <row r="72" spans="1:13">
      <c r="A72" s="561"/>
      <c r="B72" s="496"/>
      <c r="C72" s="496"/>
      <c r="D72" s="496"/>
      <c r="E72" s="496"/>
      <c r="F72" s="496"/>
      <c r="G72" s="496"/>
      <c r="H72" s="496"/>
      <c r="I72" s="496"/>
      <c r="J72" s="496"/>
      <c r="K72" s="496"/>
      <c r="L72" s="496"/>
      <c r="M72" s="538"/>
    </row>
    <row r="73" spans="1:13">
      <c r="A73" s="561"/>
      <c r="B73" s="496"/>
      <c r="C73" s="496"/>
      <c r="D73" s="496"/>
      <c r="E73" s="496"/>
      <c r="F73" s="496"/>
      <c r="G73" s="496"/>
      <c r="H73" s="496"/>
      <c r="I73" s="496"/>
      <c r="J73" s="496"/>
      <c r="K73" s="496"/>
      <c r="L73" s="496"/>
      <c r="M73" s="538"/>
    </row>
    <row r="74" spans="1:13">
      <c r="A74" s="561"/>
      <c r="B74" s="496"/>
      <c r="C74" s="496"/>
      <c r="D74" s="496"/>
      <c r="E74" s="496"/>
      <c r="F74" s="496"/>
      <c r="G74" s="496"/>
      <c r="H74" s="496"/>
      <c r="I74" s="496"/>
      <c r="J74" s="496"/>
      <c r="K74" s="496"/>
      <c r="L74" s="496"/>
      <c r="M74" s="538"/>
    </row>
    <row r="75" spans="1:13" s="580" customFormat="1" ht="12">
      <c r="A75" s="626"/>
      <c r="B75" s="627"/>
      <c r="C75" s="627"/>
      <c r="D75" s="628" t="s">
        <v>976</v>
      </c>
      <c r="E75" s="628"/>
      <c r="F75" s="628"/>
      <c r="G75" s="628"/>
      <c r="H75" s="628"/>
      <c r="I75" s="628"/>
      <c r="J75" s="627"/>
      <c r="K75" s="627"/>
      <c r="L75" s="627"/>
      <c r="M75" s="629"/>
    </row>
    <row r="76" spans="1:13" s="580" customFormat="1" ht="12">
      <c r="A76" s="626"/>
      <c r="B76" s="627"/>
      <c r="C76" s="627"/>
      <c r="D76" s="627" t="s">
        <v>977</v>
      </c>
      <c r="E76" s="627"/>
      <c r="F76" s="627"/>
      <c r="G76" s="627"/>
      <c r="H76" s="627"/>
      <c r="I76" s="627"/>
      <c r="J76" s="627"/>
      <c r="K76" s="627"/>
      <c r="L76" s="627"/>
      <c r="M76" s="629"/>
    </row>
    <row r="77" spans="1:13">
      <c r="A77" s="561"/>
      <c r="B77" s="496"/>
      <c r="C77" s="496"/>
      <c r="D77" s="496" t="s">
        <v>978</v>
      </c>
      <c r="E77" s="496"/>
      <c r="F77" s="496"/>
      <c r="G77" s="496"/>
      <c r="H77" s="496"/>
      <c r="I77" s="496"/>
      <c r="J77" s="496"/>
      <c r="K77" s="496"/>
      <c r="L77" s="496"/>
      <c r="M77" s="538"/>
    </row>
    <row r="78" spans="1:13">
      <c r="A78" s="561"/>
      <c r="B78" s="496"/>
      <c r="C78" s="496"/>
      <c r="D78" s="496" t="s">
        <v>979</v>
      </c>
      <c r="E78" s="496"/>
      <c r="F78" s="496"/>
      <c r="G78" s="496"/>
      <c r="H78" s="496"/>
      <c r="I78" s="496"/>
      <c r="J78" s="496"/>
      <c r="K78" s="496"/>
      <c r="L78" s="496"/>
      <c r="M78" s="538"/>
    </row>
    <row r="79" spans="1:13" ht="13.5" thickBot="1">
      <c r="A79" s="561"/>
      <c r="B79" s="496"/>
      <c r="C79" s="496"/>
      <c r="D79" s="496"/>
      <c r="E79" s="496" t="s">
        <v>980</v>
      </c>
      <c r="F79" s="496"/>
      <c r="G79" s="496"/>
      <c r="H79" s="496"/>
      <c r="I79" s="496"/>
      <c r="J79" s="496"/>
      <c r="K79" s="496"/>
      <c r="L79" s="496"/>
      <c r="M79" s="538"/>
    </row>
    <row r="80" spans="1:13">
      <c r="A80" s="630" t="s">
        <v>2216</v>
      </c>
      <c r="B80" s="631"/>
      <c r="C80" s="631"/>
      <c r="D80" s="631"/>
      <c r="E80" s="631"/>
      <c r="F80" s="631"/>
      <c r="G80" s="631"/>
      <c r="H80" s="631"/>
      <c r="I80" s="631"/>
      <c r="J80" s="631"/>
      <c r="K80" s="631"/>
      <c r="L80" s="631"/>
      <c r="M80" s="632"/>
    </row>
    <row r="81" spans="1:13">
      <c r="A81" s="633"/>
      <c r="B81" s="634"/>
      <c r="C81" s="634"/>
      <c r="D81" s="634"/>
      <c r="E81" s="634"/>
      <c r="F81" s="634"/>
      <c r="G81" s="634"/>
      <c r="H81" s="634"/>
      <c r="I81" s="634"/>
      <c r="J81" s="634"/>
      <c r="K81" s="634"/>
      <c r="L81" s="634"/>
      <c r="M81" s="635"/>
    </row>
    <row r="82" spans="1:13">
      <c r="A82" s="633"/>
      <c r="B82" s="634"/>
      <c r="C82" s="634"/>
      <c r="D82" s="634"/>
      <c r="E82" s="634"/>
      <c r="F82" s="634"/>
      <c r="G82" s="634"/>
      <c r="H82" s="634"/>
      <c r="I82" s="634"/>
      <c r="J82" s="634"/>
      <c r="K82" s="634"/>
      <c r="L82" s="634"/>
      <c r="M82" s="635"/>
    </row>
    <row r="83" spans="1:13">
      <c r="A83" s="633"/>
      <c r="B83" s="634"/>
      <c r="C83" s="634"/>
      <c r="D83" s="634"/>
      <c r="E83" s="634"/>
      <c r="F83" s="634"/>
      <c r="G83" s="634"/>
      <c r="H83" s="634"/>
      <c r="I83" s="634"/>
      <c r="J83" s="634"/>
      <c r="K83" s="634"/>
      <c r="L83" s="634"/>
      <c r="M83" s="635"/>
    </row>
    <row r="84" spans="1:13" ht="13.5" thickBot="1">
      <c r="A84" s="636"/>
      <c r="B84" s="637"/>
      <c r="C84" s="637"/>
      <c r="D84" s="637"/>
      <c r="E84" s="637"/>
      <c r="F84" s="637"/>
      <c r="G84" s="637"/>
      <c r="H84" s="637"/>
      <c r="I84" s="637"/>
      <c r="J84" s="637"/>
      <c r="K84" s="637"/>
      <c r="L84" s="637"/>
      <c r="M84" s="638"/>
    </row>
    <row r="85" spans="1:13">
      <c r="A85" s="639"/>
      <c r="B85" s="640"/>
      <c r="C85" s="640"/>
      <c r="D85" s="640"/>
      <c r="E85" s="640"/>
      <c r="F85" s="640"/>
      <c r="G85" s="640"/>
      <c r="H85" s="640"/>
      <c r="I85" s="640"/>
      <c r="J85" s="640"/>
      <c r="K85" s="640"/>
      <c r="L85" s="640"/>
      <c r="M85" s="641"/>
    </row>
    <row r="86" spans="1:13">
      <c r="A86" s="520" t="s">
        <v>2217</v>
      </c>
      <c r="B86" s="522"/>
      <c r="C86" s="522"/>
      <c r="D86" s="522"/>
      <c r="E86" s="522"/>
      <c r="F86" s="522"/>
      <c r="G86" s="522"/>
      <c r="H86" s="522"/>
      <c r="I86" s="522"/>
      <c r="J86" s="522"/>
      <c r="K86" s="522"/>
      <c r="L86" s="522"/>
      <c r="M86" s="526"/>
    </row>
    <row r="87" spans="1:13" ht="17.25" customHeight="1">
      <c r="A87" s="691" t="s">
        <v>2218</v>
      </c>
      <c r="B87" s="692"/>
      <c r="C87" s="692"/>
      <c r="D87" s="692"/>
      <c r="E87" s="692"/>
      <c r="F87" s="692"/>
      <c r="G87" s="692"/>
      <c r="H87" s="692"/>
      <c r="I87" s="692"/>
      <c r="J87" s="692"/>
      <c r="K87" s="692"/>
      <c r="L87" s="692"/>
      <c r="M87" s="693"/>
    </row>
    <row r="88" spans="1:13" ht="17.25" customHeight="1">
      <c r="A88" s="691"/>
      <c r="B88" s="692"/>
      <c r="C88" s="692"/>
      <c r="D88" s="692"/>
      <c r="E88" s="692"/>
      <c r="F88" s="692"/>
      <c r="G88" s="692"/>
      <c r="H88" s="692"/>
      <c r="I88" s="692"/>
      <c r="J88" s="692"/>
      <c r="K88" s="692"/>
      <c r="L88" s="692"/>
      <c r="M88" s="693"/>
    </row>
    <row r="89" spans="1:13" ht="18.75" customHeight="1">
      <c r="A89" s="694" t="s">
        <v>2219</v>
      </c>
      <c r="B89" s="695"/>
      <c r="C89" s="695"/>
      <c r="D89" s="695"/>
      <c r="E89" s="695"/>
      <c r="F89" s="695"/>
      <c r="G89" s="695"/>
      <c r="H89" s="695"/>
      <c r="I89" s="695"/>
      <c r="J89" s="695"/>
      <c r="K89" s="695"/>
      <c r="L89" s="695"/>
      <c r="M89" s="696"/>
    </row>
    <row r="90" spans="1:13" ht="21.75" customHeight="1">
      <c r="A90" s="694"/>
      <c r="B90" s="695"/>
      <c r="C90" s="695"/>
      <c r="D90" s="695"/>
      <c r="E90" s="695"/>
      <c r="F90" s="695"/>
      <c r="G90" s="695"/>
      <c r="H90" s="695"/>
      <c r="I90" s="695"/>
      <c r="J90" s="695"/>
      <c r="K90" s="695"/>
      <c r="L90" s="695"/>
      <c r="M90" s="696"/>
    </row>
    <row r="91" spans="1:13">
      <c r="A91" s="642"/>
      <c r="B91" s="643"/>
      <c r="C91" s="643"/>
      <c r="D91" s="643"/>
      <c r="E91" s="643"/>
      <c r="F91" s="643"/>
      <c r="G91" s="643"/>
      <c r="H91" s="643"/>
      <c r="I91" s="643"/>
      <c r="J91" s="643"/>
      <c r="K91" s="643"/>
      <c r="L91" s="643"/>
      <c r="M91" s="644"/>
    </row>
    <row r="92" spans="1:13">
      <c r="A92" s="642"/>
      <c r="B92" s="643"/>
      <c r="C92" s="643"/>
      <c r="D92" s="643"/>
      <c r="E92" s="643"/>
      <c r="F92" s="643"/>
      <c r="G92" s="643"/>
      <c r="H92" s="643"/>
      <c r="I92" s="643"/>
      <c r="J92" s="643"/>
      <c r="K92" s="643"/>
      <c r="L92" s="643"/>
      <c r="M92" s="644"/>
    </row>
    <row r="93" spans="1:13">
      <c r="A93" s="642"/>
      <c r="B93" s="643"/>
      <c r="C93" s="643"/>
      <c r="D93" s="643"/>
      <c r="E93" s="643"/>
      <c r="F93" s="643"/>
      <c r="G93" s="643"/>
      <c r="H93" s="643"/>
      <c r="I93" s="643"/>
      <c r="J93" s="643"/>
      <c r="K93" s="643"/>
      <c r="L93" s="643"/>
      <c r="M93" s="644"/>
    </row>
    <row r="94" spans="1:13">
      <c r="A94" s="520"/>
      <c r="B94" s="522"/>
      <c r="C94" s="522"/>
      <c r="D94" s="522"/>
      <c r="E94" s="522"/>
      <c r="F94" s="522"/>
      <c r="G94" s="522"/>
      <c r="H94" s="522"/>
      <c r="I94" s="522"/>
      <c r="J94" s="522"/>
      <c r="K94" s="522"/>
      <c r="L94" s="522"/>
      <c r="M94" s="526"/>
    </row>
    <row r="95" spans="1:13" s="580" customFormat="1" ht="12">
      <c r="A95" s="626"/>
      <c r="B95" s="627"/>
      <c r="C95" s="627"/>
      <c r="D95" s="627" t="s">
        <v>976</v>
      </c>
      <c r="E95" s="628"/>
      <c r="F95" s="627"/>
      <c r="G95" s="627"/>
      <c r="H95" s="627"/>
      <c r="I95" s="627"/>
      <c r="J95" s="627"/>
      <c r="K95" s="627"/>
      <c r="L95" s="627"/>
      <c r="M95" s="629"/>
    </row>
    <row r="96" spans="1:13" s="580" customFormat="1" ht="12">
      <c r="A96" s="626"/>
      <c r="B96" s="627"/>
      <c r="C96" s="627"/>
      <c r="D96" s="645" t="s">
        <v>977</v>
      </c>
      <c r="E96" s="627"/>
      <c r="F96" s="627"/>
      <c r="G96" s="645"/>
      <c r="H96" s="645"/>
      <c r="I96" s="645"/>
      <c r="J96" s="627"/>
      <c r="K96" s="627"/>
      <c r="L96" s="627"/>
      <c r="M96" s="629"/>
    </row>
    <row r="97" spans="1:13">
      <c r="A97" s="561"/>
      <c r="B97" s="496"/>
      <c r="C97" s="496"/>
      <c r="D97" s="646" t="s">
        <v>981</v>
      </c>
      <c r="E97" s="496"/>
      <c r="F97" s="496"/>
      <c r="G97" s="646"/>
      <c r="H97" s="646"/>
      <c r="I97" s="646"/>
      <c r="J97" s="496"/>
      <c r="K97" s="496"/>
      <c r="L97" s="496"/>
      <c r="M97" s="538"/>
    </row>
    <row r="98" spans="1:13">
      <c r="A98" s="647"/>
      <c r="B98" s="522"/>
      <c r="C98" s="522"/>
      <c r="D98" s="496" t="s">
        <v>979</v>
      </c>
      <c r="E98" s="496"/>
      <c r="F98" s="496"/>
      <c r="G98" s="496"/>
      <c r="H98" s="496"/>
      <c r="I98" s="496"/>
      <c r="J98" s="522"/>
      <c r="K98" s="522"/>
      <c r="L98" s="522"/>
      <c r="M98" s="526"/>
    </row>
    <row r="99" spans="1:13" ht="13.5" customHeight="1">
      <c r="A99" s="647"/>
      <c r="B99" s="522"/>
      <c r="C99" s="522"/>
      <c r="D99" s="522"/>
      <c r="E99" s="496"/>
      <c r="F99" s="496"/>
      <c r="G99" s="496"/>
      <c r="H99" s="496"/>
      <c r="I99" s="496"/>
      <c r="J99" s="522"/>
      <c r="K99" s="522"/>
      <c r="L99" s="522"/>
      <c r="M99" s="526"/>
    </row>
    <row r="100" spans="1:13">
      <c r="A100" s="648" t="s">
        <v>2220</v>
      </c>
      <c r="B100" s="649"/>
      <c r="C100" s="649"/>
      <c r="D100" s="496"/>
      <c r="E100" s="496"/>
      <c r="F100" s="496"/>
      <c r="G100" s="496"/>
      <c r="H100" s="496"/>
      <c r="I100" s="697"/>
      <c r="J100" s="697"/>
      <c r="K100" s="697"/>
      <c r="L100" s="697"/>
      <c r="M100" s="698"/>
    </row>
    <row r="101" spans="1:13" ht="13.5" thickBot="1">
      <c r="A101" s="650" t="s">
        <v>2221</v>
      </c>
      <c r="B101" s="651"/>
      <c r="C101" s="651"/>
      <c r="D101" s="652"/>
      <c r="E101" s="652"/>
      <c r="F101" s="652"/>
      <c r="G101" s="652"/>
      <c r="H101" s="652"/>
      <c r="I101" s="699"/>
      <c r="J101" s="699"/>
      <c r="K101" s="699"/>
      <c r="L101" s="699"/>
      <c r="M101" s="70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52"/>
      <c r="C7" s="353"/>
      <c r="D7" s="353"/>
      <c r="E7" s="353"/>
      <c r="F7" s="353"/>
      <c r="G7" s="353"/>
      <c r="H7" s="353"/>
      <c r="I7" s="353"/>
      <c r="J7" s="353"/>
      <c r="K7" s="353"/>
      <c r="L7" s="354"/>
      <c r="M7" s="354"/>
      <c r="N7" s="355"/>
    </row>
    <row r="8" spans="2:14" ht="17.2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5.25">
      <c r="B10" s="901" t="s">
        <v>2205</v>
      </c>
      <c r="C10" s="902"/>
      <c r="D10" s="902"/>
      <c r="E10" s="902"/>
      <c r="F10" s="365" t="s">
        <v>2206</v>
      </c>
      <c r="G10" s="85"/>
      <c r="H10" s="366"/>
      <c r="I10" s="903" t="s">
        <v>2207</v>
      </c>
      <c r="J10" s="903"/>
      <c r="K10" s="367" t="s">
        <v>2206</v>
      </c>
      <c r="L10" s="363"/>
      <c r="M10" s="363"/>
      <c r="N10" s="364"/>
    </row>
    <row r="11" spans="2:14">
      <c r="B11" s="368" t="s">
        <v>939</v>
      </c>
      <c r="C11" s="369"/>
      <c r="D11" s="894"/>
      <c r="E11" s="894"/>
      <c r="F11" s="370"/>
      <c r="G11" s="371"/>
      <c r="H11" s="369"/>
      <c r="I11" s="366"/>
      <c r="J11" s="372" t="s">
        <v>940</v>
      </c>
      <c r="K11" s="373"/>
      <c r="L11" s="370"/>
      <c r="M11" s="370"/>
      <c r="N11" s="374"/>
    </row>
    <row r="12" spans="2:14" ht="15.75" thickBot="1">
      <c r="B12" s="375"/>
      <c r="C12" s="376"/>
      <c r="D12" s="377"/>
      <c r="E12" s="377"/>
      <c r="F12" s="377"/>
      <c r="G12" s="377"/>
      <c r="H12" s="376"/>
      <c r="I12" s="377"/>
      <c r="J12" s="376"/>
      <c r="K12" s="377"/>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33"/>
      <c r="E25" s="333"/>
      <c r="F25" s="904" t="s">
        <v>2222</v>
      </c>
      <c r="G25" s="905"/>
      <c r="H25" s="905"/>
      <c r="I25" s="333" t="s">
        <v>2203</v>
      </c>
      <c r="J25" s="333" t="s">
        <v>2204</v>
      </c>
      <c r="K25" s="271"/>
      <c r="L25" s="333"/>
      <c r="M25" s="333"/>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182" t="s">
        <v>983</v>
      </c>
      <c r="C31" s="87" t="s">
        <v>1220</v>
      </c>
      <c r="D31" s="88"/>
      <c r="E31" s="88"/>
      <c r="F31" s="88"/>
      <c r="G31" s="88"/>
      <c r="H31" s="88"/>
      <c r="I31" s="88"/>
      <c r="J31" s="89"/>
      <c r="K31" s="315"/>
      <c r="L31" s="313" t="s">
        <v>984</v>
      </c>
      <c r="M31" s="210"/>
      <c r="N31" s="90"/>
    </row>
    <row r="32" spans="1:14" ht="5.25" customHeight="1">
      <c r="B32" s="18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129</v>
      </c>
      <c r="B36" s="836" t="str">
        <f>VLOOKUP(A36,EQUIPOS!A6:D154,3,FALSE)</f>
        <v xml:space="preserve">Buldozer, Potencia al volante de 140 HP, motor de 2200 RPM, longitud de hoja 4,80m. </v>
      </c>
      <c r="C36" s="837"/>
      <c r="D36" s="837"/>
      <c r="E36" s="837"/>
      <c r="F36" s="837"/>
      <c r="G36" s="837"/>
      <c r="H36" s="838"/>
      <c r="I36" s="274"/>
      <c r="J36" s="275"/>
      <c r="K36" s="276">
        <f>VLOOKUP(A36,EQUIPOS!A6:D161,4,FALSE)</f>
        <v>172846.44234755807</v>
      </c>
      <c r="L36" s="277"/>
      <c r="M36" s="278">
        <v>0.15</v>
      </c>
      <c r="N36" s="279">
        <f>K36/M36</f>
        <v>1152309.6156503872</v>
      </c>
    </row>
    <row r="37" spans="1:14">
      <c r="A37" t="s">
        <v>150</v>
      </c>
      <c r="B37" s="836" t="str">
        <f>VLOOKUP(A37,EQUIPOS!A7:D154,3,FALSE)</f>
        <v>Cargador : Potencia en el volante 125 hp, Clasificación de RPM del motor 2300.</v>
      </c>
      <c r="C37" s="837"/>
      <c r="D37" s="837"/>
      <c r="E37" s="837"/>
      <c r="F37" s="837"/>
      <c r="G37" s="837"/>
      <c r="H37" s="838"/>
      <c r="I37" s="274"/>
      <c r="J37" s="275"/>
      <c r="K37" s="276">
        <f>VLOOKUP(A37,EQUIPOS!A7:D162,4,FALSE)</f>
        <v>132339.55806653827</v>
      </c>
      <c r="L37" s="277"/>
      <c r="M37" s="278">
        <v>0.15</v>
      </c>
      <c r="N37" s="279">
        <f>K37/M37</f>
        <v>882263.72044358857</v>
      </c>
    </row>
    <row r="38" spans="1:14">
      <c r="A38" t="s">
        <v>273</v>
      </c>
      <c r="B38" s="836" t="str">
        <f>VLOOKUP(A38,EQUIPOS!A8:D154,3,FALSE)</f>
        <v>Motosierra, 93.6 cm3 - 7.1 HP, 45-90 cm - 7.9 kg</v>
      </c>
      <c r="C38" s="837"/>
      <c r="D38" s="837"/>
      <c r="E38" s="837"/>
      <c r="F38" s="837"/>
      <c r="G38" s="837"/>
      <c r="H38" s="838"/>
      <c r="I38" s="274"/>
      <c r="J38" s="275"/>
      <c r="K38" s="276">
        <f>VLOOKUP(A38,EQUIPOS!A8:D163,4,FALSE)</f>
        <v>7814.335809643213</v>
      </c>
      <c r="L38" s="277"/>
      <c r="M38" s="278">
        <v>0.15</v>
      </c>
      <c r="N38" s="280">
        <f>K38/M38</f>
        <v>52095.572064288091</v>
      </c>
    </row>
    <row r="39" spans="1:14">
      <c r="B39" s="836"/>
      <c r="C39" s="837"/>
      <c r="D39" s="837"/>
      <c r="E39" s="837"/>
      <c r="F39" s="837"/>
      <c r="G39" s="837"/>
      <c r="H39" s="838"/>
      <c r="I39" s="839"/>
      <c r="J39" s="820"/>
      <c r="K39" s="281"/>
      <c r="L39" s="840"/>
      <c r="M39" s="841"/>
      <c r="N39" s="282"/>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10431.749166666668</v>
      </c>
    </row>
    <row r="43" spans="1:14" ht="15.75" thickBot="1">
      <c r="B43" s="823" t="s">
        <v>953</v>
      </c>
      <c r="C43" s="824"/>
      <c r="D43" s="824"/>
      <c r="E43" s="824"/>
      <c r="F43" s="824"/>
      <c r="G43" s="824"/>
      <c r="H43" s="824"/>
      <c r="I43" s="824"/>
      <c r="J43" s="824"/>
      <c r="K43" s="824"/>
      <c r="L43" s="824"/>
      <c r="M43" s="825"/>
      <c r="N43" s="105">
        <f>SUM(N36:N42)</f>
        <v>2097100.6573249307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7" t="s">
        <v>957</v>
      </c>
      <c r="C58" s="798"/>
      <c r="D58" s="798"/>
      <c r="E58" s="798"/>
      <c r="F58" s="798"/>
      <c r="G58" s="799"/>
      <c r="H58" s="79" t="s">
        <v>945</v>
      </c>
      <c r="I58" s="80" t="s">
        <v>958</v>
      </c>
      <c r="J58" s="81" t="s">
        <v>959</v>
      </c>
      <c r="K58" s="79" t="s">
        <v>960</v>
      </c>
      <c r="L58" s="826" t="s">
        <v>961</v>
      </c>
      <c r="M58" s="799"/>
      <c r="N58" s="82" t="s">
        <v>951</v>
      </c>
    </row>
    <row r="59" spans="1:14">
      <c r="A59" t="s">
        <v>1221</v>
      </c>
      <c r="B59" s="52" t="str">
        <f>VLOOKUP(A59,TRANSPORTE!A5:D94,3,FALSE)</f>
        <v>Transporte de material desmontado</v>
      </c>
      <c r="C59" s="324"/>
      <c r="D59" s="324"/>
      <c r="E59" s="324"/>
      <c r="F59" s="324"/>
      <c r="G59" s="324"/>
      <c r="H59" s="318" t="str">
        <f>VLOOKUP(A59,TRANSPORTE!A6:D118,2,FALSE)</f>
        <v>tkm</v>
      </c>
      <c r="I59" s="286">
        <v>35</v>
      </c>
      <c r="J59" s="293">
        <v>1</v>
      </c>
      <c r="K59" s="286">
        <f>I59*J59</f>
        <v>35</v>
      </c>
      <c r="L59" s="827">
        <v>983.54</v>
      </c>
      <c r="M59" s="828"/>
      <c r="N59" s="294">
        <f>K59*L59</f>
        <v>34423.9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54"/>
      <c r="J64" s="54"/>
      <c r="K64" s="54"/>
      <c r="L64" s="812"/>
      <c r="M64" s="813"/>
      <c r="N64" s="303"/>
    </row>
    <row r="65" spans="1:15" ht="15.75" thickBot="1">
      <c r="B65" s="829" t="s">
        <v>953</v>
      </c>
      <c r="C65" s="830"/>
      <c r="D65" s="830"/>
      <c r="E65" s="830"/>
      <c r="F65" s="830"/>
      <c r="G65" s="830"/>
      <c r="H65" s="830"/>
      <c r="I65" s="830"/>
      <c r="J65" s="830"/>
      <c r="K65" s="830"/>
      <c r="L65" s="830"/>
      <c r="M65" s="831"/>
      <c r="N65" s="308">
        <f>N59+N60+N61+N62+N63</f>
        <v>34423.9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1.2</v>
      </c>
      <c r="N70" s="303">
        <f>K70/M70</f>
        <v>208634.98333333334</v>
      </c>
      <c r="O70" s="112"/>
    </row>
    <row r="71" spans="1:15">
      <c r="B71" s="55"/>
      <c r="C71" s="53"/>
      <c r="D71" s="53"/>
      <c r="E71" s="53"/>
      <c r="F71" s="53"/>
      <c r="G71" s="53"/>
      <c r="H71" s="53"/>
      <c r="I71" s="286"/>
      <c r="J71" s="304"/>
      <c r="K71" s="305"/>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54"/>
      <c r="J75" s="54"/>
      <c r="K75" s="54"/>
      <c r="L75" s="812"/>
      <c r="M75" s="813"/>
      <c r="N75" s="303"/>
    </row>
    <row r="76" spans="1:15" ht="15.75" thickBot="1">
      <c r="B76" s="823" t="s">
        <v>953</v>
      </c>
      <c r="C76" s="824"/>
      <c r="D76" s="824"/>
      <c r="E76" s="824"/>
      <c r="F76" s="824"/>
      <c r="G76" s="824"/>
      <c r="H76" s="824"/>
      <c r="I76" s="830"/>
      <c r="J76" s="830"/>
      <c r="K76" s="830"/>
      <c r="L76" s="830"/>
      <c r="M76" s="831"/>
      <c r="N76" s="308">
        <f>N70+N71+N72+N73+N74</f>
        <v>208634.98333333334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2340159.540658264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468031.9081316528</v>
      </c>
      <c r="M83" s="858"/>
      <c r="N83" s="57"/>
    </row>
    <row r="84" spans="1:14">
      <c r="B84" s="95" t="s">
        <v>973</v>
      </c>
      <c r="C84" s="96"/>
      <c r="D84" s="96"/>
      <c r="E84" s="96"/>
      <c r="F84" s="96"/>
      <c r="G84" s="96"/>
      <c r="H84" s="96"/>
      <c r="I84" s="93"/>
      <c r="J84" s="94"/>
      <c r="K84" s="311">
        <v>0.05</v>
      </c>
      <c r="L84" s="857">
        <f>N78*K84</f>
        <v>117007.9770329132</v>
      </c>
      <c r="M84" s="858"/>
      <c r="N84" s="57"/>
    </row>
    <row r="85" spans="1:14" ht="15.75" thickBot="1">
      <c r="B85" s="97" t="s">
        <v>974</v>
      </c>
      <c r="C85" s="98"/>
      <c r="D85" s="98"/>
      <c r="E85" s="98"/>
      <c r="F85" s="98"/>
      <c r="G85" s="98"/>
      <c r="H85" s="98"/>
      <c r="I85" s="99"/>
      <c r="J85" s="100"/>
      <c r="K85" s="312">
        <v>0.05</v>
      </c>
      <c r="L85" s="859">
        <f>N78*K85</f>
        <v>117007.9770329132</v>
      </c>
      <c r="M85" s="860"/>
      <c r="N85" s="57"/>
    </row>
    <row r="86" spans="1:14" ht="15.75" thickBot="1">
      <c r="B86" s="823" t="s">
        <v>953</v>
      </c>
      <c r="C86" s="824"/>
      <c r="D86" s="824"/>
      <c r="E86" s="824"/>
      <c r="F86" s="824"/>
      <c r="G86" s="824"/>
      <c r="H86" s="824"/>
      <c r="I86" s="824"/>
      <c r="J86" s="824"/>
      <c r="K86" s="824"/>
      <c r="L86" s="824"/>
      <c r="M86" s="825"/>
      <c r="N86" s="58">
        <f>L83+L84+L85</f>
        <v>702047.86219747923</v>
      </c>
    </row>
    <row r="87" spans="1:14" ht="15.75" thickBot="1">
      <c r="B87" s="39"/>
      <c r="C87" s="40"/>
      <c r="D87" s="40"/>
      <c r="E87" s="40"/>
      <c r="F87" s="40"/>
      <c r="G87" s="40"/>
      <c r="H87" s="40"/>
      <c r="I87" s="40"/>
      <c r="J87" s="40"/>
      <c r="K87" s="40"/>
      <c r="L87" s="40"/>
      <c r="M87" s="40"/>
      <c r="N87" s="41"/>
    </row>
    <row r="88" spans="1:14" ht="15.75" thickBot="1">
      <c r="A88" t="s">
        <v>2015</v>
      </c>
      <c r="B88" s="823" t="s">
        <v>975</v>
      </c>
      <c r="C88" s="824"/>
      <c r="D88" s="824"/>
      <c r="E88" s="824"/>
      <c r="F88" s="824"/>
      <c r="G88" s="824"/>
      <c r="H88" s="824"/>
      <c r="I88" s="824"/>
      <c r="J88" s="824"/>
      <c r="K88" s="824"/>
      <c r="L88" s="824"/>
      <c r="M88" s="825"/>
      <c r="N88" s="195">
        <f>N78+N86</f>
        <v>3042207.4028557432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4"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52"/>
      <c r="C7" s="353"/>
      <c r="D7" s="353"/>
      <c r="E7" s="353"/>
      <c r="F7" s="353"/>
      <c r="G7" s="353"/>
      <c r="H7" s="353"/>
      <c r="I7" s="353"/>
      <c r="J7" s="353"/>
      <c r="K7" s="353"/>
      <c r="L7" s="354"/>
      <c r="M7" s="354"/>
      <c r="N7" s="355"/>
    </row>
    <row r="8" spans="2:14" ht="18.7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901" t="s">
        <v>2205</v>
      </c>
      <c r="C10" s="902"/>
      <c r="D10" s="902"/>
      <c r="E10" s="902"/>
      <c r="F10" s="398" t="s">
        <v>2206</v>
      </c>
      <c r="G10" s="85"/>
      <c r="H10" s="366"/>
      <c r="I10" s="903" t="s">
        <v>2207</v>
      </c>
      <c r="J10" s="903"/>
      <c r="K10" s="399" t="s">
        <v>2206</v>
      </c>
      <c r="L10" s="363"/>
      <c r="M10" s="363"/>
      <c r="N10" s="36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985</v>
      </c>
      <c r="C31" s="87" t="s">
        <v>1169</v>
      </c>
      <c r="D31" s="88"/>
      <c r="E31" s="88"/>
      <c r="F31" s="88"/>
      <c r="G31" s="88"/>
      <c r="H31" s="88"/>
      <c r="I31" s="88"/>
      <c r="J31" s="89"/>
      <c r="K31" s="315"/>
      <c r="L31" s="313" t="s">
        <v>984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249</v>
      </c>
      <c r="B36" s="836" t="str">
        <f>VLOOKUP(A36,EQUIPOS!A6:D154,3,FALSE)</f>
        <v>Guadañadora, Cilindraje 41.5 cm3, Longitud del mango 1450 mm, Peso 7.4 kg</v>
      </c>
      <c r="C36" s="837"/>
      <c r="D36" s="837"/>
      <c r="E36" s="837"/>
      <c r="F36" s="837"/>
      <c r="G36" s="837"/>
      <c r="H36" s="838"/>
      <c r="I36" s="274"/>
      <c r="J36" s="275"/>
      <c r="K36" s="276">
        <f>VLOOKUP(A36,EQUIPOS!A6:D161,4,FALSE)</f>
        <v>5167.544648312447</v>
      </c>
      <c r="L36" s="277"/>
      <c r="M36" s="278">
        <v>0.36</v>
      </c>
      <c r="N36" s="279">
        <f>K36/M36</f>
        <v>14354.290689756797</v>
      </c>
    </row>
    <row r="37" spans="1:14">
      <c r="A37" t="s">
        <v>273</v>
      </c>
      <c r="B37" s="836" t="str">
        <f>VLOOKUP(A37,EQUIPOS!A7:D154,3,FALSE)</f>
        <v>Motosierra, 93.6 cm3 - 7.1 HP, 45-90 cm - 7.9 kg</v>
      </c>
      <c r="C37" s="837"/>
      <c r="D37" s="837"/>
      <c r="E37" s="837"/>
      <c r="F37" s="837"/>
      <c r="G37" s="837"/>
      <c r="H37" s="838"/>
      <c r="I37" s="274"/>
      <c r="J37" s="275"/>
      <c r="K37" s="276">
        <f>VLOOKUP(A37,EQUIPOS!A7:D162,4,FALSE)</f>
        <v>7814.335809643213</v>
      </c>
      <c r="L37" s="277"/>
      <c r="M37" s="278">
        <v>0.10299999999999999</v>
      </c>
      <c r="N37" s="279">
        <f>K37/M37</f>
        <v>75867.337957701107</v>
      </c>
    </row>
    <row r="38" spans="1:14">
      <c r="B38" s="836"/>
      <c r="C38" s="837"/>
      <c r="D38" s="837"/>
      <c r="E38" s="837"/>
      <c r="F38" s="837"/>
      <c r="G38" s="837"/>
      <c r="H38" s="838"/>
      <c r="I38" s="274"/>
      <c r="J38" s="275"/>
      <c r="K38" s="276"/>
      <c r="L38" s="277"/>
      <c r="M38" s="278"/>
      <c r="N38" s="280"/>
    </row>
    <row r="39" spans="1:14">
      <c r="B39" s="836"/>
      <c r="C39" s="837"/>
      <c r="D39" s="837"/>
      <c r="E39" s="837"/>
      <c r="F39" s="837"/>
      <c r="G39" s="837"/>
      <c r="H39" s="838"/>
      <c r="I39" s="839"/>
      <c r="J39" s="820"/>
      <c r="K39" s="281"/>
      <c r="L39" s="840"/>
      <c r="M39" s="841"/>
      <c r="N39" s="282"/>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2173.2810763888888</v>
      </c>
    </row>
    <row r="43" spans="1:14" ht="15.75" thickBot="1">
      <c r="B43" s="823" t="s">
        <v>953</v>
      </c>
      <c r="C43" s="824"/>
      <c r="D43" s="824"/>
      <c r="E43" s="824"/>
      <c r="F43" s="824"/>
      <c r="G43" s="824"/>
      <c r="H43" s="824"/>
      <c r="I43" s="824"/>
      <c r="J43" s="824"/>
      <c r="K43" s="824"/>
      <c r="L43" s="824"/>
      <c r="M43" s="825"/>
      <c r="N43" s="105">
        <f>SUM(N36:N42)</f>
        <v>92394.909723846795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1221</v>
      </c>
      <c r="B59" s="52" t="str">
        <f>VLOOKUP(A59,TRANSPORTE!A5:D94,3,FALSE)</f>
        <v>Transporte de material desmontado</v>
      </c>
      <c r="C59" s="324"/>
      <c r="D59" s="324"/>
      <c r="E59" s="324"/>
      <c r="F59" s="324"/>
      <c r="G59" s="324"/>
      <c r="H59" s="318" t="str">
        <f>VLOOKUP(A59,TRANSPORTE!A6:D118,2,FALSE)</f>
        <v>tkm</v>
      </c>
      <c r="I59" s="286">
        <v>50</v>
      </c>
      <c r="J59" s="293">
        <v>1</v>
      </c>
      <c r="K59" s="286">
        <f>I59*J59</f>
        <v>50</v>
      </c>
      <c r="L59" s="827">
        <f>'900.2'!N78</f>
        <v>1283.2119153097753</v>
      </c>
      <c r="M59" s="828"/>
      <c r="N59" s="294">
        <f>K59*L59</f>
        <v>64160.595765488768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51"/>
    </row>
    <row r="65" spans="1:15" ht="15.75" thickBot="1">
      <c r="B65" s="829" t="s">
        <v>953</v>
      </c>
      <c r="C65" s="830"/>
      <c r="D65" s="830"/>
      <c r="E65" s="830"/>
      <c r="F65" s="830"/>
      <c r="G65" s="830"/>
      <c r="H65" s="830"/>
      <c r="I65" s="830"/>
      <c r="J65" s="830"/>
      <c r="K65" s="830"/>
      <c r="L65" s="830"/>
      <c r="M65" s="831"/>
      <c r="N65" s="110">
        <f>N59+N60+N61+N62+N63</f>
        <v>64160.595765488768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2.88</v>
      </c>
      <c r="N70" s="303">
        <f>K70/M70</f>
        <v>43465.621527777774</v>
      </c>
      <c r="O70" s="112"/>
    </row>
    <row r="71" spans="1:15">
      <c r="B71" s="55"/>
      <c r="C71" s="53"/>
      <c r="D71" s="53"/>
      <c r="E71" s="53"/>
      <c r="F71" s="53"/>
      <c r="G71" s="53"/>
      <c r="H71" s="53"/>
      <c r="I71" s="286"/>
      <c r="J71" s="304"/>
      <c r="K71" s="305"/>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N70+N71+N72+N73+N74</f>
        <v>43465.621527777774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200021.12701711335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40004.225403422672</v>
      </c>
      <c r="M83" s="858"/>
      <c r="N83" s="57"/>
    </row>
    <row r="84" spans="1:14">
      <c r="B84" s="95" t="s">
        <v>973</v>
      </c>
      <c r="C84" s="96"/>
      <c r="D84" s="96"/>
      <c r="E84" s="96"/>
      <c r="F84" s="96"/>
      <c r="G84" s="96"/>
      <c r="H84" s="96"/>
      <c r="I84" s="93"/>
      <c r="J84" s="94"/>
      <c r="K84" s="311">
        <v>0.05</v>
      </c>
      <c r="L84" s="857">
        <f>N78*K84</f>
        <v>10001.056350855668</v>
      </c>
      <c r="M84" s="858"/>
      <c r="N84" s="57"/>
    </row>
    <row r="85" spans="1:14" ht="15.75" thickBot="1">
      <c r="B85" s="97" t="s">
        <v>974</v>
      </c>
      <c r="C85" s="98"/>
      <c r="D85" s="98"/>
      <c r="E85" s="98"/>
      <c r="F85" s="98"/>
      <c r="G85" s="98"/>
      <c r="H85" s="98"/>
      <c r="I85" s="99"/>
      <c r="J85" s="100"/>
      <c r="K85" s="312">
        <v>0.05</v>
      </c>
      <c r="L85" s="859">
        <f>N78*K85</f>
        <v>10001.056350855668</v>
      </c>
      <c r="M85" s="860"/>
      <c r="N85" s="57"/>
    </row>
    <row r="86" spans="1:14" ht="15.75" thickBot="1">
      <c r="B86" s="823" t="s">
        <v>953</v>
      </c>
      <c r="C86" s="824"/>
      <c r="D86" s="824"/>
      <c r="E86" s="824"/>
      <c r="F86" s="824"/>
      <c r="G86" s="824"/>
      <c r="H86" s="824"/>
      <c r="I86" s="824"/>
      <c r="J86" s="824"/>
      <c r="K86" s="824"/>
      <c r="L86" s="824"/>
      <c r="M86" s="825"/>
      <c r="N86" s="58">
        <f>L83+L84+L85</f>
        <v>60006.338105134004</v>
      </c>
    </row>
    <row r="87" spans="1:14" ht="15.75" thickBot="1">
      <c r="B87" s="39"/>
      <c r="C87" s="40"/>
      <c r="D87" s="40"/>
      <c r="E87" s="40"/>
      <c r="F87" s="40"/>
      <c r="G87" s="40"/>
      <c r="H87" s="40"/>
      <c r="I87" s="40"/>
      <c r="J87" s="40"/>
      <c r="K87" s="40"/>
      <c r="L87" s="40"/>
      <c r="M87" s="40"/>
      <c r="N87" s="41"/>
    </row>
    <row r="88" spans="1:14" ht="15.75" thickBot="1">
      <c r="A88" t="s">
        <v>2015</v>
      </c>
      <c r="B88" s="823" t="s">
        <v>975</v>
      </c>
      <c r="C88" s="824"/>
      <c r="D88" s="824"/>
      <c r="E88" s="824"/>
      <c r="F88" s="824"/>
      <c r="G88" s="824"/>
      <c r="H88" s="824"/>
      <c r="I88" s="824"/>
      <c r="J88" s="824"/>
      <c r="K88" s="824"/>
      <c r="L88" s="824"/>
      <c r="M88" s="825"/>
      <c r="N88" s="195">
        <f>N78+N86</f>
        <v>260027.46512224735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9.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986</v>
      </c>
      <c r="C31" s="87" t="s">
        <v>1170</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150</v>
      </c>
      <c r="B36" s="836" t="str">
        <f>VLOOKUP(A36,EQUIPOS!A6:D154,3,FALSE)</f>
        <v>Cargador : Potencia en el volante 125 hp, Clasificación de RPM del motor 2300.</v>
      </c>
      <c r="C36" s="837"/>
      <c r="D36" s="837"/>
      <c r="E36" s="837"/>
      <c r="F36" s="837"/>
      <c r="G36" s="837"/>
      <c r="H36" s="838"/>
      <c r="I36" s="274"/>
      <c r="J36" s="275"/>
      <c r="K36" s="276">
        <f>VLOOKUP(A36,EQUIPOS!A6:D161,4,FALSE)</f>
        <v>132339.55806653827</v>
      </c>
      <c r="L36" s="277"/>
      <c r="M36" s="278">
        <v>2.375</v>
      </c>
      <c r="N36" s="279">
        <f>K36/M36</f>
        <v>55721.919185910854</v>
      </c>
    </row>
    <row r="37" spans="1:14">
      <c r="A37" t="s">
        <v>180</v>
      </c>
      <c r="B37" s="836" t="str">
        <f>VLOOKUP(A37,EQUIPOS!A7:D154,3,FALSE)</f>
        <v>Compresor 120 HP, con martillo.</v>
      </c>
      <c r="C37" s="837"/>
      <c r="D37" s="837"/>
      <c r="E37" s="837"/>
      <c r="F37" s="837"/>
      <c r="G37" s="837"/>
      <c r="H37" s="838"/>
      <c r="I37" s="274"/>
      <c r="J37" s="275"/>
      <c r="K37" s="276">
        <f>VLOOKUP(A37,EQUIPOS!A7:D162,4,FALSE)</f>
        <v>80855.080096048972</v>
      </c>
      <c r="L37" s="277"/>
      <c r="M37" s="278">
        <v>2.375</v>
      </c>
      <c r="N37" s="279">
        <f>K37/M37</f>
        <v>34044.24425096799</v>
      </c>
    </row>
    <row r="38" spans="1:14">
      <c r="A38" t="s">
        <v>195</v>
      </c>
      <c r="B38" s="836" t="str">
        <f>VLOOKUP(A38,EQUIPOS!A7:D154,3,FALSE)</f>
        <v xml:space="preserve">Equipo de oxicorte, Capacidad de corte: hasta 6´´ (152mm) </v>
      </c>
      <c r="C38" s="837"/>
      <c r="D38" s="837"/>
      <c r="E38" s="837"/>
      <c r="F38" s="837"/>
      <c r="G38" s="837"/>
      <c r="H38" s="838"/>
      <c r="I38" s="274"/>
      <c r="J38" s="275"/>
      <c r="K38" s="276">
        <f>VLOOKUP(A38,EQUIPOS!A7:D162,4,FALSE)</f>
        <v>9522.4737319932647</v>
      </c>
      <c r="L38" s="277"/>
      <c r="M38" s="278">
        <v>2.375</v>
      </c>
      <c r="N38" s="280">
        <f>K38/M38</f>
        <v>4009.462623997164</v>
      </c>
    </row>
    <row r="39" spans="1:14">
      <c r="B39" s="836"/>
      <c r="C39" s="837"/>
      <c r="D39" s="837"/>
      <c r="E39" s="837"/>
      <c r="F39" s="837"/>
      <c r="G39" s="837"/>
      <c r="H39" s="838"/>
      <c r="I39" s="839"/>
      <c r="J39" s="820"/>
      <c r="K39" s="281"/>
      <c r="L39" s="840"/>
      <c r="M39" s="841"/>
      <c r="N39" s="282"/>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0.1</v>
      </c>
      <c r="M42" s="848"/>
      <c r="N42" s="111">
        <f>N76*L42</f>
        <v>1549.7775190231998</v>
      </c>
    </row>
    <row r="43" spans="1:14" ht="15.75" thickBot="1">
      <c r="B43" s="823" t="s">
        <v>953</v>
      </c>
      <c r="C43" s="824"/>
      <c r="D43" s="824"/>
      <c r="E43" s="824"/>
      <c r="F43" s="824"/>
      <c r="G43" s="824"/>
      <c r="H43" s="824"/>
      <c r="I43" s="824"/>
      <c r="J43" s="824"/>
      <c r="K43" s="824"/>
      <c r="L43" s="824"/>
      <c r="M43" s="825"/>
      <c r="N43" s="105">
        <f>SUM(N36:N42)</f>
        <v>95325.403579899226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827">
        <f>'900.2'!N78</f>
        <v>1283.2119153097753</v>
      </c>
      <c r="M59" s="828"/>
      <c r="N59" s="294">
        <f>K59*L59</f>
        <v>1283.2119153097753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51"/>
    </row>
    <row r="65" spans="1:15" ht="15.75" thickBot="1">
      <c r="B65" s="829" t="s">
        <v>953</v>
      </c>
      <c r="C65" s="830"/>
      <c r="D65" s="830"/>
      <c r="E65" s="830"/>
      <c r="F65" s="830"/>
      <c r="G65" s="830"/>
      <c r="H65" s="830"/>
      <c r="I65" s="830"/>
      <c r="J65" s="830"/>
      <c r="K65" s="830"/>
      <c r="L65" s="830"/>
      <c r="M65" s="831"/>
      <c r="N65" s="110">
        <f>N59+N60+N61+N62+N63</f>
        <v>1283.2119153097753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9</v>
      </c>
      <c r="B70" s="55" t="str">
        <f>VLOOKUP(A70,'MANO DE OBRA'!A8:D68,3,FALSE)</f>
        <v>Obrero (3)</v>
      </c>
      <c r="C70" s="53"/>
      <c r="D70" s="53"/>
      <c r="E70" s="53"/>
      <c r="F70" s="53"/>
      <c r="G70" s="53"/>
      <c r="H70" s="53"/>
      <c r="I70" s="299">
        <f>K70/J70*100</f>
        <v>101498.09999999999</v>
      </c>
      <c r="J70" s="300">
        <v>185</v>
      </c>
      <c r="K70" s="301">
        <f>VLOOKUP(A70,'MANO DE OBRA'!A8:D99,4,FALSE)</f>
        <v>187771.48499999999</v>
      </c>
      <c r="L70" s="56"/>
      <c r="M70" s="302">
        <v>19</v>
      </c>
      <c r="N70" s="303">
        <f>K70/M70</f>
        <v>9882.7097368421037</v>
      </c>
      <c r="O70" s="112"/>
    </row>
    <row r="71" spans="1:15">
      <c r="A71" t="s">
        <v>30</v>
      </c>
      <c r="B71" s="55" t="str">
        <f>VLOOKUP(A71,'MANO DE OBRA'!A8:D68,3,FALSE)</f>
        <v>Oficial</v>
      </c>
      <c r="C71" s="53"/>
      <c r="D71" s="53"/>
      <c r="E71" s="53"/>
      <c r="F71" s="53"/>
      <c r="G71" s="53"/>
      <c r="H71" s="53"/>
      <c r="I71" s="299">
        <f>K71/J71*100</f>
        <v>57668.23979157189</v>
      </c>
      <c r="J71" s="300">
        <v>185</v>
      </c>
      <c r="K71" s="305">
        <f>VLOOKUP(A71,'MANO DE OBRA'!A8:D99,4,FALSE)</f>
        <v>106686.24361440798</v>
      </c>
      <c r="L71" s="56"/>
      <c r="M71" s="302">
        <v>19</v>
      </c>
      <c r="N71" s="303">
        <f>K71/M71</f>
        <v>5615.0654533898942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N70+N71+N72+N73+N74</f>
        <v>15497.775190231998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88">
        <f>N43+N54+N65+N76</f>
        <v>112106.390685441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22421.2781370882</v>
      </c>
      <c r="M83" s="858"/>
      <c r="N83" s="57"/>
    </row>
    <row r="84" spans="1:14">
      <c r="B84" s="95" t="s">
        <v>973</v>
      </c>
      <c r="C84" s="96"/>
      <c r="D84" s="96"/>
      <c r="E84" s="96"/>
      <c r="F84" s="96"/>
      <c r="G84" s="96"/>
      <c r="H84" s="96"/>
      <c r="I84" s="93"/>
      <c r="J84" s="94"/>
      <c r="K84" s="311">
        <v>0.05</v>
      </c>
      <c r="L84" s="857">
        <f>N78*K84</f>
        <v>5605.3195342720501</v>
      </c>
      <c r="M84" s="858"/>
      <c r="N84" s="57"/>
    </row>
    <row r="85" spans="1:14" ht="15.75" thickBot="1">
      <c r="B85" s="97" t="s">
        <v>974</v>
      </c>
      <c r="C85" s="98"/>
      <c r="D85" s="98"/>
      <c r="E85" s="98"/>
      <c r="F85" s="98"/>
      <c r="G85" s="98"/>
      <c r="H85" s="98"/>
      <c r="I85" s="99"/>
      <c r="J85" s="100"/>
      <c r="K85" s="312">
        <v>0.05</v>
      </c>
      <c r="L85" s="859">
        <f>N78*K85</f>
        <v>5605.3195342720501</v>
      </c>
      <c r="M85" s="860"/>
      <c r="N85" s="57"/>
    </row>
    <row r="86" spans="1:14" ht="15.75" thickBot="1">
      <c r="B86" s="823" t="s">
        <v>953</v>
      </c>
      <c r="C86" s="824"/>
      <c r="D86" s="824"/>
      <c r="E86" s="824"/>
      <c r="F86" s="824"/>
      <c r="G86" s="824"/>
      <c r="H86" s="824"/>
      <c r="I86" s="824"/>
      <c r="J86" s="824"/>
      <c r="K86" s="824"/>
      <c r="L86" s="824"/>
      <c r="M86" s="825"/>
      <c r="N86" s="58">
        <f>L83+L84+L85</f>
        <v>33631.9172056323</v>
      </c>
    </row>
    <row r="87" spans="1:14" ht="15.75" thickBot="1">
      <c r="B87" s="39"/>
      <c r="C87" s="40"/>
      <c r="D87" s="40"/>
      <c r="E87" s="40"/>
      <c r="F87" s="40"/>
      <c r="G87" s="40"/>
      <c r="H87" s="40"/>
      <c r="I87" s="40"/>
      <c r="J87" s="40"/>
      <c r="K87" s="40"/>
      <c r="L87" s="40"/>
      <c r="M87" s="40"/>
      <c r="N87" s="41"/>
    </row>
    <row r="88" spans="1:14" ht="15.75" thickBot="1">
      <c r="A88" t="s">
        <v>2015</v>
      </c>
      <c r="B88" s="823" t="s">
        <v>975</v>
      </c>
      <c r="C88" s="824"/>
      <c r="D88" s="824"/>
      <c r="E88" s="824"/>
      <c r="F88" s="824"/>
      <c r="G88" s="824"/>
      <c r="H88" s="824"/>
      <c r="I88" s="824"/>
      <c r="J88" s="824"/>
      <c r="K88" s="824"/>
      <c r="L88" s="824"/>
      <c r="M88" s="825"/>
      <c r="N88" s="58">
        <f>N78+N86</f>
        <v>145738.30789107329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52"/>
      <c r="C7" s="353"/>
      <c r="D7" s="353"/>
      <c r="E7" s="353"/>
      <c r="F7" s="353"/>
      <c r="G7" s="353"/>
      <c r="H7" s="353"/>
      <c r="I7" s="353"/>
      <c r="J7" s="353"/>
      <c r="K7" s="353"/>
      <c r="L7" s="354"/>
      <c r="M7" s="354"/>
      <c r="N7" s="355"/>
    </row>
    <row r="8" spans="2:14" ht="19.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901" t="s">
        <v>2205</v>
      </c>
      <c r="C10" s="902"/>
      <c r="D10" s="902"/>
      <c r="E10" s="902"/>
      <c r="F10" s="398" t="s">
        <v>2206</v>
      </c>
      <c r="G10" s="85"/>
      <c r="H10" s="366"/>
      <c r="I10" s="903" t="s">
        <v>2207</v>
      </c>
      <c r="J10" s="903"/>
      <c r="K10" s="399" t="s">
        <v>2206</v>
      </c>
      <c r="L10" s="363"/>
      <c r="M10" s="363"/>
      <c r="N10" s="36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988</v>
      </c>
      <c r="C31" s="87" t="s">
        <v>1171</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312</v>
      </c>
      <c r="B36" s="836" t="str">
        <f>VLOOKUP(A36,EQUIPOS!A6:D154,3,FALSE)</f>
        <v>Retroexcavadora sobre oruga, potencia 138 HP, balde de 1,5 m3.</v>
      </c>
      <c r="C36" s="837"/>
      <c r="D36" s="837"/>
      <c r="E36" s="837"/>
      <c r="F36" s="837"/>
      <c r="G36" s="837"/>
      <c r="H36" s="838"/>
      <c r="I36" s="274"/>
      <c r="J36" s="275"/>
      <c r="K36" s="276">
        <f>VLOOKUP(A36,EQUIPOS!A6:D161,4,FALSE)</f>
        <v>167761.13360944993</v>
      </c>
      <c r="L36" s="277"/>
      <c r="M36" s="278">
        <v>2.5</v>
      </c>
      <c r="N36" s="279">
        <f>K36/M36</f>
        <v>67104.453443779974</v>
      </c>
    </row>
    <row r="37" spans="1:14">
      <c r="A37" t="s">
        <v>180</v>
      </c>
      <c r="B37" s="836" t="str">
        <f>VLOOKUP(A37,EQUIPOS!A7:D154,3,FALSE)</f>
        <v>Compresor 120 HP, con martillo.</v>
      </c>
      <c r="C37" s="837"/>
      <c r="D37" s="837"/>
      <c r="E37" s="837"/>
      <c r="F37" s="837"/>
      <c r="G37" s="837"/>
      <c r="H37" s="838"/>
      <c r="I37" s="274"/>
      <c r="J37" s="275"/>
      <c r="K37" s="276">
        <f>VLOOKUP(A37,EQUIPOS!A7:D162,4,FALSE)</f>
        <v>80855.080096048972</v>
      </c>
      <c r="L37" s="277"/>
      <c r="M37" s="278">
        <v>2.5</v>
      </c>
      <c r="N37" s="279">
        <f>K37/M37</f>
        <v>32342.032038419587</v>
      </c>
    </row>
    <row r="38" spans="1:14">
      <c r="A38" t="s">
        <v>195</v>
      </c>
      <c r="B38" s="836" t="str">
        <f>VLOOKUP(A38,EQUIPOS!A8:D154,3,FALSE)</f>
        <v xml:space="preserve">Equipo de oxicorte, Capacidad de corte: hasta 6´´ (152mm) </v>
      </c>
      <c r="C38" s="837"/>
      <c r="D38" s="837"/>
      <c r="E38" s="837"/>
      <c r="F38" s="837"/>
      <c r="G38" s="837"/>
      <c r="H38" s="838"/>
      <c r="I38" s="274"/>
      <c r="J38" s="275"/>
      <c r="K38" s="276">
        <f>VLOOKUP(A38,EQUIPOS!A8:D163,4,FALSE)</f>
        <v>9522.4737319932647</v>
      </c>
      <c r="L38" s="277"/>
      <c r="M38" s="278">
        <v>2.5</v>
      </c>
      <c r="N38" s="279">
        <f>K38/M38</f>
        <v>3808.989492797306</v>
      </c>
    </row>
    <row r="39" spans="1:14">
      <c r="B39" s="836"/>
      <c r="C39" s="837"/>
      <c r="D39" s="837"/>
      <c r="E39" s="837"/>
      <c r="F39" s="837"/>
      <c r="G39" s="837"/>
      <c r="H39" s="838"/>
      <c r="I39" s="839"/>
      <c r="J39" s="820"/>
      <c r="K39" s="281"/>
      <c r="L39" s="840"/>
      <c r="M39" s="841"/>
      <c r="N39" s="282"/>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N76*L42</f>
        <v>294.45772861440798</v>
      </c>
    </row>
    <row r="43" spans="1:14" ht="15.75" thickBot="1">
      <c r="B43" s="823" t="s">
        <v>953</v>
      </c>
      <c r="C43" s="824"/>
      <c r="D43" s="824"/>
      <c r="E43" s="824"/>
      <c r="F43" s="824"/>
      <c r="G43" s="824"/>
      <c r="H43" s="824"/>
      <c r="I43" s="824"/>
      <c r="J43" s="824"/>
      <c r="K43" s="824"/>
      <c r="L43" s="824"/>
      <c r="M43" s="825"/>
      <c r="N43" s="105">
        <f>SUM(N36:N42)</f>
        <v>103549.93270361127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827">
        <f>'900.2'!N78</f>
        <v>1283.2119153097753</v>
      </c>
      <c r="M59" s="828"/>
      <c r="N59" s="294">
        <f>K59*L59</f>
        <v>1283.2119153097753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51"/>
    </row>
    <row r="65" spans="1:15" ht="15.75" thickBot="1">
      <c r="B65" s="829" t="s">
        <v>953</v>
      </c>
      <c r="C65" s="830"/>
      <c r="D65" s="830"/>
      <c r="E65" s="830"/>
      <c r="F65" s="830"/>
      <c r="G65" s="830"/>
      <c r="H65" s="830"/>
      <c r="I65" s="830"/>
      <c r="J65" s="830"/>
      <c r="K65" s="830"/>
      <c r="L65" s="830"/>
      <c r="M65" s="831"/>
      <c r="N65" s="110">
        <f>N59+N60+N61+N62+N63</f>
        <v>1283.2119153097753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9</v>
      </c>
      <c r="B70" s="55" t="str">
        <f>VLOOKUP(A70,'MANO DE OBRA'!A8:D68,3,FALSE)</f>
        <v>Obrero (3)</v>
      </c>
      <c r="C70" s="53"/>
      <c r="D70" s="53"/>
      <c r="E70" s="53"/>
      <c r="F70" s="53"/>
      <c r="G70" s="53"/>
      <c r="H70" s="53"/>
      <c r="I70" s="299">
        <f>K70/J70*100</f>
        <v>101498.09999999999</v>
      </c>
      <c r="J70" s="300">
        <v>185</v>
      </c>
      <c r="K70" s="301">
        <f>VLOOKUP(A70,'MANO DE OBRA'!A8:D99,4,FALSE)</f>
        <v>187771.48499999999</v>
      </c>
      <c r="L70" s="56"/>
      <c r="M70" s="302">
        <v>20</v>
      </c>
      <c r="N70" s="303">
        <f>K70/M70</f>
        <v>9388.5742499999997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N70+N71+N72+N73+N74</f>
        <v>14722.886430720398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119556.03104964143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23911.206209928288</v>
      </c>
      <c r="M83" s="858"/>
      <c r="N83" s="57"/>
    </row>
    <row r="84" spans="1:14">
      <c r="B84" s="95" t="s">
        <v>973</v>
      </c>
      <c r="C84" s="96"/>
      <c r="D84" s="96"/>
      <c r="E84" s="96"/>
      <c r="F84" s="96"/>
      <c r="G84" s="96"/>
      <c r="H84" s="96"/>
      <c r="I84" s="93"/>
      <c r="J84" s="94"/>
      <c r="K84" s="311">
        <v>0.05</v>
      </c>
      <c r="L84" s="857">
        <f>N78*K84</f>
        <v>5977.8015524820721</v>
      </c>
      <c r="M84" s="858"/>
      <c r="N84" s="57"/>
    </row>
    <row r="85" spans="1:14" ht="15.75" thickBot="1">
      <c r="B85" s="97" t="s">
        <v>974</v>
      </c>
      <c r="C85" s="98"/>
      <c r="D85" s="98"/>
      <c r="E85" s="98"/>
      <c r="F85" s="98"/>
      <c r="G85" s="98"/>
      <c r="H85" s="98"/>
      <c r="I85" s="99"/>
      <c r="J85" s="100"/>
      <c r="K85" s="312">
        <v>0.05</v>
      </c>
      <c r="L85" s="859">
        <f>N78*K85</f>
        <v>5977.8015524820721</v>
      </c>
      <c r="M85" s="860"/>
      <c r="N85" s="57"/>
    </row>
    <row r="86" spans="1:14" ht="15.75" thickBot="1">
      <c r="B86" s="823" t="s">
        <v>953</v>
      </c>
      <c r="C86" s="824"/>
      <c r="D86" s="824"/>
      <c r="E86" s="824"/>
      <c r="F86" s="824"/>
      <c r="G86" s="824"/>
      <c r="H86" s="824"/>
      <c r="I86" s="824"/>
      <c r="J86" s="824"/>
      <c r="K86" s="824"/>
      <c r="L86" s="824"/>
      <c r="M86" s="825"/>
      <c r="N86" s="58">
        <f>L83+L84+L85</f>
        <v>35866.809314892431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155422.84036453385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52"/>
      <c r="C7" s="353"/>
      <c r="D7" s="353"/>
      <c r="E7" s="353"/>
      <c r="F7" s="353"/>
      <c r="G7" s="353"/>
      <c r="H7" s="353"/>
      <c r="I7" s="353"/>
      <c r="J7" s="353"/>
      <c r="K7" s="353"/>
      <c r="L7" s="354"/>
      <c r="M7" s="354"/>
      <c r="N7" s="355"/>
    </row>
    <row r="8" spans="2:14" ht="18.7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901" t="s">
        <v>2205</v>
      </c>
      <c r="C10" s="902"/>
      <c r="D10" s="902"/>
      <c r="E10" s="902"/>
      <c r="F10" s="398" t="s">
        <v>2206</v>
      </c>
      <c r="G10" s="85"/>
      <c r="H10" s="366"/>
      <c r="I10" s="903" t="s">
        <v>2207</v>
      </c>
      <c r="J10" s="903"/>
      <c r="K10" s="399" t="s">
        <v>2206</v>
      </c>
      <c r="L10" s="363"/>
      <c r="M10" s="363"/>
      <c r="N10" s="36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989</v>
      </c>
      <c r="C31" s="87" t="s">
        <v>1172</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150</v>
      </c>
      <c r="B36" s="836" t="str">
        <f>VLOOKUP(A36,EQUIPOS!A6:D154,3,FALSE)</f>
        <v>Cargador : Potencia en el volante 125 hp, Clasificación de RPM del motor 2300.</v>
      </c>
      <c r="C36" s="837"/>
      <c r="D36" s="837"/>
      <c r="E36" s="837"/>
      <c r="F36" s="837"/>
      <c r="G36" s="837"/>
      <c r="H36" s="838"/>
      <c r="I36" s="274"/>
      <c r="J36" s="275"/>
      <c r="K36" s="276">
        <f>VLOOKUP(A36,EQUIPOS!A6:D161,4,FALSE)</f>
        <v>132339.55806653827</v>
      </c>
      <c r="L36" s="277"/>
      <c r="M36" s="278">
        <v>9.25</v>
      </c>
      <c r="N36" s="279">
        <f>K36/M36</f>
        <v>14306.979250436571</v>
      </c>
    </row>
    <row r="37" spans="1:14">
      <c r="A37" t="s">
        <v>180</v>
      </c>
      <c r="B37" s="836" t="str">
        <f>VLOOKUP(A37,EQUIPOS!A7:D154,3,FALSE)</f>
        <v>Compresor 120 HP, con martillo.</v>
      </c>
      <c r="C37" s="837"/>
      <c r="D37" s="837"/>
      <c r="E37" s="837"/>
      <c r="F37" s="837"/>
      <c r="G37" s="837"/>
      <c r="H37" s="838"/>
      <c r="I37" s="274"/>
      <c r="J37" s="275"/>
      <c r="K37" s="276">
        <f>VLOOKUP(A37,EQUIPOS!A7:D162,4,FALSE)</f>
        <v>80855.080096048972</v>
      </c>
      <c r="L37" s="277"/>
      <c r="M37" s="278">
        <v>9.25</v>
      </c>
      <c r="N37" s="279">
        <f>K37/M37</f>
        <v>8741.0897401134025</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2"/>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N76*L42</f>
        <v>62.666819895785942</v>
      </c>
    </row>
    <row r="43" spans="1:14" ht="15.75" thickBot="1">
      <c r="B43" s="823" t="s">
        <v>953</v>
      </c>
      <c r="C43" s="824"/>
      <c r="D43" s="824"/>
      <c r="E43" s="824"/>
      <c r="F43" s="824"/>
      <c r="G43" s="824"/>
      <c r="H43" s="824"/>
      <c r="I43" s="824"/>
      <c r="J43" s="824"/>
      <c r="K43" s="824"/>
      <c r="L43" s="824"/>
      <c r="M43" s="825"/>
      <c r="N43" s="105">
        <f>SUM(N36:N42)</f>
        <v>23110.73581044576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827">
        <f>'900.2'!N78</f>
        <v>1283.2119153097753</v>
      </c>
      <c r="M59" s="828"/>
      <c r="N59" s="294">
        <f>K59*L59</f>
        <v>1283.2119153097753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51"/>
    </row>
    <row r="65" spans="1:15" ht="15.75" thickBot="1">
      <c r="B65" s="829" t="s">
        <v>953</v>
      </c>
      <c r="C65" s="830"/>
      <c r="D65" s="830"/>
      <c r="E65" s="830"/>
      <c r="F65" s="830"/>
      <c r="G65" s="830"/>
      <c r="H65" s="830"/>
      <c r="I65" s="830"/>
      <c r="J65" s="830"/>
      <c r="K65" s="830"/>
      <c r="L65" s="830"/>
      <c r="M65" s="831"/>
      <c r="N65" s="110">
        <f>N59+N60+N61+N62+N63</f>
        <v>1283.2119153097753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74</v>
      </c>
      <c r="N70" s="303">
        <f>K70/M70</f>
        <v>1691.6349999999998</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74</v>
      </c>
      <c r="N71" s="303">
        <f>K71/M71</f>
        <v>1441.7059947892972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N70+N71+N72+N73+N74</f>
        <v>3133.3409947892969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27527.288720544831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5505.4577441089668</v>
      </c>
      <c r="M83" s="858"/>
      <c r="N83" s="57"/>
    </row>
    <row r="84" spans="1:14">
      <c r="B84" s="95" t="s">
        <v>973</v>
      </c>
      <c r="C84" s="96"/>
      <c r="D84" s="96"/>
      <c r="E84" s="96"/>
      <c r="F84" s="96"/>
      <c r="G84" s="96"/>
      <c r="H84" s="96"/>
      <c r="I84" s="93"/>
      <c r="J84" s="94"/>
      <c r="K84" s="311">
        <v>0.05</v>
      </c>
      <c r="L84" s="857">
        <f>N78*K84</f>
        <v>1376.3644360272417</v>
      </c>
      <c r="M84" s="858"/>
      <c r="N84" s="57"/>
    </row>
    <row r="85" spans="1:14" ht="15.75" thickBot="1">
      <c r="B85" s="97" t="s">
        <v>974</v>
      </c>
      <c r="C85" s="98"/>
      <c r="D85" s="98"/>
      <c r="E85" s="98"/>
      <c r="F85" s="98"/>
      <c r="G85" s="98"/>
      <c r="H85" s="98"/>
      <c r="I85" s="99"/>
      <c r="J85" s="100"/>
      <c r="K85" s="312">
        <v>0.05</v>
      </c>
      <c r="L85" s="859">
        <f>N78*K85</f>
        <v>1376.3644360272417</v>
      </c>
      <c r="M85" s="860"/>
      <c r="N85" s="57"/>
    </row>
    <row r="86" spans="1:14" ht="15.75" thickBot="1">
      <c r="B86" s="823" t="s">
        <v>953</v>
      </c>
      <c r="C86" s="824"/>
      <c r="D86" s="824"/>
      <c r="E86" s="824"/>
      <c r="F86" s="824"/>
      <c r="G86" s="824"/>
      <c r="H86" s="824"/>
      <c r="I86" s="824"/>
      <c r="J86" s="824"/>
      <c r="K86" s="824"/>
      <c r="L86" s="824"/>
      <c r="M86" s="825"/>
      <c r="N86" s="58">
        <f>L83+L84+L85</f>
        <v>8258.1866161634498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35785.475336708281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990</v>
      </c>
      <c r="C31" s="87" t="s">
        <v>1173</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180</v>
      </c>
      <c r="B36" s="836" t="str">
        <f>VLOOKUP(A36,EQUIPOS!A6:D154,3,FALSE)</f>
        <v>Compresor 120 HP, con martillo.</v>
      </c>
      <c r="C36" s="837"/>
      <c r="D36" s="837"/>
      <c r="E36" s="837"/>
      <c r="F36" s="837"/>
      <c r="G36" s="837"/>
      <c r="H36" s="838"/>
      <c r="I36" s="274"/>
      <c r="J36" s="275"/>
      <c r="K36" s="276">
        <f>VLOOKUP(A36,EQUIPOS!A6:D161,4,FALSE)</f>
        <v>80855.080096048972</v>
      </c>
      <c r="L36" s="277"/>
      <c r="M36" s="278">
        <v>2.5</v>
      </c>
      <c r="N36" s="279">
        <f>K36/M36</f>
        <v>32342.032038419587</v>
      </c>
    </row>
    <row r="37" span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2"/>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0.1</v>
      </c>
      <c r="M42" s="848"/>
      <c r="N42" s="111">
        <f>N76*L42</f>
        <v>1251.8099</v>
      </c>
    </row>
    <row r="43" spans="1:14" ht="15.75" thickBot="1">
      <c r="B43" s="823" t="s">
        <v>953</v>
      </c>
      <c r="C43" s="824"/>
      <c r="D43" s="824"/>
      <c r="E43" s="824"/>
      <c r="F43" s="824"/>
      <c r="G43" s="824"/>
      <c r="H43" s="824"/>
      <c r="I43" s="824"/>
      <c r="J43" s="824"/>
      <c r="K43" s="824"/>
      <c r="L43" s="824"/>
      <c r="M43" s="825"/>
      <c r="N43" s="105">
        <f>SUM(N36:N42)</f>
        <v>33593.841938419588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827">
        <f>'900.2'!N78</f>
        <v>1283.2119153097753</v>
      </c>
      <c r="M59" s="828"/>
      <c r="N59" s="294">
        <f>K59*L59</f>
        <v>1283.2119153097753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2"/>
      <c r="M64" s="813"/>
      <c r="N64" s="51"/>
    </row>
    <row r="65" spans="1:15" ht="15.75" thickBot="1">
      <c r="B65" s="829" t="s">
        <v>953</v>
      </c>
      <c r="C65" s="830"/>
      <c r="D65" s="830"/>
      <c r="E65" s="830"/>
      <c r="F65" s="830"/>
      <c r="G65" s="830"/>
      <c r="H65" s="830"/>
      <c r="I65" s="830"/>
      <c r="J65" s="830"/>
      <c r="K65" s="830"/>
      <c r="L65" s="830"/>
      <c r="M65" s="831"/>
      <c r="N65" s="110">
        <f>N59+N60+N61+N62+N63</f>
        <v>1283.2119153097753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20</v>
      </c>
      <c r="N70" s="303">
        <f>K70/M70</f>
        <v>12518.098999999998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N70+N71+N72+N73+N74</f>
        <v>12518.098999999998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47395.152853729363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9479.0305707458738</v>
      </c>
      <c r="M83" s="858"/>
      <c r="N83" s="57"/>
    </row>
    <row r="84" spans="1:14">
      <c r="B84" s="95" t="s">
        <v>973</v>
      </c>
      <c r="C84" s="96"/>
      <c r="D84" s="96"/>
      <c r="E84" s="96"/>
      <c r="F84" s="96"/>
      <c r="G84" s="96"/>
      <c r="H84" s="96"/>
      <c r="I84" s="93"/>
      <c r="J84" s="94"/>
      <c r="K84" s="311">
        <v>0.05</v>
      </c>
      <c r="L84" s="857">
        <f>N78*K84</f>
        <v>2369.7576426864684</v>
      </c>
      <c r="M84" s="858"/>
      <c r="N84" s="57"/>
    </row>
    <row r="85" spans="1:14" ht="15.75" thickBot="1">
      <c r="B85" s="97" t="s">
        <v>974</v>
      </c>
      <c r="C85" s="98"/>
      <c r="D85" s="98"/>
      <c r="E85" s="98"/>
      <c r="F85" s="98"/>
      <c r="G85" s="98"/>
      <c r="H85" s="98"/>
      <c r="I85" s="99"/>
      <c r="J85" s="100"/>
      <c r="K85" s="312">
        <v>0.05</v>
      </c>
      <c r="L85" s="859">
        <f>N78*K85</f>
        <v>2369.7576426864684</v>
      </c>
      <c r="M85" s="860"/>
      <c r="N85" s="57"/>
    </row>
    <row r="86" spans="1:14" ht="15.75" thickBot="1">
      <c r="B86" s="823" t="s">
        <v>953</v>
      </c>
      <c r="C86" s="824"/>
      <c r="D86" s="824"/>
      <c r="E86" s="824"/>
      <c r="F86" s="824"/>
      <c r="G86" s="824"/>
      <c r="H86" s="824"/>
      <c r="I86" s="824"/>
      <c r="J86" s="824"/>
      <c r="K86" s="824"/>
      <c r="L86" s="824"/>
      <c r="M86" s="825"/>
      <c r="N86" s="58">
        <f>L83+L84+L85</f>
        <v>14218.545856118812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61613.698709848177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991</v>
      </c>
      <c r="C31" s="87" t="s">
        <v>1170</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150</v>
      </c>
      <c r="B36" s="836" t="str">
        <f>VLOOKUP(A36,EQUIPOS!A6:D154,3,FALSE)</f>
        <v>Cargador : Potencia en el volante 125 hp, Clasificación de RPM del motor 2300.</v>
      </c>
      <c r="C36" s="837"/>
      <c r="D36" s="837"/>
      <c r="E36" s="837"/>
      <c r="F36" s="837"/>
      <c r="G36" s="837"/>
      <c r="H36" s="838"/>
      <c r="I36" s="274"/>
      <c r="J36" s="275"/>
      <c r="K36" s="276">
        <f>VLOOKUP(A36,EQUIPOS!A6:D161,4,FALSE)</f>
        <v>132339.55806653827</v>
      </c>
      <c r="L36" s="277"/>
      <c r="M36" s="278">
        <v>2.375</v>
      </c>
      <c r="N36" s="279">
        <f>K36/M36</f>
        <v>55721.919185910854</v>
      </c>
    </row>
    <row r="37" spans="1:14">
      <c r="A37" t="s">
        <v>180</v>
      </c>
      <c r="B37" s="836" t="str">
        <f>VLOOKUP(A37,EQUIPOS!A7:D154,3,FALSE)</f>
        <v>Compresor 120 HP, con martillo.</v>
      </c>
      <c r="C37" s="837"/>
      <c r="D37" s="837"/>
      <c r="E37" s="837"/>
      <c r="F37" s="837"/>
      <c r="G37" s="837"/>
      <c r="H37" s="838"/>
      <c r="I37" s="274"/>
      <c r="J37" s="275"/>
      <c r="K37" s="276">
        <f>VLOOKUP(A37,EQUIPOS!A7:D162,4,FALSE)</f>
        <v>80855.080096048972</v>
      </c>
      <c r="L37" s="277"/>
      <c r="M37" s="278">
        <v>2.375</v>
      </c>
      <c r="N37" s="279">
        <f>K37/M37</f>
        <v>34044.24425096799</v>
      </c>
    </row>
    <row r="38" spans="1:14">
      <c r="A38" t="s">
        <v>195</v>
      </c>
      <c r="B38" s="836" t="str">
        <f>VLOOKUP(A38,EQUIPOS!A8:D154,3,FALSE)</f>
        <v xml:space="preserve">Equipo de oxicorte, Capacidad de corte: hasta 6´´ (152mm) </v>
      </c>
      <c r="C38" s="837"/>
      <c r="D38" s="837"/>
      <c r="E38" s="837"/>
      <c r="F38" s="837"/>
      <c r="G38" s="837"/>
      <c r="H38" s="838"/>
      <c r="I38" s="274"/>
      <c r="J38" s="275"/>
      <c r="K38" s="276">
        <f>VLOOKUP(A38,EQUIPOS!A8:D163,4,FALSE)</f>
        <v>9522.4737319932647</v>
      </c>
      <c r="L38" s="277"/>
      <c r="M38" s="278">
        <v>2.375</v>
      </c>
      <c r="N38" s="279">
        <f>K38/M38</f>
        <v>4009.462623997164</v>
      </c>
    </row>
    <row r="39" spans="1:14">
      <c r="B39" s="836"/>
      <c r="C39" s="837"/>
      <c r="D39" s="837"/>
      <c r="E39" s="837"/>
      <c r="F39" s="837"/>
      <c r="G39" s="837"/>
      <c r="H39" s="838"/>
      <c r="I39" s="839"/>
      <c r="J39" s="820"/>
      <c r="K39" s="281"/>
      <c r="L39" s="840"/>
      <c r="M39" s="841"/>
      <c r="N39" s="282"/>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0.1</v>
      </c>
      <c r="M42" s="848"/>
      <c r="N42" s="111">
        <f>N76*L42</f>
        <v>1549.7775190231998</v>
      </c>
    </row>
    <row r="43" spans="1:14" ht="15.75" thickBot="1">
      <c r="B43" s="823" t="s">
        <v>953</v>
      </c>
      <c r="C43" s="824"/>
      <c r="D43" s="824"/>
      <c r="E43" s="824"/>
      <c r="F43" s="824"/>
      <c r="G43" s="824"/>
      <c r="H43" s="824"/>
      <c r="I43" s="824"/>
      <c r="J43" s="824"/>
      <c r="K43" s="824"/>
      <c r="L43" s="824"/>
      <c r="M43" s="825"/>
      <c r="N43" s="105">
        <f>SUM(N36:N42)</f>
        <v>95325.403579899226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827">
        <f>'900.2'!N78</f>
        <v>1283.2119153097753</v>
      </c>
      <c r="M59" s="828"/>
      <c r="N59" s="294">
        <f>K59*L59</f>
        <v>1283.2119153097753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51"/>
    </row>
    <row r="65" spans="1:15" ht="15.75" thickBot="1">
      <c r="B65" s="829" t="s">
        <v>953</v>
      </c>
      <c r="C65" s="830"/>
      <c r="D65" s="830"/>
      <c r="E65" s="830"/>
      <c r="F65" s="830"/>
      <c r="G65" s="830"/>
      <c r="H65" s="830"/>
      <c r="I65" s="830"/>
      <c r="J65" s="830"/>
      <c r="K65" s="830"/>
      <c r="L65" s="830"/>
      <c r="M65" s="831"/>
      <c r="N65" s="110">
        <f>N59+N60+N61+N62+N63</f>
        <v>1283.2119153097753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9</v>
      </c>
      <c r="B70" s="55" t="str">
        <f>VLOOKUP(A70,'MANO DE OBRA'!A8:D68,3,FALSE)</f>
        <v>Obrero (3)</v>
      </c>
      <c r="C70" s="53"/>
      <c r="D70" s="53"/>
      <c r="E70" s="53"/>
      <c r="F70" s="53"/>
      <c r="G70" s="53"/>
      <c r="H70" s="53"/>
      <c r="I70" s="299">
        <f>K70/J70*100</f>
        <v>101498.09999999999</v>
      </c>
      <c r="J70" s="300">
        <v>185</v>
      </c>
      <c r="K70" s="301">
        <f>VLOOKUP(A70,'MANO DE OBRA'!A8:D99,4,FALSE)</f>
        <v>187771.48499999999</v>
      </c>
      <c r="L70" s="56"/>
      <c r="M70" s="302">
        <v>19</v>
      </c>
      <c r="N70" s="303">
        <f>K70/M70</f>
        <v>9882.7097368421037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19</v>
      </c>
      <c r="N71" s="303">
        <f>K71/M71</f>
        <v>5615.0654533898942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N70+N71+N72+N73+N74</f>
        <v>15497.775190231998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112106.390685441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22421.2781370882</v>
      </c>
      <c r="M83" s="858"/>
      <c r="N83" s="57"/>
    </row>
    <row r="84" spans="1:14">
      <c r="B84" s="95" t="s">
        <v>973</v>
      </c>
      <c r="C84" s="96"/>
      <c r="D84" s="96"/>
      <c r="E84" s="96"/>
      <c r="F84" s="96"/>
      <c r="G84" s="96"/>
      <c r="H84" s="96"/>
      <c r="I84" s="93"/>
      <c r="J84" s="94"/>
      <c r="K84" s="311">
        <v>0.05</v>
      </c>
      <c r="L84" s="857">
        <f>N78*K84</f>
        <v>5605.3195342720501</v>
      </c>
      <c r="M84" s="858"/>
      <c r="N84" s="57"/>
    </row>
    <row r="85" spans="1:14" ht="15.75" thickBot="1">
      <c r="B85" s="97" t="s">
        <v>974</v>
      </c>
      <c r="C85" s="98"/>
      <c r="D85" s="98"/>
      <c r="E85" s="98"/>
      <c r="F85" s="98"/>
      <c r="G85" s="98"/>
      <c r="H85" s="98"/>
      <c r="I85" s="99"/>
      <c r="J85" s="100"/>
      <c r="K85" s="312">
        <v>0.05</v>
      </c>
      <c r="L85" s="859">
        <f>N78*K85</f>
        <v>5605.3195342720501</v>
      </c>
      <c r="M85" s="860"/>
      <c r="N85" s="57"/>
    </row>
    <row r="86" spans="1:14" ht="15.75" thickBot="1">
      <c r="B86" s="823" t="s">
        <v>953</v>
      </c>
      <c r="C86" s="824"/>
      <c r="D86" s="824"/>
      <c r="E86" s="824"/>
      <c r="F86" s="824"/>
      <c r="G86" s="824"/>
      <c r="H86" s="824"/>
      <c r="I86" s="824"/>
      <c r="J86" s="824"/>
      <c r="K86" s="824"/>
      <c r="L86" s="824"/>
      <c r="M86" s="825"/>
      <c r="N86" s="58">
        <f>L83+L84+L85</f>
        <v>33631.9172056323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145738.30789107329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992</v>
      </c>
      <c r="C31" s="87" t="s">
        <v>1171</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312</v>
      </c>
      <c r="B36" s="836" t="str">
        <f>VLOOKUP(A36,EQUIPOS!A6:D154,3,FALSE)</f>
        <v>Retroexcavadora sobre oruga, potencia 138 HP, balde de 1,5 m3.</v>
      </c>
      <c r="C36" s="837"/>
      <c r="D36" s="837"/>
      <c r="E36" s="837"/>
      <c r="F36" s="837"/>
      <c r="G36" s="837"/>
      <c r="H36" s="838"/>
      <c r="I36" s="274"/>
      <c r="J36" s="275"/>
      <c r="K36" s="276">
        <f>VLOOKUP(A36,EQUIPOS!A6:D161,4,FALSE)</f>
        <v>167761.13360944993</v>
      </c>
      <c r="L36" s="277"/>
      <c r="M36" s="278">
        <v>2.5</v>
      </c>
      <c r="N36" s="279">
        <f>K36/M36</f>
        <v>67104.453443779974</v>
      </c>
    </row>
    <row r="37" spans="1:14">
      <c r="A37" t="s">
        <v>180</v>
      </c>
      <c r="B37" s="836" t="str">
        <f>VLOOKUP(A37,EQUIPOS!A7:D154,3,FALSE)</f>
        <v>Compresor 120 HP, con martillo.</v>
      </c>
      <c r="C37" s="837"/>
      <c r="D37" s="837"/>
      <c r="E37" s="837"/>
      <c r="F37" s="837"/>
      <c r="G37" s="837"/>
      <c r="H37" s="838"/>
      <c r="I37" s="274"/>
      <c r="J37" s="275"/>
      <c r="K37" s="276">
        <f>VLOOKUP(A37,EQUIPOS!A7:D162,4,FALSE)</f>
        <v>80855.080096048972</v>
      </c>
      <c r="L37" s="277"/>
      <c r="M37" s="278">
        <v>2.5</v>
      </c>
      <c r="N37" s="279">
        <f>K37/M37</f>
        <v>32342.032038419587</v>
      </c>
    </row>
    <row r="38" spans="1:14">
      <c r="A38" t="s">
        <v>195</v>
      </c>
      <c r="B38" s="836" t="str">
        <f>VLOOKUP(A38,EQUIPOS!A8:D154,3,FALSE)</f>
        <v xml:space="preserve">Equipo de oxicorte, Capacidad de corte: hasta 6´´ (152mm) </v>
      </c>
      <c r="C38" s="837"/>
      <c r="D38" s="837"/>
      <c r="E38" s="837"/>
      <c r="F38" s="837"/>
      <c r="G38" s="837"/>
      <c r="H38" s="838"/>
      <c r="I38" s="274"/>
      <c r="J38" s="275"/>
      <c r="K38" s="276">
        <f>VLOOKUP(A38,EQUIPOS!A8:D163,4,FALSE)</f>
        <v>9522.4737319932647</v>
      </c>
      <c r="L38" s="277"/>
      <c r="M38" s="278">
        <v>2.5</v>
      </c>
      <c r="N38" s="279">
        <f>K38/M38</f>
        <v>3808.989492797306</v>
      </c>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N76*L42</f>
        <v>294.45772861440798</v>
      </c>
    </row>
    <row r="43" spans="1:14" ht="15.75" thickBot="1">
      <c r="B43" s="823" t="s">
        <v>953</v>
      </c>
      <c r="C43" s="824"/>
      <c r="D43" s="824"/>
      <c r="E43" s="824"/>
      <c r="F43" s="824"/>
      <c r="G43" s="824"/>
      <c r="H43" s="824"/>
      <c r="I43" s="824"/>
      <c r="J43" s="824"/>
      <c r="K43" s="824"/>
      <c r="L43" s="824"/>
      <c r="M43" s="825"/>
      <c r="N43" s="105">
        <f>SUM(N36:N42)</f>
        <v>103549.93270361127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827">
        <f>'900.2'!N78</f>
        <v>1283.2119153097753</v>
      </c>
      <c r="M59" s="828"/>
      <c r="N59" s="294">
        <f>K59*L59</f>
        <v>1283.2119153097753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51"/>
    </row>
    <row r="65" spans="1:15" ht="15.75" thickBot="1">
      <c r="B65" s="829" t="s">
        <v>953</v>
      </c>
      <c r="C65" s="830"/>
      <c r="D65" s="830"/>
      <c r="E65" s="830"/>
      <c r="F65" s="830"/>
      <c r="G65" s="830"/>
      <c r="H65" s="830"/>
      <c r="I65" s="830"/>
      <c r="J65" s="830"/>
      <c r="K65" s="830"/>
      <c r="L65" s="830"/>
      <c r="M65" s="831"/>
      <c r="N65" s="110">
        <f>N59+N60+N61+N62+N63</f>
        <v>1283.2119153097753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9</v>
      </c>
      <c r="B70" s="55" t="str">
        <f>VLOOKUP(A70,'MANO DE OBRA'!A8:D68,3,FALSE)</f>
        <v>Obrero (3)</v>
      </c>
      <c r="C70" s="53"/>
      <c r="D70" s="53"/>
      <c r="E70" s="53"/>
      <c r="F70" s="53"/>
      <c r="G70" s="53"/>
      <c r="H70" s="53"/>
      <c r="I70" s="299">
        <f>K70/J70*100</f>
        <v>101498.09999999999</v>
      </c>
      <c r="J70" s="300">
        <v>185</v>
      </c>
      <c r="K70" s="301">
        <f>VLOOKUP(A70,'MANO DE OBRA'!A8:D99,4,FALSE)</f>
        <v>187771.48499999999</v>
      </c>
      <c r="L70" s="56"/>
      <c r="M70" s="302">
        <v>20</v>
      </c>
      <c r="N70" s="303">
        <f>K70/M70</f>
        <v>9388.5742499999997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9" t="s">
        <v>953</v>
      </c>
      <c r="C76" s="830"/>
      <c r="D76" s="830"/>
      <c r="E76" s="830"/>
      <c r="F76" s="830"/>
      <c r="G76" s="830"/>
      <c r="H76" s="830"/>
      <c r="I76" s="830"/>
      <c r="J76" s="830"/>
      <c r="K76" s="830"/>
      <c r="L76" s="830"/>
      <c r="M76" s="831"/>
      <c r="N76" s="467">
        <f>SUM(N70:N75)</f>
        <v>14722.886430720398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119556.03104964143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23911.206209928288</v>
      </c>
      <c r="M83" s="858"/>
      <c r="N83" s="57"/>
    </row>
    <row r="84" spans="1:14">
      <c r="B84" s="95" t="s">
        <v>973</v>
      </c>
      <c r="C84" s="96"/>
      <c r="D84" s="96"/>
      <c r="E84" s="96"/>
      <c r="F84" s="96"/>
      <c r="G84" s="96"/>
      <c r="H84" s="96"/>
      <c r="I84" s="93"/>
      <c r="J84" s="94"/>
      <c r="K84" s="311">
        <v>0.05</v>
      </c>
      <c r="L84" s="857">
        <f>N78*K84</f>
        <v>5977.8015524820721</v>
      </c>
      <c r="M84" s="858"/>
      <c r="N84" s="57"/>
    </row>
    <row r="85" spans="1:14" ht="15.75" thickBot="1">
      <c r="B85" s="97" t="s">
        <v>974</v>
      </c>
      <c r="C85" s="98"/>
      <c r="D85" s="98"/>
      <c r="E85" s="98"/>
      <c r="F85" s="98"/>
      <c r="G85" s="98"/>
      <c r="H85" s="98"/>
      <c r="I85" s="99"/>
      <c r="J85" s="100"/>
      <c r="K85" s="312">
        <v>0.05</v>
      </c>
      <c r="L85" s="859">
        <f>N78*K85</f>
        <v>5977.8015524820721</v>
      </c>
      <c r="M85" s="860"/>
      <c r="N85" s="57"/>
    </row>
    <row r="86" spans="1:14" ht="15.75" thickBot="1">
      <c r="B86" s="823" t="s">
        <v>953</v>
      </c>
      <c r="C86" s="824"/>
      <c r="D86" s="824"/>
      <c r="E86" s="824"/>
      <c r="F86" s="824"/>
      <c r="G86" s="824"/>
      <c r="H86" s="824"/>
      <c r="I86" s="824"/>
      <c r="J86" s="824"/>
      <c r="K86" s="824"/>
      <c r="L86" s="824"/>
      <c r="M86" s="825"/>
      <c r="N86" s="58">
        <f>L83+L84+L85</f>
        <v>35866.809314892431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155422.84036453385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993</v>
      </c>
      <c r="C31" s="87" t="s">
        <v>1171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312</v>
      </c>
      <c r="B36" s="836" t="str">
        <f>VLOOKUP(A36,EQUIPOS!A6:D154,3,FALSE)</f>
        <v>Retroexcavadora sobre oruga, potencia 138 HP, balde de 1,5 m3.</v>
      </c>
      <c r="C36" s="837"/>
      <c r="D36" s="837"/>
      <c r="E36" s="837"/>
      <c r="F36" s="837"/>
      <c r="G36" s="837"/>
      <c r="H36" s="838"/>
      <c r="I36" s="274"/>
      <c r="J36" s="275"/>
      <c r="K36" s="276">
        <f>VLOOKUP(A36,EQUIPOS!A6:D161,4,FALSE)</f>
        <v>167761.13360944993</v>
      </c>
      <c r="L36" s="277"/>
      <c r="M36" s="278">
        <v>2.5</v>
      </c>
      <c r="N36" s="279">
        <f>K36/M36</f>
        <v>67104.453443779974</v>
      </c>
    </row>
    <row r="37" spans="1:14">
      <c r="A37" t="s">
        <v>180</v>
      </c>
      <c r="B37" s="836" t="str">
        <f>VLOOKUP(A37,EQUIPOS!A7:D154,3,FALSE)</f>
        <v>Compresor 120 HP, con martillo.</v>
      </c>
      <c r="C37" s="837"/>
      <c r="D37" s="837"/>
      <c r="E37" s="837"/>
      <c r="F37" s="837"/>
      <c r="G37" s="837"/>
      <c r="H37" s="838"/>
      <c r="I37" s="274"/>
      <c r="J37" s="275"/>
      <c r="K37" s="276">
        <f>VLOOKUP(A37,EQUIPOS!A7:D162,4,FALSE)</f>
        <v>80855.080096048972</v>
      </c>
      <c r="L37" s="277"/>
      <c r="M37" s="278">
        <v>2.5</v>
      </c>
      <c r="N37" s="279">
        <f>K37/M37</f>
        <v>32342.032038419587</v>
      </c>
    </row>
    <row r="38" spans="1:14">
      <c r="A38" t="s">
        <v>195</v>
      </c>
      <c r="B38" s="836" t="str">
        <f>VLOOKUP(A38,EQUIPOS!A8:D154,3,FALSE)</f>
        <v xml:space="preserve">Equipo de oxicorte, Capacidad de corte: hasta 6´´ (152mm) </v>
      </c>
      <c r="C38" s="837"/>
      <c r="D38" s="837"/>
      <c r="E38" s="837"/>
      <c r="F38" s="837"/>
      <c r="G38" s="837"/>
      <c r="H38" s="838"/>
      <c r="I38" s="274"/>
      <c r="J38" s="275"/>
      <c r="K38" s="276">
        <f>VLOOKUP(A38,EQUIPOS!A8:D163,4,FALSE)</f>
        <v>9522.4737319932647</v>
      </c>
      <c r="L38" s="277"/>
      <c r="M38" s="278">
        <v>2.5</v>
      </c>
      <c r="N38" s="279">
        <f>K38/M38</f>
        <v>3808.989492797306</v>
      </c>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N76*L42</f>
        <v>231.86723361440795</v>
      </c>
    </row>
    <row r="43" spans="1:14" ht="15.75" thickBot="1">
      <c r="B43" s="823" t="s">
        <v>953</v>
      </c>
      <c r="C43" s="824"/>
      <c r="D43" s="824"/>
      <c r="E43" s="824"/>
      <c r="F43" s="824"/>
      <c r="G43" s="824"/>
      <c r="H43" s="824"/>
      <c r="I43" s="824"/>
      <c r="J43" s="824"/>
      <c r="K43" s="824"/>
      <c r="L43" s="824"/>
      <c r="M43" s="825"/>
      <c r="N43" s="105">
        <f>SUM(N36:N42)</f>
        <v>103487.34220861127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1.4</v>
      </c>
      <c r="J59" s="293">
        <v>1</v>
      </c>
      <c r="K59" s="286">
        <f>I59*J59</f>
        <v>1.4</v>
      </c>
      <c r="L59" s="827">
        <f>'900.2'!N78</f>
        <v>1283.2119153097753</v>
      </c>
      <c r="M59" s="828"/>
      <c r="N59" s="294">
        <f>K59*L59</f>
        <v>1796.4966814336854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51"/>
    </row>
    <row r="65" spans="1:15" ht="15.75" thickBot="1">
      <c r="B65" s="829" t="s">
        <v>953</v>
      </c>
      <c r="C65" s="830"/>
      <c r="D65" s="830"/>
      <c r="E65" s="830"/>
      <c r="F65" s="830"/>
      <c r="G65" s="830"/>
      <c r="H65" s="830"/>
      <c r="I65" s="830"/>
      <c r="J65" s="830"/>
      <c r="K65" s="830"/>
      <c r="L65" s="830"/>
      <c r="M65" s="831"/>
      <c r="N65" s="110">
        <f>N59+N60+N61+N62+N63</f>
        <v>1796.4966814336854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20</v>
      </c>
      <c r="N70" s="303">
        <f>K70/M70</f>
        <v>6259.0494999999992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11593.361680720398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116877.20057076534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23375.440114153069</v>
      </c>
      <c r="M83" s="858"/>
      <c r="N83" s="57"/>
    </row>
    <row r="84" spans="1:14">
      <c r="B84" s="95" t="s">
        <v>973</v>
      </c>
      <c r="C84" s="96"/>
      <c r="D84" s="96"/>
      <c r="E84" s="96"/>
      <c r="F84" s="96"/>
      <c r="G84" s="96"/>
      <c r="H84" s="96"/>
      <c r="I84" s="93"/>
      <c r="J84" s="94"/>
      <c r="K84" s="311">
        <v>0.05</v>
      </c>
      <c r="L84" s="857">
        <f>N78*K84</f>
        <v>5843.8600285382672</v>
      </c>
      <c r="M84" s="858"/>
      <c r="N84" s="57"/>
    </row>
    <row r="85" spans="1:14" ht="15.75" thickBot="1">
      <c r="B85" s="97" t="s">
        <v>974</v>
      </c>
      <c r="C85" s="98"/>
      <c r="D85" s="98"/>
      <c r="E85" s="98"/>
      <c r="F85" s="98"/>
      <c r="G85" s="98"/>
      <c r="H85" s="98"/>
      <c r="I85" s="99"/>
      <c r="J85" s="100"/>
      <c r="K85" s="312">
        <v>0.05</v>
      </c>
      <c r="L85" s="859">
        <f>N78*K85</f>
        <v>5843.8600285382672</v>
      </c>
      <c r="M85" s="860"/>
      <c r="N85" s="57"/>
    </row>
    <row r="86" spans="1:14" ht="15.75" thickBot="1">
      <c r="B86" s="823" t="s">
        <v>953</v>
      </c>
      <c r="C86" s="824"/>
      <c r="D86" s="824"/>
      <c r="E86" s="824"/>
      <c r="F86" s="824"/>
      <c r="G86" s="824"/>
      <c r="H86" s="824"/>
      <c r="I86" s="824"/>
      <c r="J86" s="824"/>
      <c r="K86" s="824"/>
      <c r="L86" s="824"/>
      <c r="M86" s="825"/>
      <c r="N86" s="58">
        <f>L83+L84+L85</f>
        <v>35063.160171229603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151940.36074199495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994</v>
      </c>
      <c r="C31" s="87" t="s">
        <v>1174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150</v>
      </c>
      <c r="B36" s="836" t="str">
        <f>VLOOKUP(A36,EQUIPOS!A6:D154,3,FALSE)</f>
        <v>Cargador : Potencia en el volante 125 hp, Clasificación de RPM del motor 2300.</v>
      </c>
      <c r="C36" s="837"/>
      <c r="D36" s="837"/>
      <c r="E36" s="837"/>
      <c r="F36" s="837"/>
      <c r="G36" s="837"/>
      <c r="H36" s="838"/>
      <c r="I36" s="274"/>
      <c r="J36" s="275"/>
      <c r="K36" s="276">
        <f>VLOOKUP(A36,EQUIPOS!A6:D161,4,FALSE)</f>
        <v>132339.55806653827</v>
      </c>
      <c r="L36" s="277"/>
      <c r="M36" s="278">
        <v>22</v>
      </c>
      <c r="N36" s="279">
        <f>K36/M36</f>
        <v>6015.4344575699215</v>
      </c>
    </row>
    <row r="37" spans="1:14">
      <c r="A37" t="s">
        <v>180</v>
      </c>
      <c r="B37" s="836" t="str">
        <f>VLOOKUP(A37,EQUIPOS!A7:D154,3,FALSE)</f>
        <v>Compresor 120 HP, con martillo.</v>
      </c>
      <c r="C37" s="837"/>
      <c r="D37" s="837"/>
      <c r="E37" s="837"/>
      <c r="F37" s="837"/>
      <c r="G37" s="837"/>
      <c r="H37" s="838"/>
      <c r="I37" s="274"/>
      <c r="J37" s="275"/>
      <c r="K37" s="276">
        <f>VLOOKUP(A37,EQUIPOS!A7:D162,4,FALSE)</f>
        <v>80855.080096048972</v>
      </c>
      <c r="L37" s="277"/>
      <c r="M37" s="278">
        <v>22</v>
      </c>
      <c r="N37" s="279">
        <f>K37/M37</f>
        <v>3675.2309134567713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N76*L42</f>
        <v>26.34854927436454</v>
      </c>
    </row>
    <row r="43" spans="1:14" ht="15.75" thickBot="1">
      <c r="B43" s="823" t="s">
        <v>953</v>
      </c>
      <c r="C43" s="824"/>
      <c r="D43" s="824"/>
      <c r="E43" s="824"/>
      <c r="F43" s="824"/>
      <c r="G43" s="824"/>
      <c r="H43" s="824"/>
      <c r="I43" s="824"/>
      <c r="J43" s="824"/>
      <c r="K43" s="824"/>
      <c r="L43" s="824"/>
      <c r="M43" s="825"/>
      <c r="N43" s="105">
        <f>SUM(N36:N42)</f>
        <v>9717.0139203010567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0.42</v>
      </c>
      <c r="J59" s="293">
        <v>1</v>
      </c>
      <c r="K59" s="286">
        <f>I59*J59</f>
        <v>0.42</v>
      </c>
      <c r="L59" s="827">
        <f>'900.2'!N78</f>
        <v>1283.2119153097753</v>
      </c>
      <c r="M59" s="828"/>
      <c r="N59" s="294">
        <f>K59*L59</f>
        <v>538.94900443010567</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51"/>
    </row>
    <row r="65" spans="1:15" ht="15.75" thickBot="1">
      <c r="B65" s="829" t="s">
        <v>953</v>
      </c>
      <c r="C65" s="830"/>
      <c r="D65" s="830"/>
      <c r="E65" s="830"/>
      <c r="F65" s="830"/>
      <c r="G65" s="830"/>
      <c r="H65" s="830"/>
      <c r="I65" s="830"/>
      <c r="J65" s="830"/>
      <c r="K65" s="830"/>
      <c r="L65" s="830"/>
      <c r="M65" s="831"/>
      <c r="N65" s="110">
        <f>N59+N60+N61+N62+N63</f>
        <v>538.94900443010567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176</v>
      </c>
      <c r="N70" s="303">
        <f>K70/M70</f>
        <v>711.2556249999999</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176</v>
      </c>
      <c r="N71" s="303">
        <f>K71/M71</f>
        <v>606.17183871822715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1317.427463718227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11573.390388449388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2314.6780776898777</v>
      </c>
      <c r="M83" s="858"/>
      <c r="N83" s="57"/>
    </row>
    <row r="84" spans="1:14">
      <c r="B84" s="95" t="s">
        <v>973</v>
      </c>
      <c r="C84" s="96"/>
      <c r="D84" s="96"/>
      <c r="E84" s="96"/>
      <c r="F84" s="96"/>
      <c r="G84" s="96"/>
      <c r="H84" s="96"/>
      <c r="I84" s="93"/>
      <c r="J84" s="94"/>
      <c r="K84" s="311">
        <v>0.05</v>
      </c>
      <c r="L84" s="857">
        <f>N78*K84</f>
        <v>578.66951942246942</v>
      </c>
      <c r="M84" s="858"/>
      <c r="N84" s="57"/>
    </row>
    <row r="85" spans="1:14" ht="15.75" thickBot="1">
      <c r="B85" s="97" t="s">
        <v>974</v>
      </c>
      <c r="C85" s="98"/>
      <c r="D85" s="98"/>
      <c r="E85" s="98"/>
      <c r="F85" s="98"/>
      <c r="G85" s="98"/>
      <c r="H85" s="98"/>
      <c r="I85" s="99"/>
      <c r="J85" s="100"/>
      <c r="K85" s="312">
        <v>0.05</v>
      </c>
      <c r="L85" s="859">
        <f>N78*K85</f>
        <v>578.66951942246942</v>
      </c>
      <c r="M85" s="860"/>
      <c r="N85" s="57"/>
    </row>
    <row r="86" spans="1:14" ht="15.75" thickBot="1">
      <c r="B86" s="823" t="s">
        <v>953</v>
      </c>
      <c r="C86" s="824"/>
      <c r="D86" s="824"/>
      <c r="E86" s="824"/>
      <c r="F86" s="824"/>
      <c r="G86" s="824"/>
      <c r="H86" s="824"/>
      <c r="I86" s="824"/>
      <c r="J86" s="824"/>
      <c r="K86" s="824"/>
      <c r="L86" s="824"/>
      <c r="M86" s="825"/>
      <c r="N86" s="58">
        <f>L83+L84+L85</f>
        <v>3472.0171165348165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15045.407504984205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995</v>
      </c>
      <c r="C31" s="87" t="s">
        <v>1175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150</v>
      </c>
      <c r="B36" s="836" t="str">
        <f>VLOOKUP(A36,EQUIPOS!A6:D154,3,FALSE)</f>
        <v>Cargador : Potencia en el volante 125 hp, Clasificación de RPM del motor 2300.</v>
      </c>
      <c r="C36" s="837"/>
      <c r="D36" s="837"/>
      <c r="E36" s="837"/>
      <c r="F36" s="837"/>
      <c r="G36" s="837"/>
      <c r="H36" s="838"/>
      <c r="I36" s="274"/>
      <c r="J36" s="275"/>
      <c r="K36" s="276">
        <f>VLOOKUP(A36,EQUIPOS!A6:D161,4,FALSE)</f>
        <v>132339.55806653827</v>
      </c>
      <c r="L36" s="277"/>
      <c r="M36" s="278">
        <v>22</v>
      </c>
      <c r="N36" s="279">
        <f>K36/M36</f>
        <v>6015.4344575699215</v>
      </c>
    </row>
    <row r="37" spans="1:14">
      <c r="A37" t="s">
        <v>180</v>
      </c>
      <c r="B37" s="836" t="str">
        <f>VLOOKUP(A37,EQUIPOS!A7:D154,3,FALSE)</f>
        <v>Compresor 120 HP, con martillo.</v>
      </c>
      <c r="C37" s="837"/>
      <c r="D37" s="837"/>
      <c r="E37" s="837"/>
      <c r="F37" s="837"/>
      <c r="G37" s="837"/>
      <c r="H37" s="838"/>
      <c r="I37" s="274"/>
      <c r="J37" s="275"/>
      <c r="K37" s="276">
        <f>VLOOKUP(A37,EQUIPOS!A7:D162,4,FALSE)</f>
        <v>80855.080096048972</v>
      </c>
      <c r="L37" s="277"/>
      <c r="M37" s="278">
        <v>22</v>
      </c>
      <c r="N37" s="279">
        <f>K37/M37</f>
        <v>3675.2309134567713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N76*L42</f>
        <v>26.34854927436454</v>
      </c>
    </row>
    <row r="43" spans="1:14" ht="15.75" thickBot="1">
      <c r="B43" s="823" t="s">
        <v>953</v>
      </c>
      <c r="C43" s="824"/>
      <c r="D43" s="824"/>
      <c r="E43" s="824"/>
      <c r="F43" s="824"/>
      <c r="G43" s="824"/>
      <c r="H43" s="824"/>
      <c r="I43" s="824"/>
      <c r="J43" s="824"/>
      <c r="K43" s="824"/>
      <c r="L43" s="824"/>
      <c r="M43" s="825"/>
      <c r="N43" s="105">
        <f>SUM(N36:N42)</f>
        <v>9717.0139203010567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0.21</v>
      </c>
      <c r="J59" s="293">
        <v>1</v>
      </c>
      <c r="K59" s="286">
        <f>I59*J59</f>
        <v>0.21</v>
      </c>
      <c r="L59" s="827">
        <f>'900.2'!N78</f>
        <v>1283.2119153097753</v>
      </c>
      <c r="M59" s="828"/>
      <c r="N59" s="294">
        <f>K59*L59</f>
        <v>269.47450221505284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51"/>
    </row>
    <row r="65" spans="1:15" ht="15.75" thickBot="1">
      <c r="B65" s="829" t="s">
        <v>953</v>
      </c>
      <c r="C65" s="830"/>
      <c r="D65" s="830"/>
      <c r="E65" s="830"/>
      <c r="F65" s="830"/>
      <c r="G65" s="830"/>
      <c r="H65" s="830"/>
      <c r="I65" s="830"/>
      <c r="J65" s="830"/>
      <c r="K65" s="830"/>
      <c r="L65" s="830"/>
      <c r="M65" s="831"/>
      <c r="N65" s="110">
        <f>N59+N60+N61+N62+N63</f>
        <v>269.47450221505284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176</v>
      </c>
      <c r="N70" s="303">
        <f>K70/M70</f>
        <v>711.2556249999999</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176</v>
      </c>
      <c r="N71" s="303">
        <f>K71/M71</f>
        <v>606.17183871822715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1317.427463718227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11303.915886234336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2260.7831772468671</v>
      </c>
      <c r="M83" s="858"/>
      <c r="N83" s="57"/>
    </row>
    <row r="84" spans="1:14">
      <c r="B84" s="95" t="s">
        <v>973</v>
      </c>
      <c r="C84" s="96"/>
      <c r="D84" s="96"/>
      <c r="E84" s="96"/>
      <c r="F84" s="96"/>
      <c r="G84" s="96"/>
      <c r="H84" s="96"/>
      <c r="I84" s="93"/>
      <c r="J84" s="94"/>
      <c r="K84" s="311">
        <v>0.05</v>
      </c>
      <c r="L84" s="857">
        <f>N78*K84</f>
        <v>565.19579431171678</v>
      </c>
      <c r="M84" s="858"/>
      <c r="N84" s="57"/>
    </row>
    <row r="85" spans="1:14" ht="15.75" thickBot="1">
      <c r="B85" s="97" t="s">
        <v>974</v>
      </c>
      <c r="C85" s="98"/>
      <c r="D85" s="98"/>
      <c r="E85" s="98"/>
      <c r="F85" s="98"/>
      <c r="G85" s="98"/>
      <c r="H85" s="98"/>
      <c r="I85" s="99"/>
      <c r="J85" s="100"/>
      <c r="K85" s="312">
        <v>0.05</v>
      </c>
      <c r="L85" s="859">
        <f>N78*K85</f>
        <v>565.19579431171678</v>
      </c>
      <c r="M85" s="860"/>
      <c r="N85" s="57"/>
    </row>
    <row r="86" spans="1:14" ht="15.75" thickBot="1">
      <c r="B86" s="823" t="s">
        <v>953</v>
      </c>
      <c r="C86" s="824"/>
      <c r="D86" s="824"/>
      <c r="E86" s="824"/>
      <c r="F86" s="824"/>
      <c r="G86" s="824"/>
      <c r="H86" s="824"/>
      <c r="I86" s="824"/>
      <c r="J86" s="824"/>
      <c r="K86" s="824"/>
      <c r="L86" s="824"/>
      <c r="M86" s="825"/>
      <c r="N86" s="58">
        <f>L83+L84+L85</f>
        <v>3391.1747658703007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14695.090652104636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996</v>
      </c>
      <c r="C31" s="87" t="s">
        <v>1176</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180</v>
      </c>
      <c r="B36" s="836" t="str">
        <f>VLOOKUP(A36,EQUIPOS!A6:D154,3,FALSE)</f>
        <v>Compresor 120 HP, con martillo.</v>
      </c>
      <c r="C36" s="837"/>
      <c r="D36" s="837"/>
      <c r="E36" s="837"/>
      <c r="F36" s="837"/>
      <c r="G36" s="837"/>
      <c r="H36" s="838"/>
      <c r="I36" s="274"/>
      <c r="J36" s="275"/>
      <c r="K36" s="276">
        <f>VLOOKUP(A36,EQUIPOS!A6:D161,4,FALSE)</f>
        <v>80855.080096048972</v>
      </c>
      <c r="L36" s="277"/>
      <c r="M36" s="278">
        <v>20</v>
      </c>
      <c r="N36" s="279">
        <f>K36/M36</f>
        <v>4042.7540048024484</v>
      </c>
    </row>
    <row r="37" span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0.1</v>
      </c>
      <c r="M42" s="848"/>
      <c r="N42" s="111">
        <f>N76*L42</f>
        <v>78.238118749999998</v>
      </c>
    </row>
    <row r="43" spans="1:14" ht="15.75" thickBot="1">
      <c r="B43" s="823" t="s">
        <v>953</v>
      </c>
      <c r="C43" s="824"/>
      <c r="D43" s="824"/>
      <c r="E43" s="824"/>
      <c r="F43" s="824"/>
      <c r="G43" s="824"/>
      <c r="H43" s="824"/>
      <c r="I43" s="824"/>
      <c r="J43" s="824"/>
      <c r="K43" s="824"/>
      <c r="L43" s="824"/>
      <c r="M43" s="825"/>
      <c r="N43" s="105">
        <f>SUM(N36:N42)</f>
        <v>4120.992123552448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0.08</v>
      </c>
      <c r="J59" s="293">
        <v>1</v>
      </c>
      <c r="K59" s="286">
        <f>I59*J59</f>
        <v>0.08</v>
      </c>
      <c r="L59" s="827">
        <f>'900.2'!N78</f>
        <v>1283.2119153097753</v>
      </c>
      <c r="M59" s="828"/>
      <c r="N59" s="294">
        <f>K59*L59</f>
        <v>102.65695322478203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102.65695322478203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160</v>
      </c>
      <c r="N70" s="303">
        <f>K70/M70</f>
        <v>782.3811874999999</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782.3811874999999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5006.0302642772303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1001.2060528554462</v>
      </c>
      <c r="M83" s="858"/>
      <c r="N83" s="57"/>
    </row>
    <row r="84" spans="1:14">
      <c r="B84" s="95" t="s">
        <v>973</v>
      </c>
      <c r="C84" s="96"/>
      <c r="D84" s="96"/>
      <c r="E84" s="96"/>
      <c r="F84" s="96"/>
      <c r="G84" s="96"/>
      <c r="H84" s="96"/>
      <c r="I84" s="93"/>
      <c r="J84" s="94"/>
      <c r="K84" s="311">
        <v>0.05</v>
      </c>
      <c r="L84" s="857">
        <f>N78*K84</f>
        <v>250.30151321386154</v>
      </c>
      <c r="M84" s="858"/>
      <c r="N84" s="57"/>
    </row>
    <row r="85" spans="1:14" ht="15.75" thickBot="1">
      <c r="B85" s="97" t="s">
        <v>974</v>
      </c>
      <c r="C85" s="98"/>
      <c r="D85" s="98"/>
      <c r="E85" s="98"/>
      <c r="F85" s="98"/>
      <c r="G85" s="98"/>
      <c r="H85" s="98"/>
      <c r="I85" s="99"/>
      <c r="J85" s="100"/>
      <c r="K85" s="312">
        <v>0.05</v>
      </c>
      <c r="L85" s="859">
        <f>N78*K85</f>
        <v>250.30151321386154</v>
      </c>
      <c r="M85" s="860"/>
      <c r="N85" s="57"/>
    </row>
    <row r="86" spans="1:14" ht="15.75" thickBot="1">
      <c r="B86" s="823" t="s">
        <v>953</v>
      </c>
      <c r="C86" s="824"/>
      <c r="D86" s="824"/>
      <c r="E86" s="824"/>
      <c r="F86" s="824"/>
      <c r="G86" s="824"/>
      <c r="H86" s="824"/>
      <c r="I86" s="824"/>
      <c r="J86" s="824"/>
      <c r="K86" s="824"/>
      <c r="L86" s="824"/>
      <c r="M86" s="825"/>
      <c r="N86" s="58">
        <f>L83+L84+L85</f>
        <v>1501.8090792831695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6507.8393435603994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997</v>
      </c>
      <c r="C31" s="87" t="s">
        <v>1177</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195</v>
      </c>
      <c r="B36" s="836" t="str">
        <f>VLOOKUP(A36,EQUIPOS!A6:D154,3,FALSE)</f>
        <v xml:space="preserve">Equipo de oxicorte, Capacidad de corte: hasta 6´´ (152mm) </v>
      </c>
      <c r="C36" s="837"/>
      <c r="D36" s="837"/>
      <c r="E36" s="837"/>
      <c r="F36" s="837"/>
      <c r="G36" s="837"/>
      <c r="H36" s="838"/>
      <c r="I36" s="274"/>
      <c r="J36" s="275"/>
      <c r="K36" s="276">
        <f>VLOOKUP(A36,EQUIPOS!A6:D161,4,FALSE)</f>
        <v>9522.4737319932647</v>
      </c>
      <c r="L36" s="277"/>
      <c r="M36" s="278">
        <v>321</v>
      </c>
      <c r="N36" s="279">
        <f>K36/M36</f>
        <v>29.665027202471229</v>
      </c>
    </row>
    <row r="37" spans="1:14">
      <c r="A37" t="s">
        <v>248</v>
      </c>
      <c r="B37" s="836" t="str">
        <f>VLOOKUP(A37,EQUIPOS!A7:D154,3,FALSE)</f>
        <v>Grúa telescópica de 50 Ton.</v>
      </c>
      <c r="C37" s="837"/>
      <c r="D37" s="837"/>
      <c r="E37" s="837"/>
      <c r="F37" s="837"/>
      <c r="G37" s="837"/>
      <c r="H37" s="838"/>
      <c r="I37" s="274"/>
      <c r="J37" s="275"/>
      <c r="K37" s="276">
        <f>VLOOKUP(A37,EQUIPOS!A7:D162,4,FALSE)</f>
        <v>327697.95330761856</v>
      </c>
      <c r="L37" s="277"/>
      <c r="M37" s="278">
        <v>321</v>
      </c>
      <c r="N37" s="279">
        <f>K37/M37</f>
        <v>1020.865898154575</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0.1</v>
      </c>
      <c r="M42" s="848"/>
      <c r="N42" s="111">
        <f>N76*L42</f>
        <v>19.498596573208722</v>
      </c>
    </row>
    <row r="43" spans="1:14" ht="15.75" thickBot="1">
      <c r="B43" s="823" t="s">
        <v>953</v>
      </c>
      <c r="C43" s="824"/>
      <c r="D43" s="824"/>
      <c r="E43" s="824"/>
      <c r="F43" s="824"/>
      <c r="G43" s="824"/>
      <c r="H43" s="824"/>
      <c r="I43" s="824"/>
      <c r="J43" s="824"/>
      <c r="K43" s="824"/>
      <c r="L43" s="824"/>
      <c r="M43" s="825"/>
      <c r="N43" s="105">
        <f>SUM(N36:N42)</f>
        <v>1070.029521930255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1222</v>
      </c>
      <c r="B59" s="52" t="str">
        <f>VLOOKUP(A59,TRANSPORTE!A5:D117,3,FALSE)</f>
        <v>Transporte de acero</v>
      </c>
      <c r="C59" s="324"/>
      <c r="D59" s="324"/>
      <c r="E59" s="324"/>
      <c r="F59" s="324"/>
      <c r="G59" s="324"/>
      <c r="H59" s="318" t="str">
        <f>VLOOKUP(A59,TRANSPORTE!A6:D118,2,FALSE)</f>
        <v>tkm</v>
      </c>
      <c r="I59" s="286">
        <v>1</v>
      </c>
      <c r="J59" s="293">
        <v>1</v>
      </c>
      <c r="K59" s="286">
        <f>I59*J59</f>
        <v>1</v>
      </c>
      <c r="L59" s="827">
        <f>VLOOKUP(A59,TRANSPORTE!A5:D118,4,FALSE)</f>
        <v>0.31060214642577388</v>
      </c>
      <c r="M59" s="828"/>
      <c r="N59" s="294">
        <f>K59*L59</f>
        <v>0.31060214642577388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0.31060214642577388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19</v>
      </c>
      <c r="B70" s="55" t="str">
        <f>VLOOKUP(A70,'MANO DE OBRA'!A8:D68,3,FALSE)</f>
        <v>Obrero (8)</v>
      </c>
      <c r="C70" s="53"/>
      <c r="D70" s="53"/>
      <c r="E70" s="53"/>
      <c r="F70" s="53"/>
      <c r="G70" s="53"/>
      <c r="H70" s="53"/>
      <c r="I70" s="299">
        <f>K70/J70*100</f>
        <v>270661.59999999998</v>
      </c>
      <c r="J70" s="300">
        <v>185</v>
      </c>
      <c r="K70" s="301">
        <f>VLOOKUP(A70,'MANO DE OBRA'!A8:D99,4,FALSE)</f>
        <v>500723.95999999996</v>
      </c>
      <c r="L70" s="56"/>
      <c r="M70" s="302">
        <v>2568</v>
      </c>
      <c r="N70" s="303">
        <f>K70/M70</f>
        <v>194.98596573208721</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194.98596573208721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1265.3260898087678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253.06521796175358</v>
      </c>
      <c r="M83" s="858"/>
      <c r="N83" s="57"/>
    </row>
    <row r="84" spans="1:14">
      <c r="B84" s="95" t="s">
        <v>973</v>
      </c>
      <c r="C84" s="96"/>
      <c r="D84" s="96"/>
      <c r="E84" s="96"/>
      <c r="F84" s="96"/>
      <c r="G84" s="96"/>
      <c r="H84" s="96"/>
      <c r="I84" s="93"/>
      <c r="J84" s="94"/>
      <c r="K84" s="311">
        <v>0.05</v>
      </c>
      <c r="L84" s="857">
        <f>N78*K84</f>
        <v>63.266304490438394</v>
      </c>
      <c r="M84" s="858"/>
      <c r="N84" s="57"/>
    </row>
    <row r="85" spans="1:14" ht="15.75" thickBot="1">
      <c r="B85" s="97" t="s">
        <v>974</v>
      </c>
      <c r="C85" s="98"/>
      <c r="D85" s="98"/>
      <c r="E85" s="98"/>
      <c r="F85" s="98"/>
      <c r="G85" s="98"/>
      <c r="H85" s="98"/>
      <c r="I85" s="99"/>
      <c r="J85" s="100"/>
      <c r="K85" s="312">
        <v>0.05</v>
      </c>
      <c r="L85" s="859">
        <f>N78*K85</f>
        <v>63.266304490438394</v>
      </c>
      <c r="M85" s="860"/>
      <c r="N85" s="57"/>
    </row>
    <row r="86" spans="1:14" ht="15.75" thickBot="1">
      <c r="B86" s="823" t="s">
        <v>953</v>
      </c>
      <c r="C86" s="824"/>
      <c r="D86" s="824"/>
      <c r="E86" s="824"/>
      <c r="F86" s="824"/>
      <c r="G86" s="824"/>
      <c r="H86" s="824"/>
      <c r="I86" s="824"/>
      <c r="J86" s="824"/>
      <c r="K86" s="824"/>
      <c r="L86" s="824"/>
      <c r="M86" s="825"/>
      <c r="N86" s="58">
        <f>L83+L84+L85</f>
        <v>379.59782694263038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1644.9239167513983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999</v>
      </c>
      <c r="C31" s="87" t="s">
        <v>1178</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273</v>
      </c>
      <c r="B36" s="836" t="str">
        <f>VLOOKUP(A36,EQUIPOS!A6:D154,3,FALSE)</f>
        <v>Motosierra, 93.6 cm3 - 7.1 HP, 45-90 cm - 7.9 kg</v>
      </c>
      <c r="C36" s="837"/>
      <c r="D36" s="837"/>
      <c r="E36" s="837"/>
      <c r="F36" s="837"/>
      <c r="G36" s="837"/>
      <c r="H36" s="838"/>
      <c r="I36" s="274"/>
      <c r="J36" s="275"/>
      <c r="K36" s="276">
        <f>VLOOKUP(A36,EQUIPOS!A6:D161,4,FALSE)</f>
        <v>7814.335809643213</v>
      </c>
      <c r="L36" s="277"/>
      <c r="M36" s="278">
        <v>3</v>
      </c>
      <c r="N36" s="279">
        <f>K36/M36</f>
        <v>2604.7786032144045</v>
      </c>
    </row>
    <row r="37" spans="1:14">
      <c r="A37" s="212" t="s">
        <v>312</v>
      </c>
      <c r="B37" s="836" t="str">
        <f>VLOOKUP(A37,EQUIPOS!A7:D154,3,FALSE)</f>
        <v>Retroexcavadora sobre oruga, potencia 138 HP, balde de 1,5 m3.</v>
      </c>
      <c r="C37" s="837"/>
      <c r="D37" s="837"/>
      <c r="E37" s="837"/>
      <c r="F37" s="837"/>
      <c r="G37" s="837"/>
      <c r="H37" s="838"/>
      <c r="I37" s="274"/>
      <c r="J37" s="275"/>
      <c r="K37" s="276">
        <f>VLOOKUP(A37,EQUIPOS!A7:D162,4,FALSE)</f>
        <v>167761.13360944993</v>
      </c>
      <c r="L37" s="277"/>
      <c r="M37" s="278">
        <v>3</v>
      </c>
      <c r="N37" s="279">
        <f>K37/M37</f>
        <v>55920.377869816642</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743.85046586335</v>
      </c>
    </row>
    <row r="43" spans="1:14" ht="15.75" thickBot="1">
      <c r="B43" s="823" t="s">
        <v>953</v>
      </c>
      <c r="C43" s="824"/>
      <c r="D43" s="824"/>
      <c r="E43" s="824"/>
      <c r="F43" s="824"/>
      <c r="G43" s="824"/>
      <c r="H43" s="824"/>
      <c r="I43" s="824"/>
      <c r="J43" s="824"/>
      <c r="K43" s="824"/>
      <c r="L43" s="824"/>
      <c r="M43" s="825"/>
      <c r="N43" s="105">
        <f>SUM(N36:N42)</f>
        <v>59269.006938894396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VLOOKUP(A59,TRANSPORTE!A5:D117,3,FALSE)</f>
        <v>Transporte de material de demolición</v>
      </c>
      <c r="C59" s="324"/>
      <c r="D59" s="324"/>
      <c r="E59" s="324"/>
      <c r="F59" s="324"/>
      <c r="G59" s="324"/>
      <c r="H59" s="318" t="str">
        <f>VLOOKUP(A59,TRANSPORTE!A6:D118,2,FALSE)</f>
        <v>m3k</v>
      </c>
      <c r="I59" s="286">
        <v>6</v>
      </c>
      <c r="J59" s="293">
        <v>1</v>
      </c>
      <c r="K59" s="286">
        <f>I59*J59</f>
        <v>6</v>
      </c>
      <c r="L59" s="827">
        <f>VLOOKUP(A59,TRANSPORTE!A5:D94,4,FALSE)</f>
        <v>1341.871351268391</v>
      </c>
      <c r="M59" s="828"/>
      <c r="N59" s="294">
        <f>K59*L59</f>
        <v>8051.2281076103463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8051.2281076103463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v>
      </c>
      <c r="N70" s="303">
        <f>K70/M70</f>
        <v>4445.260150600333</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24</v>
      </c>
      <c r="N71" s="303">
        <f>K71/M71</f>
        <v>10431.749166666666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14877.009317266999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82197.244363771737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16439.448872754347</v>
      </c>
      <c r="M83" s="858"/>
      <c r="N83" s="57"/>
    </row>
    <row r="84" spans="1:14">
      <c r="B84" s="95" t="s">
        <v>973</v>
      </c>
      <c r="C84" s="96"/>
      <c r="D84" s="96"/>
      <c r="E84" s="96"/>
      <c r="F84" s="96"/>
      <c r="G84" s="96"/>
      <c r="H84" s="96"/>
      <c r="I84" s="93"/>
      <c r="J84" s="94"/>
      <c r="K84" s="311">
        <v>0.05</v>
      </c>
      <c r="L84" s="857">
        <f>N78*K84</f>
        <v>4109.8622181885867</v>
      </c>
      <c r="M84" s="858"/>
      <c r="N84" s="57"/>
    </row>
    <row r="85" spans="1:14" ht="15.75" thickBot="1">
      <c r="B85" s="97" t="s">
        <v>974</v>
      </c>
      <c r="C85" s="98"/>
      <c r="D85" s="98"/>
      <c r="E85" s="98"/>
      <c r="F85" s="98"/>
      <c r="G85" s="98"/>
      <c r="H85" s="98"/>
      <c r="I85" s="99"/>
      <c r="J85" s="100"/>
      <c r="K85" s="312">
        <v>0.05</v>
      </c>
      <c r="L85" s="859">
        <f>N78*K85</f>
        <v>4109.8622181885867</v>
      </c>
      <c r="M85" s="860"/>
      <c r="N85" s="57"/>
    </row>
    <row r="86" spans="1:14" ht="15.75" thickBot="1">
      <c r="B86" s="823" t="s">
        <v>953</v>
      </c>
      <c r="C86" s="824"/>
      <c r="D86" s="824"/>
      <c r="E86" s="824"/>
      <c r="F86" s="824"/>
      <c r="G86" s="824"/>
      <c r="H86" s="824"/>
      <c r="I86" s="824"/>
      <c r="J86" s="824"/>
      <c r="K86" s="824"/>
      <c r="L86" s="824"/>
      <c r="M86" s="825"/>
      <c r="N86" s="58">
        <f>L83+L84+L85</f>
        <v>24659.173309131522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106856.41767290326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1000</v>
      </c>
      <c r="C31" s="87" t="s">
        <v>2229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195</v>
      </c>
      <c r="B36" s="836" t="str">
        <f>VLOOKUP(A36,EQUIPOS!A6:D154,3,FALSE)</f>
        <v xml:space="preserve">Equipo de oxicorte, Capacidad de corte: hasta 6´´ (152mm) </v>
      </c>
      <c r="C36" s="837"/>
      <c r="D36" s="837"/>
      <c r="E36" s="837"/>
      <c r="F36" s="837"/>
      <c r="G36" s="837"/>
      <c r="H36" s="838"/>
      <c r="I36" s="274"/>
      <c r="J36" s="275"/>
      <c r="K36" s="276">
        <f>VLOOKUP(A36,EQUIPOS!A6:D161,4,FALSE)</f>
        <v>9522.4737319932647</v>
      </c>
      <c r="L36" s="277"/>
      <c r="M36" s="278">
        <v>4</v>
      </c>
      <c r="N36" s="279">
        <f>K36/M36</f>
        <v>2380.6184329983162</v>
      </c>
    </row>
    <row r="37" spans="1:14">
      <c r="A37" s="114" t="s">
        <v>248</v>
      </c>
      <c r="B37" s="836" t="str">
        <f>VLOOKUP(A37,EQUIPOS!A7:D154,3,FALSE)</f>
        <v>Grúa telescópica de 50 Ton.</v>
      </c>
      <c r="C37" s="837"/>
      <c r="D37" s="837"/>
      <c r="E37" s="837"/>
      <c r="F37" s="837"/>
      <c r="G37" s="837"/>
      <c r="H37" s="838"/>
      <c r="I37" s="274"/>
      <c r="J37" s="275"/>
      <c r="K37" s="276">
        <f>VLOOKUP(A37,EQUIPOS!A7:D162,4,FALSE)</f>
        <v>327697.95330761856</v>
      </c>
      <c r="L37" s="277"/>
      <c r="M37" s="278">
        <v>4</v>
      </c>
      <c r="N37" s="279">
        <f>K37/M37</f>
        <v>81924.48832690464</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0.1</v>
      </c>
      <c r="M42" s="848"/>
      <c r="N42" s="111">
        <f>N76*L42</f>
        <v>1115.7756987950249</v>
      </c>
    </row>
    <row r="43" spans="1:14" ht="15.75" thickBot="1">
      <c r="B43" s="823" t="s">
        <v>953</v>
      </c>
      <c r="C43" s="824"/>
      <c r="D43" s="824"/>
      <c r="E43" s="824"/>
      <c r="F43" s="824"/>
      <c r="G43" s="824"/>
      <c r="H43" s="824"/>
      <c r="I43" s="824"/>
      <c r="J43" s="824"/>
      <c r="K43" s="824"/>
      <c r="L43" s="824"/>
      <c r="M43" s="825"/>
      <c r="N43" s="105">
        <f>SUM(N36:N42)</f>
        <v>85420.88245869799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s="212" t="s">
        <v>1325</v>
      </c>
      <c r="B59" s="52" t="str">
        <f>VLOOKUP(A59,TRANSPORTE!A5:D117,3,FALSE)</f>
        <v xml:space="preserve">Transporte de estructuras metálicas </v>
      </c>
      <c r="C59" s="324"/>
      <c r="D59" s="324"/>
      <c r="E59" s="324"/>
      <c r="F59" s="324"/>
      <c r="G59" s="324"/>
      <c r="H59" s="318" t="str">
        <f>VLOOKUP(A59,TRANSPORTE!A6:D118,2,FALSE)</f>
        <v>kgk</v>
      </c>
      <c r="I59" s="286">
        <v>1</v>
      </c>
      <c r="J59" s="293">
        <v>1</v>
      </c>
      <c r="K59" s="286">
        <f>I59*J59</f>
        <v>1</v>
      </c>
      <c r="L59" s="827">
        <f>VLOOKUP(A59,TRANSPORTE!A5:D117,4,FALSE)</f>
        <v>0.31060214642577388</v>
      </c>
      <c r="M59" s="828"/>
      <c r="N59" s="294">
        <f>K59*L59</f>
        <v>0.31060214642577388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0.31060214642577388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v>
      </c>
      <c r="N70" s="303">
        <f>K70/M70</f>
        <v>3333.9451129502495</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32</v>
      </c>
      <c r="N71" s="303">
        <f>K71/M71</f>
        <v>7823.8118749999994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9" t="s">
        <v>953</v>
      </c>
      <c r="C76" s="830"/>
      <c r="D76" s="830"/>
      <c r="E76" s="830"/>
      <c r="F76" s="830"/>
      <c r="G76" s="830"/>
      <c r="H76" s="830"/>
      <c r="I76" s="830"/>
      <c r="J76" s="830"/>
      <c r="K76" s="830"/>
      <c r="L76" s="830"/>
      <c r="M76" s="831"/>
      <c r="N76" s="467">
        <f>SUM(N70:N75)</f>
        <v>11157.756987950248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96578.95004879465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19315.79000975893</v>
      </c>
      <c r="M83" s="858"/>
      <c r="N83" s="57"/>
    </row>
    <row r="84" spans="1:14">
      <c r="B84" s="95" t="s">
        <v>973</v>
      </c>
      <c r="C84" s="96"/>
      <c r="D84" s="96"/>
      <c r="E84" s="96"/>
      <c r="F84" s="96"/>
      <c r="G84" s="96"/>
      <c r="H84" s="96"/>
      <c r="I84" s="93"/>
      <c r="J84" s="94"/>
      <c r="K84" s="311">
        <v>0.05</v>
      </c>
      <c r="L84" s="857">
        <f>N78*K84</f>
        <v>4828.9475024397325</v>
      </c>
      <c r="M84" s="858"/>
      <c r="N84" s="57"/>
    </row>
    <row r="85" spans="1:14" ht="15.75" thickBot="1">
      <c r="B85" s="97" t="s">
        <v>974</v>
      </c>
      <c r="C85" s="98"/>
      <c r="D85" s="98"/>
      <c r="E85" s="98"/>
      <c r="F85" s="98"/>
      <c r="G85" s="98"/>
      <c r="H85" s="98"/>
      <c r="I85" s="99"/>
      <c r="J85" s="100"/>
      <c r="K85" s="312">
        <v>0.05</v>
      </c>
      <c r="L85" s="859">
        <f>N78*K85</f>
        <v>4828.9475024397325</v>
      </c>
      <c r="M85" s="860"/>
      <c r="N85" s="57"/>
    </row>
    <row r="86" spans="1:14" ht="15.75" thickBot="1">
      <c r="B86" s="823" t="s">
        <v>953</v>
      </c>
      <c r="C86" s="824"/>
      <c r="D86" s="824"/>
      <c r="E86" s="824"/>
      <c r="F86" s="824"/>
      <c r="G86" s="824"/>
      <c r="H86" s="824"/>
      <c r="I86" s="824"/>
      <c r="J86" s="824"/>
      <c r="K86" s="824"/>
      <c r="L86" s="824"/>
      <c r="M86" s="825"/>
      <c r="N86" s="58">
        <f>L83+L84+L85</f>
        <v>28973.685014638395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125552.63506343304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1001</v>
      </c>
      <c r="C31" s="87" t="s">
        <v>1180</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307</v>
      </c>
      <c r="B36" s="836" t="str">
        <f>VLOOKUP(A36,EQUIPOS!A6:D154,3,FALSE)</f>
        <v>Retroexcavadora, Potencia en el Volante 78 HP 2200 RPM</v>
      </c>
      <c r="C36" s="837"/>
      <c r="D36" s="837"/>
      <c r="E36" s="837"/>
      <c r="F36" s="837"/>
      <c r="G36" s="837"/>
      <c r="H36" s="838"/>
      <c r="I36" s="274"/>
      <c r="J36" s="275"/>
      <c r="K36" s="276">
        <f>VLOOKUP(A36,EQUIPOS!A6:D161,4,FALSE)</f>
        <v>147789.0327891575</v>
      </c>
      <c r="L36" s="277"/>
      <c r="M36" s="278">
        <v>5</v>
      </c>
      <c r="N36" s="279">
        <f>K36/M36</f>
        <v>29557.8065578315</v>
      </c>
    </row>
    <row r="37" spans="1:14">
      <c r="A37" 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N76*L42</f>
        <v>115.93361680720398</v>
      </c>
    </row>
    <row r="43" spans="1:14" ht="15.75" thickBot="1">
      <c r="B43" s="823" t="s">
        <v>953</v>
      </c>
      <c r="C43" s="824"/>
      <c r="D43" s="824"/>
      <c r="E43" s="824"/>
      <c r="F43" s="824"/>
      <c r="G43" s="824"/>
      <c r="H43" s="824"/>
      <c r="I43" s="824"/>
      <c r="J43" s="824"/>
      <c r="K43" s="824"/>
      <c r="L43" s="824"/>
      <c r="M43" s="825"/>
      <c r="N43" s="105">
        <f>SUM(N36:N42)</f>
        <v>29673.740174638704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VLOOKUP(A59,TRANSPORTE!A5:D117,3,FALSE)</f>
        <v>Transporte de material de demolición</v>
      </c>
      <c r="C59" s="324"/>
      <c r="D59" s="324"/>
      <c r="E59" s="324"/>
      <c r="F59" s="324"/>
      <c r="G59" s="324"/>
      <c r="H59" s="318" t="str">
        <f>VLOOKUP(A59,TRANSPORTE!A6:D118,2,FALSE)</f>
        <v>m3k</v>
      </c>
      <c r="I59" s="286">
        <v>0.70199999999999996</v>
      </c>
      <c r="J59" s="293">
        <v>1</v>
      </c>
      <c r="K59" s="286">
        <f>I59*J59</f>
        <v>0.70199999999999996</v>
      </c>
      <c r="L59" s="827">
        <f>VLOOKUP(A59,TRANSPORTE!A5:D94,4,FALSE)</f>
        <v>1341.871351268391</v>
      </c>
      <c r="M59" s="828"/>
      <c r="N59" s="294">
        <f>K59*L59</f>
        <v>941.99368859041044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941.99368859041044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40</v>
      </c>
      <c r="N70" s="303">
        <f>K70/M70</f>
        <v>2667.1560903601994</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40</v>
      </c>
      <c r="N71" s="303">
        <f>K71/M71</f>
        <v>3129.5247499999996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5796.680840360199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36412.414703589311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7282.4829407178622</v>
      </c>
      <c r="M83" s="858"/>
      <c r="N83" s="57"/>
    </row>
    <row r="84" spans="1:14">
      <c r="B84" s="95" t="s">
        <v>973</v>
      </c>
      <c r="C84" s="96"/>
      <c r="D84" s="96"/>
      <c r="E84" s="96"/>
      <c r="F84" s="96"/>
      <c r="G84" s="96"/>
      <c r="H84" s="96"/>
      <c r="I84" s="93"/>
      <c r="J84" s="94"/>
      <c r="K84" s="311">
        <v>0.05</v>
      </c>
      <c r="L84" s="857">
        <f>N78*K84</f>
        <v>1820.6207351794656</v>
      </c>
      <c r="M84" s="858"/>
      <c r="N84" s="57"/>
    </row>
    <row r="85" spans="1:14" ht="15.75" thickBot="1">
      <c r="B85" s="97" t="s">
        <v>974</v>
      </c>
      <c r="C85" s="98"/>
      <c r="D85" s="98"/>
      <c r="E85" s="98"/>
      <c r="F85" s="98"/>
      <c r="G85" s="98"/>
      <c r="H85" s="98"/>
      <c r="I85" s="99"/>
      <c r="J85" s="100"/>
      <c r="K85" s="312">
        <v>0.05</v>
      </c>
      <c r="L85" s="859">
        <f>N78*K85</f>
        <v>1820.6207351794656</v>
      </c>
      <c r="M85" s="860"/>
      <c r="N85" s="57"/>
    </row>
    <row r="86" spans="1:14" ht="15.75" thickBot="1">
      <c r="B86" s="823" t="s">
        <v>953</v>
      </c>
      <c r="C86" s="824"/>
      <c r="D86" s="824"/>
      <c r="E86" s="824"/>
      <c r="F86" s="824"/>
      <c r="G86" s="824"/>
      <c r="H86" s="824"/>
      <c r="I86" s="824"/>
      <c r="J86" s="824"/>
      <c r="K86" s="824"/>
      <c r="L86" s="824"/>
      <c r="M86" s="825"/>
      <c r="N86" s="58">
        <f>L83+L84+L85</f>
        <v>10923.724411076793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47336.139114666104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1002</v>
      </c>
      <c r="C31" s="87" t="s">
        <v>1181</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307</v>
      </c>
      <c r="B36" s="836" t="str">
        <f>VLOOKUP(A36,EQUIPOS!A6:D154,3,FALSE)</f>
        <v>Retroexcavadora, Potencia en el Volante 78 HP 2200 RPM</v>
      </c>
      <c r="C36" s="837"/>
      <c r="D36" s="837"/>
      <c r="E36" s="837"/>
      <c r="F36" s="837"/>
      <c r="G36" s="837"/>
      <c r="H36" s="838"/>
      <c r="I36" s="274"/>
      <c r="J36" s="275"/>
      <c r="K36" s="276">
        <f>VLOOKUP(A36,EQUIPOS!A6:D161,4,FALSE)</f>
        <v>147789.0327891575</v>
      </c>
      <c r="L36" s="277"/>
      <c r="M36" s="278">
        <v>4</v>
      </c>
      <c r="N36" s="279">
        <f>K36/M36</f>
        <v>36947.258197289375</v>
      </c>
    </row>
    <row r="37" spans="1:14">
      <c r="A37" 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N76*L42</f>
        <v>78.238118749999998</v>
      </c>
    </row>
    <row r="43" spans="1:14" ht="15.75" thickBot="1">
      <c r="B43" s="823" t="s">
        <v>953</v>
      </c>
      <c r="C43" s="824"/>
      <c r="D43" s="824"/>
      <c r="E43" s="824"/>
      <c r="F43" s="824"/>
      <c r="G43" s="824"/>
      <c r="H43" s="824"/>
      <c r="I43" s="824"/>
      <c r="J43" s="824"/>
      <c r="K43" s="824"/>
      <c r="L43" s="824"/>
      <c r="M43" s="825"/>
      <c r="N43" s="105">
        <f>SUM(N36:N42)</f>
        <v>37025.496316039375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1267</v>
      </c>
      <c r="B59" s="52" t="str">
        <f>VLOOKUP(A59,TRANSPORTE!A5:D117,3,FALSE)</f>
        <v>Transporte de material de demolición</v>
      </c>
      <c r="C59" s="324"/>
      <c r="D59" s="324"/>
      <c r="E59" s="324"/>
      <c r="F59" s="324"/>
      <c r="G59" s="324"/>
      <c r="H59" s="318" t="str">
        <f>VLOOKUP(A59,TRANSPORTE!A6:D118,2,FALSE)</f>
        <v>m3k</v>
      </c>
      <c r="I59" s="286">
        <v>3.03</v>
      </c>
      <c r="J59" s="293">
        <v>1</v>
      </c>
      <c r="K59" s="286">
        <f>I59*J59</f>
        <v>3.03</v>
      </c>
      <c r="L59" s="827">
        <f>VLOOKUP(A59,TRANSPORTE!A5:D94,4,FALSE)</f>
        <v>1341.871351268391</v>
      </c>
      <c r="M59" s="828"/>
      <c r="N59" s="294">
        <f>K59*L59</f>
        <v>4065.8701943432243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4065.8701943432243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32</v>
      </c>
      <c r="N70" s="303">
        <f>K70/M70</f>
        <v>3911.9059374999997</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9" t="s">
        <v>953</v>
      </c>
      <c r="C76" s="830"/>
      <c r="D76" s="830"/>
      <c r="E76" s="830"/>
      <c r="F76" s="830"/>
      <c r="G76" s="830"/>
      <c r="H76" s="830"/>
      <c r="I76" s="830"/>
      <c r="J76" s="830"/>
      <c r="K76" s="830"/>
      <c r="L76" s="830"/>
      <c r="M76" s="831"/>
      <c r="N76" s="467">
        <f>SUM(N70:N75)</f>
        <v>3911.9059374999997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45003.272447882598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9000.6544895765201</v>
      </c>
      <c r="M83" s="858"/>
      <c r="N83" s="57"/>
    </row>
    <row r="84" spans="1:14">
      <c r="B84" s="95" t="s">
        <v>973</v>
      </c>
      <c r="C84" s="96"/>
      <c r="D84" s="96"/>
      <c r="E84" s="96"/>
      <c r="F84" s="96"/>
      <c r="G84" s="96"/>
      <c r="H84" s="96"/>
      <c r="I84" s="93"/>
      <c r="J84" s="94"/>
      <c r="K84" s="311">
        <v>0.05</v>
      </c>
      <c r="L84" s="857">
        <f>N78*K84</f>
        <v>2250.16362239413</v>
      </c>
      <c r="M84" s="858"/>
      <c r="N84" s="57"/>
    </row>
    <row r="85" spans="1:14" ht="15.75" thickBot="1">
      <c r="B85" s="97" t="s">
        <v>974</v>
      </c>
      <c r="C85" s="98"/>
      <c r="D85" s="98"/>
      <c r="E85" s="98"/>
      <c r="F85" s="98"/>
      <c r="G85" s="98"/>
      <c r="H85" s="98"/>
      <c r="I85" s="99"/>
      <c r="J85" s="100"/>
      <c r="K85" s="312">
        <v>0.05</v>
      </c>
      <c r="L85" s="859">
        <f>N78*K85</f>
        <v>2250.16362239413</v>
      </c>
      <c r="M85" s="860"/>
      <c r="N85" s="57"/>
    </row>
    <row r="86" spans="1:14" ht="15.75" thickBot="1">
      <c r="B86" s="823" t="s">
        <v>953</v>
      </c>
      <c r="C86" s="824"/>
      <c r="D86" s="824"/>
      <c r="E86" s="824"/>
      <c r="F86" s="824"/>
      <c r="G86" s="824"/>
      <c r="H86" s="824"/>
      <c r="I86" s="824"/>
      <c r="J86" s="824"/>
      <c r="K86" s="824"/>
      <c r="L86" s="824"/>
      <c r="M86" s="825"/>
      <c r="N86" s="58">
        <f>L83+L84+L85</f>
        <v>13500.981734364779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58504.25418224738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1003</v>
      </c>
      <c r="C31" s="87" t="s">
        <v>1182</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c r="B36" s="836"/>
      <c r="C36" s="837"/>
      <c r="D36" s="837"/>
      <c r="E36" s="837"/>
      <c r="F36" s="837"/>
      <c r="G36" s="837"/>
      <c r="H36" s="838"/>
      <c r="I36" s="274"/>
      <c r="J36" s="275"/>
      <c r="K36" s="276"/>
      <c r="L36" s="277"/>
      <c r="M36" s="278"/>
      <c r="N36" s="279"/>
    </row>
    <row r="37" spans="1:14">
      <c r="A37" 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0.1</v>
      </c>
      <c r="M42" s="848"/>
      <c r="N42" s="111">
        <f>N76*L42</f>
        <v>166.90798666666666</v>
      </c>
    </row>
    <row r="43" spans="1:14" ht="15.75" thickBot="1">
      <c r="B43" s="823" t="s">
        <v>953</v>
      </c>
      <c r="C43" s="824"/>
      <c r="D43" s="824"/>
      <c r="E43" s="824"/>
      <c r="F43" s="824"/>
      <c r="G43" s="824"/>
      <c r="H43" s="824"/>
      <c r="I43" s="824"/>
      <c r="J43" s="824"/>
      <c r="K43" s="824"/>
      <c r="L43" s="824"/>
      <c r="M43" s="825"/>
      <c r="N43" s="105">
        <f>SUM(N36:N42)</f>
        <v>166.90798666666666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818"/>
      <c r="C53" s="819"/>
      <c r="D53" s="819"/>
      <c r="E53" s="819"/>
      <c r="F53" s="819"/>
      <c r="G53" s="819"/>
      <c r="H53" s="819"/>
      <c r="I53" s="820"/>
      <c r="J53" s="48"/>
      <c r="K53" s="50"/>
      <c r="L53" s="821"/>
      <c r="M53" s="822"/>
      <c r="N53" s="51"/>
    </row>
    <row r="54" spans="2:14" ht="15.75" thickBot="1">
      <c r="B54" s="823" t="s">
        <v>953</v>
      </c>
      <c r="C54" s="824"/>
      <c r="D54" s="824"/>
      <c r="E54" s="824"/>
      <c r="F54" s="824"/>
      <c r="G54" s="824"/>
      <c r="H54" s="824"/>
      <c r="I54" s="824"/>
      <c r="J54" s="824"/>
      <c r="K54" s="824"/>
      <c r="L54" s="824"/>
      <c r="M54" s="825"/>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826" t="s">
        <v>961</v>
      </c>
      <c r="M58" s="799"/>
      <c r="N58" s="82" t="s">
        <v>951</v>
      </c>
    </row>
    <row r="59" spans="2:14">
      <c r="B59" s="52"/>
      <c r="C59" s="324"/>
      <c r="D59" s="324"/>
      <c r="E59" s="324"/>
      <c r="F59" s="324"/>
      <c r="G59" s="324"/>
      <c r="H59" s="318"/>
      <c r="I59" s="286"/>
      <c r="J59" s="293"/>
      <c r="K59" s="286"/>
      <c r="L59" s="827"/>
      <c r="M59" s="828"/>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150</v>
      </c>
      <c r="N70" s="303">
        <f>K70/M70</f>
        <v>1669.0798666666665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1669.0798666666665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1835.9878533333331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367.19757066666665</v>
      </c>
      <c r="M83" s="858"/>
      <c r="N83" s="57"/>
    </row>
    <row r="84" spans="1:14">
      <c r="B84" s="95" t="s">
        <v>973</v>
      </c>
      <c r="C84" s="96"/>
      <c r="D84" s="96"/>
      <c r="E84" s="96"/>
      <c r="F84" s="96"/>
      <c r="G84" s="96"/>
      <c r="H84" s="96"/>
      <c r="I84" s="93"/>
      <c r="J84" s="94"/>
      <c r="K84" s="311">
        <v>0.05</v>
      </c>
      <c r="L84" s="857">
        <f>N78*K84</f>
        <v>91.799392666666662</v>
      </c>
      <c r="M84" s="858"/>
      <c r="N84" s="57"/>
    </row>
    <row r="85" spans="1:14" ht="15.75" thickBot="1">
      <c r="B85" s="97" t="s">
        <v>974</v>
      </c>
      <c r="C85" s="98"/>
      <c r="D85" s="98"/>
      <c r="E85" s="98"/>
      <c r="F85" s="98"/>
      <c r="G85" s="98"/>
      <c r="H85" s="98"/>
      <c r="I85" s="99"/>
      <c r="J85" s="100"/>
      <c r="K85" s="312">
        <v>0.05</v>
      </c>
      <c r="L85" s="859">
        <f>N78*K85</f>
        <v>91.799392666666662</v>
      </c>
      <c r="M85" s="860"/>
      <c r="N85" s="57"/>
    </row>
    <row r="86" spans="1:14" ht="15.75" thickBot="1">
      <c r="B86" s="823" t="s">
        <v>953</v>
      </c>
      <c r="C86" s="824"/>
      <c r="D86" s="824"/>
      <c r="E86" s="824"/>
      <c r="F86" s="824"/>
      <c r="G86" s="824"/>
      <c r="H86" s="824"/>
      <c r="I86" s="824"/>
      <c r="J86" s="824"/>
      <c r="K86" s="824"/>
      <c r="L86" s="824"/>
      <c r="M86" s="825"/>
      <c r="N86" s="58">
        <f>L83+L84+L85</f>
        <v>550.79635599999995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2386.7842093333329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1004</v>
      </c>
      <c r="C31" s="87" t="s">
        <v>2019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310</v>
      </c>
      <c r="B36" s="836" t="str">
        <f>VLOOKUP(A36,EQUIPOS!A6:D154,3,FALSE)</f>
        <v>Retroexcavadora A25C</v>
      </c>
      <c r="C36" s="837"/>
      <c r="D36" s="837"/>
      <c r="E36" s="837"/>
      <c r="F36" s="837"/>
      <c r="G36" s="837"/>
      <c r="H36" s="838"/>
      <c r="I36" s="274"/>
      <c r="J36" s="275"/>
      <c r="K36" s="276">
        <f>VLOOKUP(A36,EQUIPOS!A6:D163,4,FALSE)</f>
        <v>116918.90180213345</v>
      </c>
      <c r="L36" s="277"/>
      <c r="M36" s="278">
        <v>3</v>
      </c>
      <c r="N36" s="279">
        <f>K36/M36</f>
        <v>38972.967267377819</v>
      </c>
    </row>
    <row r="37" spans="1:14">
      <c r="A37" 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0.01</v>
      </c>
      <c r="M42" s="848"/>
      <c r="N42" s="111">
        <f>N76*L42</f>
        <v>104.31749166666667</v>
      </c>
    </row>
    <row r="43" spans="1:14" ht="15.75" thickBot="1">
      <c r="B43" s="823" t="s">
        <v>953</v>
      </c>
      <c r="C43" s="824"/>
      <c r="D43" s="824"/>
      <c r="E43" s="824"/>
      <c r="F43" s="824"/>
      <c r="G43" s="824"/>
      <c r="H43" s="824"/>
      <c r="I43" s="824"/>
      <c r="J43" s="824"/>
      <c r="K43" s="824"/>
      <c r="L43" s="824"/>
      <c r="M43" s="825"/>
      <c r="N43" s="105">
        <f>SUM(N36:N42)</f>
        <v>39077.284759044487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1277</v>
      </c>
      <c r="B59" s="52" t="str">
        <f>VLOOKUP(A59,TRANSPORTE!A6:D117,3,FALSE)</f>
        <v>Trasporte de material Remoción de Postes</v>
      </c>
      <c r="C59" s="324"/>
      <c r="D59" s="324"/>
      <c r="E59" s="324"/>
      <c r="F59" s="324"/>
      <c r="G59" s="324"/>
      <c r="H59" s="318" t="s">
        <v>339</v>
      </c>
      <c r="I59" s="286">
        <v>1.7</v>
      </c>
      <c r="J59" s="293">
        <v>1</v>
      </c>
      <c r="K59" s="286">
        <f>I59*J59</f>
        <v>1.7</v>
      </c>
      <c r="L59" s="827">
        <f>VLOOKUP(A59,TRANSPORTE!A6:D117,4,FALSE)</f>
        <v>1001.1274081281941</v>
      </c>
      <c r="M59" s="828"/>
      <c r="N59" s="294">
        <f>K59*L59</f>
        <v>1701.9165938179299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1701.9165938179299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24</v>
      </c>
      <c r="N70" s="303">
        <f>K70/M70</f>
        <v>10431.749166666666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10431.749166666666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51210.950519529084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10242.190103905818</v>
      </c>
      <c r="M83" s="858"/>
      <c r="N83" s="57"/>
    </row>
    <row r="84" spans="1:14">
      <c r="B84" s="95" t="s">
        <v>973</v>
      </c>
      <c r="C84" s="96"/>
      <c r="D84" s="96"/>
      <c r="E84" s="96"/>
      <c r="F84" s="96"/>
      <c r="G84" s="96"/>
      <c r="H84" s="96"/>
      <c r="I84" s="93"/>
      <c r="J84" s="94"/>
      <c r="K84" s="311">
        <v>0.05</v>
      </c>
      <c r="L84" s="857">
        <f>N78*K84</f>
        <v>2560.5475259764544</v>
      </c>
      <c r="M84" s="858"/>
      <c r="N84" s="57"/>
    </row>
    <row r="85" spans="1:14" ht="15.75" thickBot="1">
      <c r="B85" s="97" t="s">
        <v>974</v>
      </c>
      <c r="C85" s="98"/>
      <c r="D85" s="98"/>
      <c r="E85" s="98"/>
      <c r="F85" s="98"/>
      <c r="G85" s="98"/>
      <c r="H85" s="98"/>
      <c r="I85" s="99"/>
      <c r="J85" s="100"/>
      <c r="K85" s="312">
        <v>0.05</v>
      </c>
      <c r="L85" s="859">
        <f>N78*K85</f>
        <v>2560.5475259764544</v>
      </c>
      <c r="M85" s="860"/>
      <c r="N85" s="57"/>
    </row>
    <row r="86" spans="1:14" ht="15.75" thickBot="1">
      <c r="B86" s="823" t="s">
        <v>953</v>
      </c>
      <c r="C86" s="824"/>
      <c r="D86" s="824"/>
      <c r="E86" s="824"/>
      <c r="F86" s="824"/>
      <c r="G86" s="824"/>
      <c r="H86" s="824"/>
      <c r="I86" s="824"/>
      <c r="J86" s="824"/>
      <c r="K86" s="824"/>
      <c r="L86" s="824"/>
      <c r="M86" s="825"/>
      <c r="N86" s="58">
        <f>L83+L84+L85</f>
        <v>15363.285155858724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66574.235675387812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1005</v>
      </c>
      <c r="C31" s="87" t="s">
        <v>1184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310</v>
      </c>
      <c r="B36" s="836" t="str">
        <f>VLOOKUP(A36,EQUIPOS!A6:D154,3,FALSE)</f>
        <v>Retroexcavadora A25C</v>
      </c>
      <c r="C36" s="837"/>
      <c r="D36" s="837"/>
      <c r="E36" s="837"/>
      <c r="F36" s="837"/>
      <c r="G36" s="837"/>
      <c r="H36" s="838"/>
      <c r="I36" s="274"/>
      <c r="J36" s="275"/>
      <c r="K36" s="276">
        <f>VLOOKUP(A36,EQUIPOS!A6:D163,4,FALSE)</f>
        <v>116918.90180213345</v>
      </c>
      <c r="L36" s="277"/>
      <c r="M36" s="278">
        <v>3</v>
      </c>
      <c r="N36" s="279">
        <f>K36/M36</f>
        <v>38972.967267377819</v>
      </c>
    </row>
    <row r="37" spans="1:14">
      <c r="A37" 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0.01</v>
      </c>
      <c r="M42" s="848"/>
      <c r="N42" s="111">
        <f>N76*L42</f>
        <v>104.31749166666667</v>
      </c>
    </row>
    <row r="43" spans="1:14" ht="15.75" thickBot="1">
      <c r="B43" s="823" t="s">
        <v>953</v>
      </c>
      <c r="C43" s="824"/>
      <c r="D43" s="824"/>
      <c r="E43" s="824"/>
      <c r="F43" s="824"/>
      <c r="G43" s="824"/>
      <c r="H43" s="824"/>
      <c r="I43" s="824"/>
      <c r="J43" s="824"/>
      <c r="K43" s="824"/>
      <c r="L43" s="824"/>
      <c r="M43" s="825"/>
      <c r="N43" s="105">
        <f>SUM(N36:N42)</f>
        <v>39077.284759044487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1277</v>
      </c>
      <c r="B59" s="52" t="str">
        <f>VLOOKUP(A59,TRANSPORTE!A6:D117,3,FALSE)</f>
        <v>Trasporte de material Remoción de Postes</v>
      </c>
      <c r="C59" s="324"/>
      <c r="D59" s="324"/>
      <c r="E59" s="324"/>
      <c r="F59" s="324"/>
      <c r="G59" s="324"/>
      <c r="H59" s="318" t="s">
        <v>339</v>
      </c>
      <c r="I59" s="286">
        <v>1.7</v>
      </c>
      <c r="J59" s="293">
        <v>1</v>
      </c>
      <c r="K59" s="286">
        <f>I59*J59</f>
        <v>1.7</v>
      </c>
      <c r="L59" s="827">
        <f>VLOOKUP(A59,TRANSPORTE!A6:D117,4,FALSE)</f>
        <v>1001.1274081281941</v>
      </c>
      <c r="M59" s="828"/>
      <c r="N59" s="294">
        <f>K59*L59</f>
        <v>1701.9165938179299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1701.9165938179299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24</v>
      </c>
      <c r="N70" s="303">
        <f>K70/M70</f>
        <v>10431.749166666666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10431.749166666666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51210.950519529084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10242.190103905818</v>
      </c>
      <c r="M83" s="858"/>
      <c r="N83" s="57"/>
    </row>
    <row r="84" spans="1:14">
      <c r="B84" s="95" t="s">
        <v>973</v>
      </c>
      <c r="C84" s="96"/>
      <c r="D84" s="96"/>
      <c r="E84" s="96"/>
      <c r="F84" s="96"/>
      <c r="G84" s="96"/>
      <c r="H84" s="96"/>
      <c r="I84" s="93"/>
      <c r="J84" s="94"/>
      <c r="K84" s="311">
        <v>0.05</v>
      </c>
      <c r="L84" s="857">
        <f>N78*K84</f>
        <v>2560.5475259764544</v>
      </c>
      <c r="M84" s="858"/>
      <c r="N84" s="57"/>
    </row>
    <row r="85" spans="1:14" ht="15.75" thickBot="1">
      <c r="B85" s="97" t="s">
        <v>974</v>
      </c>
      <c r="C85" s="98"/>
      <c r="D85" s="98"/>
      <c r="E85" s="98"/>
      <c r="F85" s="98"/>
      <c r="G85" s="98"/>
      <c r="H85" s="98"/>
      <c r="I85" s="99"/>
      <c r="J85" s="100"/>
      <c r="K85" s="312">
        <v>0.05</v>
      </c>
      <c r="L85" s="859">
        <f>N78*K85</f>
        <v>2560.5475259764544</v>
      </c>
      <c r="M85" s="860"/>
      <c r="N85" s="57"/>
    </row>
    <row r="86" spans="1:14" ht="15.75" thickBot="1">
      <c r="B86" s="823" t="s">
        <v>953</v>
      </c>
      <c r="C86" s="824"/>
      <c r="D86" s="824"/>
      <c r="E86" s="824"/>
      <c r="F86" s="824"/>
      <c r="G86" s="824"/>
      <c r="H86" s="824"/>
      <c r="I86" s="824"/>
      <c r="J86" s="824"/>
      <c r="K86" s="824"/>
      <c r="L86" s="824"/>
      <c r="M86" s="825"/>
      <c r="N86" s="58">
        <f>L83+L84+L85</f>
        <v>15363.285155858724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66574.235675387812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1006</v>
      </c>
      <c r="C31" s="87" t="s">
        <v>1185</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312</v>
      </c>
      <c r="B36" s="836" t="str">
        <f>VLOOKUP(A36,EQUIPOS!A6:D154,3,FALSE)</f>
        <v>Retroexcavadora sobre oruga, potencia 138 HP, balde de 1,5 m3.</v>
      </c>
      <c r="C36" s="837"/>
      <c r="D36" s="837"/>
      <c r="E36" s="837"/>
      <c r="F36" s="837"/>
      <c r="G36" s="837"/>
      <c r="H36" s="838"/>
      <c r="I36" s="274"/>
      <c r="J36" s="275"/>
      <c r="K36" s="276">
        <f>VLOOKUP(A36,EQUIPOS!A6:D163,4,FALSE)</f>
        <v>167761.13360944993</v>
      </c>
      <c r="L36" s="277"/>
      <c r="M36" s="278">
        <v>45</v>
      </c>
      <c r="N36" s="279">
        <f>K36/M36</f>
        <v>3728.0251913211096</v>
      </c>
    </row>
    <row r="37" spans="1:14">
      <c r="A37" 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0.01</v>
      </c>
      <c r="M42" s="848"/>
      <c r="N42" s="111">
        <f>N76*L42</f>
        <v>1.738624861111111</v>
      </c>
    </row>
    <row r="43" spans="1:14" ht="15.75" thickBot="1">
      <c r="B43" s="823" t="s">
        <v>953</v>
      </c>
      <c r="C43" s="824"/>
      <c r="D43" s="824"/>
      <c r="E43" s="824"/>
      <c r="F43" s="824"/>
      <c r="G43" s="824"/>
      <c r="H43" s="824"/>
      <c r="I43" s="824"/>
      <c r="J43" s="824"/>
      <c r="K43" s="824"/>
      <c r="L43" s="824"/>
      <c r="M43" s="825"/>
      <c r="N43" s="105">
        <f>SUM(N36:N42)</f>
        <v>3729.7638161822206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1325</v>
      </c>
      <c r="B59" s="52" t="str">
        <f>VLOOKUP(A59,TRANSPORTE!A6:D117,3,FALSE)</f>
        <v xml:space="preserve">Transporte de estructuras metálicas </v>
      </c>
      <c r="C59" s="324"/>
      <c r="D59" s="324"/>
      <c r="E59" s="324"/>
      <c r="F59" s="324"/>
      <c r="G59" s="324"/>
      <c r="H59" s="318" t="s">
        <v>339</v>
      </c>
      <c r="I59" s="286">
        <v>35.700000000000003</v>
      </c>
      <c r="J59" s="293">
        <v>1</v>
      </c>
      <c r="K59" s="286">
        <f>I59*J59</f>
        <v>35.700000000000003</v>
      </c>
      <c r="L59" s="827">
        <f>VLOOKUP(A59,TRANSPORTE!A6:D117,4,FALSE)</f>
        <v>0.31060214642577388</v>
      </c>
      <c r="M59" s="828"/>
      <c r="N59" s="294">
        <f>K59*L59</f>
        <v>11.088496627400129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11.088496627400129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6</v>
      </c>
      <c r="B70" s="55" t="str">
        <f>VLOOKUP(A70,'MANO DE OBRA'!A8:D68,3,FALSE)</f>
        <v xml:space="preserve">Obrero </v>
      </c>
      <c r="C70" s="53"/>
      <c r="D70" s="53"/>
      <c r="E70" s="53"/>
      <c r="F70" s="53"/>
      <c r="G70" s="53"/>
      <c r="H70" s="53"/>
      <c r="I70" s="299">
        <f>K70/J70*100</f>
        <v>33832.699999999997</v>
      </c>
      <c r="J70" s="300">
        <v>185</v>
      </c>
      <c r="K70" s="301">
        <f>VLOOKUP(A70,'MANO DE OBRA'!A8:D99,4,FALSE)</f>
        <v>62590.494999999995</v>
      </c>
      <c r="L70" s="56"/>
      <c r="M70" s="302">
        <v>360</v>
      </c>
      <c r="N70" s="303">
        <f>K70/M70</f>
        <v>173.86248611111111</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173.86248611111111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3914.7147989207319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782.94295978414641</v>
      </c>
      <c r="M83" s="858"/>
      <c r="N83" s="57"/>
    </row>
    <row r="84" spans="1:14">
      <c r="B84" s="95" t="s">
        <v>973</v>
      </c>
      <c r="C84" s="96"/>
      <c r="D84" s="96"/>
      <c r="E84" s="96"/>
      <c r="F84" s="96"/>
      <c r="G84" s="96"/>
      <c r="H84" s="96"/>
      <c r="I84" s="93"/>
      <c r="J84" s="94"/>
      <c r="K84" s="311">
        <v>0.05</v>
      </c>
      <c r="L84" s="857">
        <f>N78*K84</f>
        <v>195.7357399460366</v>
      </c>
      <c r="M84" s="858"/>
      <c r="N84" s="57"/>
    </row>
    <row r="85" spans="1:14" ht="15.75" thickBot="1">
      <c r="B85" s="97" t="s">
        <v>974</v>
      </c>
      <c r="C85" s="98"/>
      <c r="D85" s="98"/>
      <c r="E85" s="98"/>
      <c r="F85" s="98"/>
      <c r="G85" s="98"/>
      <c r="H85" s="98"/>
      <c r="I85" s="99"/>
      <c r="J85" s="100"/>
      <c r="K85" s="312">
        <v>0.05</v>
      </c>
      <c r="L85" s="859">
        <f>N78*K85</f>
        <v>195.7357399460366</v>
      </c>
      <c r="M85" s="860"/>
      <c r="N85" s="57"/>
    </row>
    <row r="86" spans="1:14" ht="15.75" thickBot="1">
      <c r="B86" s="823" t="s">
        <v>953</v>
      </c>
      <c r="C86" s="824"/>
      <c r="D86" s="824"/>
      <c r="E86" s="824"/>
      <c r="F86" s="824"/>
      <c r="G86" s="824"/>
      <c r="H86" s="824"/>
      <c r="I86" s="824"/>
      <c r="J86" s="824"/>
      <c r="K86" s="824"/>
      <c r="L86" s="824"/>
      <c r="M86" s="825"/>
      <c r="N86" s="58">
        <f>L83+L84+L85</f>
        <v>1174.4144396762197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5089.1292385969518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1007</v>
      </c>
      <c r="C31" s="87" t="s">
        <v>1186</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c r="B36" s="836"/>
      <c r="C36" s="837"/>
      <c r="D36" s="837"/>
      <c r="E36" s="837"/>
      <c r="F36" s="837"/>
      <c r="G36" s="837"/>
      <c r="H36" s="838"/>
      <c r="I36" s="274"/>
      <c r="J36" s="275"/>
      <c r="K36" s="276"/>
      <c r="L36" s="277"/>
      <c r="M36" s="278"/>
      <c r="N36" s="279"/>
    </row>
    <row r="37" spans="1:14">
      <c r="A37" 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0.1</v>
      </c>
      <c r="M42" s="848"/>
      <c r="N42" s="111">
        <f>N76*L42</f>
        <v>69.544994444444441</v>
      </c>
    </row>
    <row r="43" spans="1:14" ht="15.75" thickBot="1">
      <c r="B43" s="823" t="s">
        <v>953</v>
      </c>
      <c r="C43" s="824"/>
      <c r="D43" s="824"/>
      <c r="E43" s="824"/>
      <c r="F43" s="824"/>
      <c r="G43" s="824"/>
      <c r="H43" s="824"/>
      <c r="I43" s="824"/>
      <c r="J43" s="824"/>
      <c r="K43" s="824"/>
      <c r="L43" s="824"/>
      <c r="M43" s="825"/>
      <c r="N43" s="105">
        <f>SUM(N36:N42)</f>
        <v>69.544994444444441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1325</v>
      </c>
      <c r="B59" s="52" t="str">
        <f>VLOOKUP(A59,TRANSPORTE!A6:D117,3,FALSE)</f>
        <v xml:space="preserve">Transporte de estructuras metálicas </v>
      </c>
      <c r="C59" s="324"/>
      <c r="D59" s="324"/>
      <c r="E59" s="324"/>
      <c r="F59" s="324"/>
      <c r="G59" s="324"/>
      <c r="H59" s="318" t="s">
        <v>339</v>
      </c>
      <c r="I59" s="286">
        <v>10.25</v>
      </c>
      <c r="J59" s="293">
        <v>1</v>
      </c>
      <c r="K59" s="286">
        <f>I59*J59</f>
        <v>10.25</v>
      </c>
      <c r="L59" s="827">
        <f>VLOOKUP(A59,TRANSPORTE!A6:D117,4,FALSE)</f>
        <v>0.31060214642577388</v>
      </c>
      <c r="M59" s="828"/>
      <c r="N59" s="294">
        <f>K59*L59</f>
        <v>3.1836720008641821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3.1836720008641821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360</v>
      </c>
      <c r="N70" s="303">
        <f>K70/M70</f>
        <v>695.44994444444444</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695.44994444444444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768.17861088975303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153.63572217795061</v>
      </c>
      <c r="M83" s="858"/>
      <c r="N83" s="57"/>
    </row>
    <row r="84" spans="1:14">
      <c r="B84" s="95" t="s">
        <v>973</v>
      </c>
      <c r="C84" s="96"/>
      <c r="D84" s="96"/>
      <c r="E84" s="96"/>
      <c r="F84" s="96"/>
      <c r="G84" s="96"/>
      <c r="H84" s="96"/>
      <c r="I84" s="93"/>
      <c r="J84" s="94"/>
      <c r="K84" s="311">
        <v>0.05</v>
      </c>
      <c r="L84" s="857">
        <f>N78*K84</f>
        <v>38.408930544487653</v>
      </c>
      <c r="M84" s="858"/>
      <c r="N84" s="57"/>
    </row>
    <row r="85" spans="1:14" ht="15.75" thickBot="1">
      <c r="B85" s="97" t="s">
        <v>974</v>
      </c>
      <c r="C85" s="98"/>
      <c r="D85" s="98"/>
      <c r="E85" s="98"/>
      <c r="F85" s="98"/>
      <c r="G85" s="98"/>
      <c r="H85" s="98"/>
      <c r="I85" s="99"/>
      <c r="J85" s="100"/>
      <c r="K85" s="312">
        <v>0.05</v>
      </c>
      <c r="L85" s="859">
        <f>N78*K85</f>
        <v>38.408930544487653</v>
      </c>
      <c r="M85" s="860"/>
      <c r="N85" s="57"/>
    </row>
    <row r="86" spans="1:14" ht="15.75" thickBot="1">
      <c r="B86" s="823" t="s">
        <v>953</v>
      </c>
      <c r="C86" s="824"/>
      <c r="D86" s="824"/>
      <c r="E86" s="824"/>
      <c r="F86" s="824"/>
      <c r="G86" s="824"/>
      <c r="H86" s="824"/>
      <c r="I86" s="824"/>
      <c r="J86" s="824"/>
      <c r="K86" s="824"/>
      <c r="L86" s="824"/>
      <c r="M86" s="825"/>
      <c r="N86" s="58">
        <f>L83+L84+L85</f>
        <v>230.4535832669259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998.63219415667891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1008</v>
      </c>
      <c r="C31" s="87" t="s">
        <v>1187</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312</v>
      </c>
      <c r="B36" s="836" t="str">
        <f>VLOOKUP(A36,EQUIPOS!A6:D154,3,FALSE)</f>
        <v>Retroexcavadora sobre oruga, potencia 138 HP, balde de 1,5 m3.</v>
      </c>
      <c r="C36" s="837"/>
      <c r="D36" s="837"/>
      <c r="E36" s="837"/>
      <c r="F36" s="837"/>
      <c r="G36" s="837"/>
      <c r="H36" s="838"/>
      <c r="I36" s="274"/>
      <c r="J36" s="275"/>
      <c r="K36" s="276">
        <f>VLOOKUP(A36,EQUIPOS!A6:D163,4,FALSE)</f>
        <v>167761.13360944993</v>
      </c>
      <c r="L36" s="277"/>
      <c r="M36" s="278">
        <v>45</v>
      </c>
      <c r="N36" s="279">
        <f>K36/M36</f>
        <v>3728.0251913211096</v>
      </c>
    </row>
    <row r="37" spans="1:14">
      <c r="A37" 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0.01</v>
      </c>
      <c r="M42" s="848"/>
      <c r="N42" s="111">
        <f>N76*L42</f>
        <v>1.738624861111111</v>
      </c>
    </row>
    <row r="43" spans="1:14" ht="15.75" thickBot="1">
      <c r="B43" s="823" t="s">
        <v>953</v>
      </c>
      <c r="C43" s="824"/>
      <c r="D43" s="824"/>
      <c r="E43" s="824"/>
      <c r="F43" s="824"/>
      <c r="G43" s="824"/>
      <c r="H43" s="824"/>
      <c r="I43" s="824"/>
      <c r="J43" s="824"/>
      <c r="K43" s="824"/>
      <c r="L43" s="824"/>
      <c r="M43" s="825"/>
      <c r="N43" s="105">
        <f>SUM(N36:N42)</f>
        <v>3729.7638161822206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1412</v>
      </c>
      <c r="B59" s="52" t="str">
        <f>VLOOKUP(A59,TRANSPORTE!A6:D117,3,FALSE)</f>
        <v>Transporte de barrera de seguridad</v>
      </c>
      <c r="C59" s="324"/>
      <c r="D59" s="324"/>
      <c r="E59" s="324"/>
      <c r="F59" s="324"/>
      <c r="G59" s="324"/>
      <c r="H59" s="318" t="s">
        <v>339</v>
      </c>
      <c r="I59" s="286">
        <v>0.81049499999999997</v>
      </c>
      <c r="J59" s="293">
        <v>1</v>
      </c>
      <c r="K59" s="286">
        <f>I59*J59</f>
        <v>0.81049499999999997</v>
      </c>
      <c r="L59" s="827">
        <f>VLOOKUP(A59,TRANSPORTE!A6:D117,4,FALSE)</f>
        <v>1155.7306356113545</v>
      </c>
      <c r="M59" s="828"/>
      <c r="N59" s="294">
        <f>K59*L59</f>
        <v>936.71390150982472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936.71390150982472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6</v>
      </c>
      <c r="B70" s="55" t="str">
        <f>VLOOKUP(A70,'MANO DE OBRA'!A8:D68,3,FALSE)</f>
        <v xml:space="preserve">Obrero </v>
      </c>
      <c r="C70" s="53"/>
      <c r="D70" s="53"/>
      <c r="E70" s="53"/>
      <c r="F70" s="53"/>
      <c r="G70" s="53"/>
      <c r="H70" s="53"/>
      <c r="I70" s="299">
        <f>K70/J70*100</f>
        <v>33832.699999999997</v>
      </c>
      <c r="J70" s="300">
        <v>185</v>
      </c>
      <c r="K70" s="301">
        <f>VLOOKUP(A70,'MANO DE OBRA'!A8:D99,4,FALSE)</f>
        <v>62590.494999999995</v>
      </c>
      <c r="L70" s="56"/>
      <c r="M70" s="302">
        <v>360</v>
      </c>
      <c r="N70" s="303">
        <f>K70/M70</f>
        <v>173.86248611111111</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173.86248611111111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4840.3402038031563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968.06804076063133</v>
      </c>
      <c r="M83" s="858"/>
      <c r="N83" s="57"/>
    </row>
    <row r="84" spans="1:14">
      <c r="B84" s="95" t="s">
        <v>973</v>
      </c>
      <c r="C84" s="96"/>
      <c r="D84" s="96"/>
      <c r="E84" s="96"/>
      <c r="F84" s="96"/>
      <c r="G84" s="96"/>
      <c r="H84" s="96"/>
      <c r="I84" s="93"/>
      <c r="J84" s="94"/>
      <c r="K84" s="311">
        <v>0.05</v>
      </c>
      <c r="L84" s="857">
        <f>N78*K84</f>
        <v>242.01701019015783</v>
      </c>
      <c r="M84" s="858"/>
      <c r="N84" s="57"/>
    </row>
    <row r="85" spans="1:14" ht="15.75" thickBot="1">
      <c r="B85" s="97" t="s">
        <v>974</v>
      </c>
      <c r="C85" s="98"/>
      <c r="D85" s="98"/>
      <c r="E85" s="98"/>
      <c r="F85" s="98"/>
      <c r="G85" s="98"/>
      <c r="H85" s="98"/>
      <c r="I85" s="99"/>
      <c r="J85" s="100"/>
      <c r="K85" s="312">
        <v>0.05</v>
      </c>
      <c r="L85" s="859">
        <f>N78*K85</f>
        <v>242.01701019015783</v>
      </c>
      <c r="M85" s="860"/>
      <c r="N85" s="57"/>
    </row>
    <row r="86" spans="1:14" ht="15.75" thickBot="1">
      <c r="B86" s="823" t="s">
        <v>953</v>
      </c>
      <c r="C86" s="824"/>
      <c r="D86" s="824"/>
      <c r="E86" s="824"/>
      <c r="F86" s="824"/>
      <c r="G86" s="824"/>
      <c r="H86" s="824"/>
      <c r="I86" s="824"/>
      <c r="J86" s="824"/>
      <c r="K86" s="824"/>
      <c r="L86" s="824"/>
      <c r="M86" s="825"/>
      <c r="N86" s="58">
        <f>L83+L84+L85</f>
        <v>1452.1020611409469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6292.442264944103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1425</v>
      </c>
      <c r="C31" s="87" t="s">
        <v>1413</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146</v>
      </c>
      <c r="B36" s="836" t="str">
        <f>VLOOKUP(A36,EQUIPOS!A6:D154,3,FALSE)</f>
        <v>Camabaja</v>
      </c>
      <c r="C36" s="837"/>
      <c r="D36" s="837"/>
      <c r="E36" s="837"/>
      <c r="F36" s="837"/>
      <c r="G36" s="837"/>
      <c r="H36" s="838"/>
      <c r="I36" s="274"/>
      <c r="J36" s="275"/>
      <c r="K36" s="276">
        <f>VLOOKUP(A36,EQUIPOS!A5:D154,4,FALSE)</f>
        <v>126037.67434908407</v>
      </c>
      <c r="L36" s="277"/>
      <c r="M36" s="278">
        <v>0.625</v>
      </c>
      <c r="N36" s="279">
        <f>K36/M36</f>
        <v>201660.27895853453</v>
      </c>
    </row>
    <row r="37" spans="1:14">
      <c r="A37" s="114" t="s">
        <v>241</v>
      </c>
      <c r="B37" s="836" t="str">
        <f>VLOOKUP(A37,EQUIPOS!A7:D154,3,FALSE)</f>
        <v>Grúa (capacidad 15 ton)</v>
      </c>
      <c r="C37" s="837"/>
      <c r="D37" s="837"/>
      <c r="E37" s="837"/>
      <c r="F37" s="837"/>
      <c r="G37" s="837"/>
      <c r="H37" s="838"/>
      <c r="I37" s="274"/>
      <c r="J37" s="275"/>
      <c r="K37" s="276">
        <f>VLOOKUP(A37,EQUIPOS!A6:D154,4,FALSE)</f>
        <v>153709.92052441082</v>
      </c>
      <c r="L37" s="277"/>
      <c r="M37" s="278">
        <v>0.625</v>
      </c>
      <c r="N37" s="279">
        <f>K37/M37</f>
        <v>245935.87283905729</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3129.52475</v>
      </c>
    </row>
    <row r="43" spans="1:14" ht="15.75" thickBot="1">
      <c r="B43" s="823" t="s">
        <v>953</v>
      </c>
      <c r="C43" s="824"/>
      <c r="D43" s="824"/>
      <c r="E43" s="824"/>
      <c r="F43" s="824"/>
      <c r="G43" s="824"/>
      <c r="H43" s="824"/>
      <c r="I43" s="824"/>
      <c r="J43" s="824"/>
      <c r="K43" s="824"/>
      <c r="L43" s="824"/>
      <c r="M43" s="825"/>
      <c r="N43" s="401">
        <f>SUM(N36:N42)</f>
        <v>450725.67654759181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640.47564218768548</v>
      </c>
      <c r="N48" s="279">
        <f>K48*M48</f>
        <v>6404.7564218768548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5479.3732039726337</v>
      </c>
      <c r="N49" s="279">
        <f>K49*M49</f>
        <v>5479.3732039726337</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2006.1434128269882</v>
      </c>
      <c r="N50" s="279">
        <f>K50*M50</f>
        <v>2006.1434128269882</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96678.485032800367</v>
      </c>
      <c r="N51" s="279">
        <f>K51*M51</f>
        <v>193356.97006560073</v>
      </c>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207247.24310427721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13</v>
      </c>
      <c r="B70" s="55" t="str">
        <f>VLOOKUP(A70,'MANO DE OBRA'!A8:D68,3,FALSE)</f>
        <v>Obrero (5)</v>
      </c>
      <c r="C70" s="53"/>
      <c r="D70" s="53"/>
      <c r="E70" s="53"/>
      <c r="F70" s="53"/>
      <c r="G70" s="53"/>
      <c r="H70" s="53"/>
      <c r="I70" s="299">
        <f>K70/J70*100</f>
        <v>169163.49999999997</v>
      </c>
      <c r="J70" s="300">
        <v>185</v>
      </c>
      <c r="K70" s="301">
        <f>VLOOKUP(A70,'MANO DE OBRA'!A8:D99,4,FALSE)</f>
        <v>312952.47499999998</v>
      </c>
      <c r="L70" s="56"/>
      <c r="M70" s="302">
        <v>5</v>
      </c>
      <c r="N70" s="402">
        <f>K70/M70</f>
        <v>62590.494999999995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62590.494999999995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720563.41465186898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144112.68293037379</v>
      </c>
      <c r="M83" s="858"/>
      <c r="N83" s="57"/>
    </row>
    <row r="84" spans="1:14">
      <c r="B84" s="95" t="s">
        <v>973</v>
      </c>
      <c r="C84" s="96"/>
      <c r="D84" s="96"/>
      <c r="E84" s="96"/>
      <c r="F84" s="96"/>
      <c r="G84" s="96"/>
      <c r="H84" s="96"/>
      <c r="I84" s="93"/>
      <c r="J84" s="94"/>
      <c r="K84" s="311">
        <v>0.05</v>
      </c>
      <c r="L84" s="857">
        <f>N78*K84</f>
        <v>36028.170732593448</v>
      </c>
      <c r="M84" s="858"/>
      <c r="N84" s="57"/>
    </row>
    <row r="85" spans="1:14" ht="15.75" thickBot="1">
      <c r="B85" s="97" t="s">
        <v>974</v>
      </c>
      <c r="C85" s="98"/>
      <c r="D85" s="98"/>
      <c r="E85" s="98"/>
      <c r="F85" s="98"/>
      <c r="G85" s="98"/>
      <c r="H85" s="98"/>
      <c r="I85" s="99"/>
      <c r="J85" s="100"/>
      <c r="K85" s="312">
        <v>0.05</v>
      </c>
      <c r="L85" s="859">
        <f>N78*K85</f>
        <v>36028.170732593448</v>
      </c>
      <c r="M85" s="860"/>
      <c r="N85" s="57"/>
    </row>
    <row r="86" spans="1:14" ht="15.75" thickBot="1">
      <c r="B86" s="823" t="s">
        <v>953</v>
      </c>
      <c r="C86" s="824"/>
      <c r="D86" s="824"/>
      <c r="E86" s="824"/>
      <c r="F86" s="824"/>
      <c r="G86" s="824"/>
      <c r="H86" s="824"/>
      <c r="I86" s="824"/>
      <c r="J86" s="824"/>
      <c r="K86" s="824"/>
      <c r="L86" s="824"/>
      <c r="M86" s="825"/>
      <c r="N86" s="58">
        <f>L83+L84+L85</f>
        <v>216169.0243955607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936732.43904742971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1426</v>
      </c>
      <c r="C31" s="87" t="s">
        <v>1417</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146</v>
      </c>
      <c r="B36" s="836" t="str">
        <f>VLOOKUP(A36,EQUIPOS!A6:D154,3,FALSE)</f>
        <v>Camabaja</v>
      </c>
      <c r="C36" s="837"/>
      <c r="D36" s="837"/>
      <c r="E36" s="837"/>
      <c r="F36" s="837"/>
      <c r="G36" s="837"/>
      <c r="H36" s="838"/>
      <c r="I36" s="274"/>
      <c r="J36" s="275"/>
      <c r="K36" s="276">
        <f>VLOOKUP(A36,EQUIPOS!A6:D163,4,FALSE)</f>
        <v>126037.67434908407</v>
      </c>
      <c r="L36" s="277"/>
      <c r="M36" s="278">
        <v>0.5</v>
      </c>
      <c r="N36" s="279">
        <f>K36/M36</f>
        <v>252075.34869816815</v>
      </c>
    </row>
    <row r="37" spans="1:14">
      <c r="A37" s="114" t="s">
        <v>241</v>
      </c>
      <c r="B37" s="836" t="str">
        <f>VLOOKUP(A37,EQUIPOS!A7:D154,3,FALSE)</f>
        <v>Grúa (capacidad 15 ton)</v>
      </c>
      <c r="C37" s="837"/>
      <c r="D37" s="837"/>
      <c r="E37" s="837"/>
      <c r="F37" s="837"/>
      <c r="G37" s="837"/>
      <c r="H37" s="838"/>
      <c r="I37" s="274"/>
      <c r="J37" s="275"/>
      <c r="K37" s="276">
        <f>VLOOKUP(A37,EQUIPOS!A7:D164,4,FALSE)</f>
        <v>153709.92052441082</v>
      </c>
      <c r="L37" s="277"/>
      <c r="M37" s="278">
        <v>0.5</v>
      </c>
      <c r="N37" s="279">
        <f>K37/M37</f>
        <v>307419.84104882163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3911.9059374999997</v>
      </c>
    </row>
    <row r="43" spans="1:14" ht="15.75" thickBot="1">
      <c r="B43" s="823" t="s">
        <v>953</v>
      </c>
      <c r="C43" s="824"/>
      <c r="D43" s="824"/>
      <c r="E43" s="824"/>
      <c r="F43" s="824"/>
      <c r="G43" s="824"/>
      <c r="H43" s="824"/>
      <c r="I43" s="824"/>
      <c r="J43" s="824"/>
      <c r="K43" s="824"/>
      <c r="L43" s="824"/>
      <c r="M43" s="825"/>
      <c r="N43" s="401">
        <f>SUM(N36:N42)</f>
        <v>563407.0956844897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640.47564218768548</v>
      </c>
      <c r="N48" s="279">
        <f>K48*M48</f>
        <v>6404.7564218768548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5479.3732039726337</v>
      </c>
      <c r="N49" s="279">
        <f>K49*M49</f>
        <v>5479.3732039726337</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2006.1434128269882</v>
      </c>
      <c r="N50" s="279">
        <f>K50*M50</f>
        <v>2006.1434128269882</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96678.485032800367</v>
      </c>
      <c r="N51" s="279">
        <f>K51*M51</f>
        <v>193356.97006560073</v>
      </c>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207247.24310427721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13</v>
      </c>
      <c r="B70" s="55" t="str">
        <f>VLOOKUP(A70,'MANO DE OBRA'!A8:D68,3,FALSE)</f>
        <v>Obrero (5)</v>
      </c>
      <c r="C70" s="53"/>
      <c r="D70" s="53"/>
      <c r="E70" s="53"/>
      <c r="F70" s="53"/>
      <c r="G70" s="53"/>
      <c r="H70" s="53"/>
      <c r="I70" s="299">
        <f>K70/J70*100</f>
        <v>169163.49999999997</v>
      </c>
      <c r="J70" s="300">
        <v>185</v>
      </c>
      <c r="K70" s="301">
        <f>VLOOKUP(A70,'MANO DE OBRA'!A8:D99,4,FALSE)</f>
        <v>312952.47499999998</v>
      </c>
      <c r="L70" s="56"/>
      <c r="M70" s="302">
        <v>4</v>
      </c>
      <c r="N70" s="402">
        <f>K70/M70</f>
        <v>78238.118749999994</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78238.118749999994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848892.4575387669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169778.49150775338</v>
      </c>
      <c r="M83" s="858"/>
      <c r="N83" s="57"/>
    </row>
    <row r="84" spans="1:14">
      <c r="B84" s="95" t="s">
        <v>973</v>
      </c>
      <c r="C84" s="96"/>
      <c r="D84" s="96"/>
      <c r="E84" s="96"/>
      <c r="F84" s="96"/>
      <c r="G84" s="96"/>
      <c r="H84" s="96"/>
      <c r="I84" s="93"/>
      <c r="J84" s="94"/>
      <c r="K84" s="311">
        <v>0.05</v>
      </c>
      <c r="L84" s="857">
        <f>N78*K84</f>
        <v>42444.622876938345</v>
      </c>
      <c r="M84" s="858"/>
      <c r="N84" s="57"/>
    </row>
    <row r="85" spans="1:14" ht="15.75" thickBot="1">
      <c r="B85" s="97" t="s">
        <v>974</v>
      </c>
      <c r="C85" s="98"/>
      <c r="D85" s="98"/>
      <c r="E85" s="98"/>
      <c r="F85" s="98"/>
      <c r="G85" s="98"/>
      <c r="H85" s="98"/>
      <c r="I85" s="99"/>
      <c r="J85" s="100"/>
      <c r="K85" s="312">
        <v>0.05</v>
      </c>
      <c r="L85" s="859">
        <f>N78*K85</f>
        <v>42444.622876938345</v>
      </c>
      <c r="M85" s="860"/>
      <c r="N85" s="57"/>
    </row>
    <row r="86" spans="1:14" ht="15.75" thickBot="1">
      <c r="B86" s="823" t="s">
        <v>953</v>
      </c>
      <c r="C86" s="824"/>
      <c r="D86" s="824"/>
      <c r="E86" s="824"/>
      <c r="F86" s="824"/>
      <c r="G86" s="824"/>
      <c r="H86" s="824"/>
      <c r="I86" s="824"/>
      <c r="J86" s="824"/>
      <c r="K86" s="824"/>
      <c r="L86" s="824"/>
      <c r="M86" s="825"/>
      <c r="N86" s="58">
        <f>L83+L84+L85</f>
        <v>254667.73726163007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1103560.1948003969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1427</v>
      </c>
      <c r="C31" s="87" t="s">
        <v>1418</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146</v>
      </c>
      <c r="B36" s="836" t="str">
        <f>VLOOKUP(A36,EQUIPOS!A6:D154,3,FALSE)</f>
        <v>Camabaja</v>
      </c>
      <c r="C36" s="837"/>
      <c r="D36" s="837"/>
      <c r="E36" s="837"/>
      <c r="F36" s="837"/>
      <c r="G36" s="837"/>
      <c r="H36" s="838"/>
      <c r="I36" s="274"/>
      <c r="J36" s="275"/>
      <c r="K36" s="276">
        <f>VLOOKUP(A36,EQUIPOS!A6:D163,4,FALSE)</f>
        <v>126037.67434908407</v>
      </c>
      <c r="L36" s="277"/>
      <c r="M36" s="278">
        <v>0.4375</v>
      </c>
      <c r="N36" s="279">
        <f>K36/M36</f>
        <v>288086.11279790645</v>
      </c>
    </row>
    <row r="37" spans="1:14">
      <c r="A37" s="114" t="s">
        <v>241</v>
      </c>
      <c r="B37" s="836" t="str">
        <f>VLOOKUP(A37,EQUIPOS!A7:D154,3,FALSE)</f>
        <v>Grúa (capacidad 15 ton)</v>
      </c>
      <c r="C37" s="837"/>
      <c r="D37" s="837"/>
      <c r="E37" s="837"/>
      <c r="F37" s="837"/>
      <c r="G37" s="837"/>
      <c r="H37" s="838"/>
      <c r="I37" s="274"/>
      <c r="J37" s="275"/>
      <c r="K37" s="276">
        <f>VLOOKUP(A37,EQUIPOS!A7:D164,4,FALSE)</f>
        <v>153709.92052441082</v>
      </c>
      <c r="L37" s="277"/>
      <c r="M37" s="278">
        <v>0.4375</v>
      </c>
      <c r="N37" s="279">
        <f>K37/M37</f>
        <v>351336.96119865327</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4470.7496428571421</v>
      </c>
    </row>
    <row r="43" spans="1:14" ht="15.75" thickBot="1">
      <c r="B43" s="823" t="s">
        <v>953</v>
      </c>
      <c r="C43" s="824"/>
      <c r="D43" s="824"/>
      <c r="E43" s="824"/>
      <c r="F43" s="824"/>
      <c r="G43" s="824"/>
      <c r="H43" s="824"/>
      <c r="I43" s="824"/>
      <c r="J43" s="824"/>
      <c r="K43" s="824"/>
      <c r="L43" s="824"/>
      <c r="M43" s="825"/>
      <c r="N43" s="401">
        <f>SUM(N36:N42)</f>
        <v>643893.82363941683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640.47564218768548</v>
      </c>
      <c r="N48" s="279">
        <f>K48*M48</f>
        <v>6404.7564218768548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5479.3732039726337</v>
      </c>
      <c r="N49" s="279">
        <f>K49*M49</f>
        <v>5479.3732039726337</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2006.1434128269882</v>
      </c>
      <c r="N50" s="279">
        <f>K50*M50</f>
        <v>2006.1434128269882</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96678.485032800367</v>
      </c>
      <c r="N51" s="279">
        <f>K51*M51</f>
        <v>193356.97006560073</v>
      </c>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207247.24310427721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13</v>
      </c>
      <c r="B70" s="55" t="str">
        <f>VLOOKUP(A70,'MANO DE OBRA'!A8:D68,3,FALSE)</f>
        <v>Obrero (5)</v>
      </c>
      <c r="C70" s="53"/>
      <c r="D70" s="53"/>
      <c r="E70" s="53"/>
      <c r="F70" s="53"/>
      <c r="G70" s="53"/>
      <c r="H70" s="53"/>
      <c r="I70" s="299">
        <f>K70/J70*100</f>
        <v>169163.49999999997</v>
      </c>
      <c r="J70" s="300">
        <v>185</v>
      </c>
      <c r="K70" s="301">
        <f>VLOOKUP(A70,'MANO DE OBRA'!A8:D99,4,FALSE)</f>
        <v>312952.47499999998</v>
      </c>
      <c r="L70" s="56"/>
      <c r="M70" s="302">
        <v>3.5</v>
      </c>
      <c r="N70" s="402">
        <f>K70/M70</f>
        <v>89414.992857142846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89414.992857142846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940556.05960083683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188111.21192016738</v>
      </c>
      <c r="M83" s="858"/>
      <c r="N83" s="57"/>
    </row>
    <row r="84" spans="1:14">
      <c r="B84" s="95" t="s">
        <v>973</v>
      </c>
      <c r="C84" s="96"/>
      <c r="D84" s="96"/>
      <c r="E84" s="96"/>
      <c r="F84" s="96"/>
      <c r="G84" s="96"/>
      <c r="H84" s="96"/>
      <c r="I84" s="93"/>
      <c r="J84" s="94"/>
      <c r="K84" s="311">
        <v>0.05</v>
      </c>
      <c r="L84" s="857">
        <f>N78*K84</f>
        <v>47027.802980041844</v>
      </c>
      <c r="M84" s="858"/>
      <c r="N84" s="57"/>
    </row>
    <row r="85" spans="1:14" ht="15.75" thickBot="1">
      <c r="B85" s="97" t="s">
        <v>974</v>
      </c>
      <c r="C85" s="98"/>
      <c r="D85" s="98"/>
      <c r="E85" s="98"/>
      <c r="F85" s="98"/>
      <c r="G85" s="98"/>
      <c r="H85" s="98"/>
      <c r="I85" s="99"/>
      <c r="J85" s="100"/>
      <c r="K85" s="312">
        <v>0.05</v>
      </c>
      <c r="L85" s="859">
        <f>N78*K85</f>
        <v>47027.802980041844</v>
      </c>
      <c r="M85" s="860"/>
      <c r="N85" s="57"/>
    </row>
    <row r="86" spans="1:14" ht="15.75" thickBot="1">
      <c r="B86" s="823" t="s">
        <v>953</v>
      </c>
      <c r="C86" s="824"/>
      <c r="D86" s="824"/>
      <c r="E86" s="824"/>
      <c r="F86" s="824"/>
      <c r="G86" s="824"/>
      <c r="H86" s="824"/>
      <c r="I86" s="824"/>
      <c r="J86" s="824"/>
      <c r="K86" s="824"/>
      <c r="L86" s="824"/>
      <c r="M86" s="825"/>
      <c r="N86" s="58">
        <f>L83+L84+L85</f>
        <v>282166.81788025104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1222722.8774810878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1428</v>
      </c>
      <c r="C31" s="87" t="s">
        <v>1419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146</v>
      </c>
      <c r="B36" s="836" t="str">
        <f>VLOOKUP(A36,EQUIPOS!A6:D154,3,FALSE)</f>
        <v>Camabaja</v>
      </c>
      <c r="C36" s="837"/>
      <c r="D36" s="837"/>
      <c r="E36" s="837"/>
      <c r="F36" s="837"/>
      <c r="G36" s="837"/>
      <c r="H36" s="838"/>
      <c r="I36" s="274"/>
      <c r="J36" s="275"/>
      <c r="K36" s="276">
        <f>VLOOKUP(A36,EQUIPOS!A6:D163,4,FALSE)</f>
        <v>126037.67434908407</v>
      </c>
      <c r="L36" s="277"/>
      <c r="M36" s="278">
        <v>0.875</v>
      </c>
      <c r="N36" s="279">
        <f>K36/M36</f>
        <v>144043.05639895322</v>
      </c>
    </row>
    <row r="37" spans="1:14">
      <c r="A37" s="114" t="s">
        <v>241</v>
      </c>
      <c r="B37" s="836" t="str">
        <f>VLOOKUP(A37,EQUIPOS!A7:D154,3,FALSE)</f>
        <v>Grúa (capacidad 15 ton)</v>
      </c>
      <c r="C37" s="837"/>
      <c r="D37" s="837"/>
      <c r="E37" s="837"/>
      <c r="F37" s="837"/>
      <c r="G37" s="837"/>
      <c r="H37" s="838"/>
      <c r="I37" s="274"/>
      <c r="J37" s="275"/>
      <c r="K37" s="276">
        <f>VLOOKUP(A37,EQUIPOS!A7:D164,4,FALSE)</f>
        <v>153709.92052441082</v>
      </c>
      <c r="L37" s="277"/>
      <c r="M37" s="278">
        <v>0.875</v>
      </c>
      <c r="N37" s="279">
        <f>K37/M37</f>
        <v>175668.48059932663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1788.299857142857</v>
      </c>
    </row>
    <row r="43" spans="1:14" ht="15.75" thickBot="1">
      <c r="B43" s="823" t="s">
        <v>953</v>
      </c>
      <c r="C43" s="824"/>
      <c r="D43" s="824"/>
      <c r="E43" s="824"/>
      <c r="F43" s="824"/>
      <c r="G43" s="824"/>
      <c r="H43" s="824"/>
      <c r="I43" s="824"/>
      <c r="J43" s="824"/>
      <c r="K43" s="824"/>
      <c r="L43" s="824"/>
      <c r="M43" s="825"/>
      <c r="N43" s="401">
        <f>SUM(N36:N42)</f>
        <v>321499.83685542271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640.47564218768548</v>
      </c>
      <c r="N48" s="279">
        <f>K48*M48</f>
        <v>6404.7564218768548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5479.3732039726337</v>
      </c>
      <c r="N49" s="279">
        <f>K49*M49</f>
        <v>5479.3732039726337</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2006.1434128269882</v>
      </c>
      <c r="N50" s="279">
        <f>K50*M50</f>
        <v>2006.1434128269882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13890.273038676476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7</v>
      </c>
      <c r="N70" s="402">
        <f>K70/M70</f>
        <v>35765.997142857137</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35765.997142857137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371156.10703695629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74231.221407391262</v>
      </c>
      <c r="M83" s="858"/>
      <c r="N83" s="57"/>
    </row>
    <row r="84" spans="1:14">
      <c r="B84" s="95" t="s">
        <v>973</v>
      </c>
      <c r="C84" s="96"/>
      <c r="D84" s="96"/>
      <c r="E84" s="96"/>
      <c r="F84" s="96"/>
      <c r="G84" s="96"/>
      <c r="H84" s="96"/>
      <c r="I84" s="93"/>
      <c r="J84" s="94"/>
      <c r="K84" s="311">
        <v>0.05</v>
      </c>
      <c r="L84" s="857">
        <f>N78*K84</f>
        <v>18557.805351847815</v>
      </c>
      <c r="M84" s="858"/>
      <c r="N84" s="57"/>
    </row>
    <row r="85" spans="1:14" ht="15.75" thickBot="1">
      <c r="B85" s="97" t="s">
        <v>974</v>
      </c>
      <c r="C85" s="98"/>
      <c r="D85" s="98"/>
      <c r="E85" s="98"/>
      <c r="F85" s="98"/>
      <c r="G85" s="98"/>
      <c r="H85" s="98"/>
      <c r="I85" s="99"/>
      <c r="J85" s="100"/>
      <c r="K85" s="312">
        <v>0.05</v>
      </c>
      <c r="L85" s="859">
        <f>N78*K85</f>
        <v>18557.805351847815</v>
      </c>
      <c r="M85" s="860"/>
      <c r="N85" s="57"/>
    </row>
    <row r="86" spans="1:14" ht="15.75" thickBot="1">
      <c r="B86" s="823" t="s">
        <v>953</v>
      </c>
      <c r="C86" s="824"/>
      <c r="D86" s="824"/>
      <c r="E86" s="824"/>
      <c r="F86" s="824"/>
      <c r="G86" s="824"/>
      <c r="H86" s="824"/>
      <c r="I86" s="824"/>
      <c r="J86" s="824"/>
      <c r="K86" s="824"/>
      <c r="L86" s="824"/>
      <c r="M86" s="825"/>
      <c r="N86" s="58">
        <f>L83+L84+L85</f>
        <v>111346.83211108689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482502.93914804317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1429</v>
      </c>
      <c r="C31" s="87" t="s">
        <v>1420</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146</v>
      </c>
      <c r="B36" s="836" t="str">
        <f>VLOOKUP(A36,EQUIPOS!A6:D154,3,FALSE)</f>
        <v>Camabaja</v>
      </c>
      <c r="C36" s="837"/>
      <c r="D36" s="837"/>
      <c r="E36" s="837"/>
      <c r="F36" s="837"/>
      <c r="G36" s="837"/>
      <c r="H36" s="838"/>
      <c r="I36" s="274"/>
      <c r="J36" s="275"/>
      <c r="K36" s="276">
        <f>VLOOKUP(A36,EQUIPOS!A6:D163,4,FALSE)</f>
        <v>126037.67434908407</v>
      </c>
      <c r="L36" s="277"/>
      <c r="M36" s="278">
        <v>0.75</v>
      </c>
      <c r="N36" s="279">
        <f>K36/M36</f>
        <v>168050.23246544544</v>
      </c>
    </row>
    <row r="37" spans="1:14">
      <c r="A37" s="114" t="s">
        <v>241</v>
      </c>
      <c r="B37" s="836" t="str">
        <f>VLOOKUP(A37,EQUIPOS!A7:D154,3,FALSE)</f>
        <v>Grúa (capacidad 15 ton)</v>
      </c>
      <c r="C37" s="837"/>
      <c r="D37" s="837"/>
      <c r="E37" s="837"/>
      <c r="F37" s="837"/>
      <c r="G37" s="837"/>
      <c r="H37" s="838"/>
      <c r="I37" s="274"/>
      <c r="J37" s="275"/>
      <c r="K37" s="276">
        <f>VLOOKUP(A37,EQUIPOS!A7:D164,4,FALSE)</f>
        <v>153709.92052441082</v>
      </c>
      <c r="L37" s="277"/>
      <c r="M37" s="278">
        <v>0.75</v>
      </c>
      <c r="N37" s="279">
        <f>K37/M37</f>
        <v>204946.56069921443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2086.3498333333332</v>
      </c>
    </row>
    <row r="43" spans="1:14" ht="15.75" thickBot="1">
      <c r="B43" s="823" t="s">
        <v>953</v>
      </c>
      <c r="C43" s="824"/>
      <c r="D43" s="824"/>
      <c r="E43" s="824"/>
      <c r="F43" s="824"/>
      <c r="G43" s="824"/>
      <c r="H43" s="824"/>
      <c r="I43" s="824"/>
      <c r="J43" s="824"/>
      <c r="K43" s="824"/>
      <c r="L43" s="824"/>
      <c r="M43" s="825"/>
      <c r="N43" s="401">
        <f>SUM(N36:N42)</f>
        <v>375083.14299799321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640.47564218768548</v>
      </c>
      <c r="N48" s="279">
        <f>K48*M48</f>
        <v>6404.7564218768548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5479.3732039726337</v>
      </c>
      <c r="N49" s="279">
        <f>K49*M49</f>
        <v>5479.3732039726337</v>
      </c>
    </row>
    <row r="50" spans="1:14">
      <c r="A50" s="213"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2006.1434128269882</v>
      </c>
      <c r="N50" s="279">
        <f>K50*M50</f>
        <v>2006.1434128269882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13890.273038676476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s="149"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6</v>
      </c>
      <c r="N70" s="402">
        <f>K70/M70</f>
        <v>41726.996666666666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41726.996666666666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430700.41270333633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86140.082540667267</v>
      </c>
      <c r="M83" s="858"/>
      <c r="N83" s="57"/>
    </row>
    <row r="84" spans="1:14">
      <c r="B84" s="95" t="s">
        <v>973</v>
      </c>
      <c r="C84" s="96"/>
      <c r="D84" s="96"/>
      <c r="E84" s="96"/>
      <c r="F84" s="96"/>
      <c r="G84" s="96"/>
      <c r="H84" s="96"/>
      <c r="I84" s="93"/>
      <c r="J84" s="94"/>
      <c r="K84" s="311">
        <v>0.05</v>
      </c>
      <c r="L84" s="857">
        <f>N78*K84</f>
        <v>21535.020635166817</v>
      </c>
      <c r="M84" s="858"/>
      <c r="N84" s="57"/>
    </row>
    <row r="85" spans="1:14" ht="15.75" thickBot="1">
      <c r="B85" s="97" t="s">
        <v>974</v>
      </c>
      <c r="C85" s="98"/>
      <c r="D85" s="98"/>
      <c r="E85" s="98"/>
      <c r="F85" s="98"/>
      <c r="G85" s="98"/>
      <c r="H85" s="98"/>
      <c r="I85" s="99"/>
      <c r="J85" s="100"/>
      <c r="K85" s="312">
        <v>0.05</v>
      </c>
      <c r="L85" s="859">
        <f>N78*K85</f>
        <v>21535.020635166817</v>
      </c>
      <c r="M85" s="860"/>
      <c r="N85" s="57"/>
    </row>
    <row r="86" spans="1:14" ht="15.75" thickBot="1">
      <c r="B86" s="823" t="s">
        <v>953</v>
      </c>
      <c r="C86" s="824"/>
      <c r="D86" s="824"/>
      <c r="E86" s="824"/>
      <c r="F86" s="824"/>
      <c r="G86" s="824"/>
      <c r="H86" s="824"/>
      <c r="I86" s="824"/>
      <c r="J86" s="824"/>
      <c r="K86" s="824"/>
      <c r="L86" s="824"/>
      <c r="M86" s="825"/>
      <c r="N86" s="58">
        <f>L83+L84+L85</f>
        <v>129210.1238110009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559910.53651433717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1430</v>
      </c>
      <c r="C31" s="87" t="s">
        <v>1421</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146</v>
      </c>
      <c r="B36" s="836" t="str">
        <f>VLOOKUP(A36,EQUIPOS!A6:D154,3,FALSE)</f>
        <v>Camabaja</v>
      </c>
      <c r="C36" s="837"/>
      <c r="D36" s="837"/>
      <c r="E36" s="837"/>
      <c r="F36" s="837"/>
      <c r="G36" s="837"/>
      <c r="H36" s="838"/>
      <c r="I36" s="274"/>
      <c r="J36" s="275"/>
      <c r="K36" s="276">
        <f>VLOOKUP(A36,EQUIPOS!A6:D163,4,FALSE)</f>
        <v>126037.67434908407</v>
      </c>
      <c r="L36" s="277"/>
      <c r="M36" s="278">
        <v>0.6875</v>
      </c>
      <c r="N36" s="279">
        <f>K36/M36</f>
        <v>183327.52632594047</v>
      </c>
    </row>
    <row r="37" spans="1:14">
      <c r="A37" s="114" t="s">
        <v>241</v>
      </c>
      <c r="B37" s="836" t="str">
        <f>VLOOKUP(A37,EQUIPOS!A7:D154,3,FALSE)</f>
        <v>Grúa (capacidad 15 ton)</v>
      </c>
      <c r="C37" s="837"/>
      <c r="D37" s="837"/>
      <c r="E37" s="837"/>
      <c r="F37" s="837"/>
      <c r="G37" s="837"/>
      <c r="H37" s="838"/>
      <c r="I37" s="274"/>
      <c r="J37" s="275"/>
      <c r="K37" s="276">
        <f>VLOOKUP(A37,EQUIPOS!A7:D164,4,FALSE)</f>
        <v>153709.92052441082</v>
      </c>
      <c r="L37" s="277"/>
      <c r="M37" s="278">
        <v>0.6875</v>
      </c>
      <c r="N37" s="279">
        <f>K37/M37</f>
        <v>223578.06621732481</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2276.0179999999996</v>
      </c>
    </row>
    <row r="43" spans="1:14" ht="15.75" thickBot="1">
      <c r="B43" s="823" t="s">
        <v>953</v>
      </c>
      <c r="C43" s="824"/>
      <c r="D43" s="824"/>
      <c r="E43" s="824"/>
      <c r="F43" s="824"/>
      <c r="G43" s="824"/>
      <c r="H43" s="824"/>
      <c r="I43" s="824"/>
      <c r="J43" s="824"/>
      <c r="K43" s="824"/>
      <c r="L43" s="824"/>
      <c r="M43" s="825"/>
      <c r="N43" s="401">
        <f>SUM(N36:N42)</f>
        <v>409181.6105432653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640.47564218768548</v>
      </c>
      <c r="N48" s="279">
        <f>K48*M48</f>
        <v>6404.7564218768548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5479.3732039726337</v>
      </c>
      <c r="N49" s="279">
        <f>K49*M49</f>
        <v>5479.3732039726337</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2006.1434128269882</v>
      </c>
      <c r="N50" s="279">
        <f>K50*M50</f>
        <v>2006.1434128269882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13890.273038676476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5.5</v>
      </c>
      <c r="N70" s="402">
        <f>K70/M70</f>
        <v>45520.359999999993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45520.359999999993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468592.24358194176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93718.44871638836</v>
      </c>
      <c r="M83" s="858"/>
      <c r="N83" s="57"/>
    </row>
    <row r="84" spans="1:14">
      <c r="B84" s="95" t="s">
        <v>973</v>
      </c>
      <c r="C84" s="96"/>
      <c r="D84" s="96"/>
      <c r="E84" s="96"/>
      <c r="F84" s="96"/>
      <c r="G84" s="96"/>
      <c r="H84" s="96"/>
      <c r="I84" s="93"/>
      <c r="J84" s="94"/>
      <c r="K84" s="311">
        <v>0.05</v>
      </c>
      <c r="L84" s="857">
        <f>N78*K84</f>
        <v>23429.61217909709</v>
      </c>
      <c r="M84" s="858"/>
      <c r="N84" s="57"/>
    </row>
    <row r="85" spans="1:14" ht="15.75" thickBot="1">
      <c r="B85" s="97" t="s">
        <v>974</v>
      </c>
      <c r="C85" s="98"/>
      <c r="D85" s="98"/>
      <c r="E85" s="98"/>
      <c r="F85" s="98"/>
      <c r="G85" s="98"/>
      <c r="H85" s="98"/>
      <c r="I85" s="99"/>
      <c r="J85" s="100"/>
      <c r="K85" s="312">
        <v>0.05</v>
      </c>
      <c r="L85" s="859">
        <f>N78*K85</f>
        <v>23429.61217909709</v>
      </c>
      <c r="M85" s="860"/>
      <c r="N85" s="57"/>
    </row>
    <row r="86" spans="1:14" ht="15.75" thickBot="1">
      <c r="B86" s="823" t="s">
        <v>953</v>
      </c>
      <c r="C86" s="824"/>
      <c r="D86" s="824"/>
      <c r="E86" s="824"/>
      <c r="F86" s="824"/>
      <c r="G86" s="824"/>
      <c r="H86" s="824"/>
      <c r="I86" s="824"/>
      <c r="J86" s="824"/>
      <c r="K86" s="824"/>
      <c r="L86" s="824"/>
      <c r="M86" s="825"/>
      <c r="N86" s="58">
        <f>L83+L84+L85</f>
        <v>140577.67307458253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609169.91665652429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1431</v>
      </c>
      <c r="C31" s="87" t="s">
        <v>1422</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58" t="s">
        <v>241</v>
      </c>
      <c r="B36" s="836" t="str">
        <f>VLOOKUP(A36,EQUIPOS!A6:D154,3,FALSE)</f>
        <v>Grúa (capacidad 15 ton)</v>
      </c>
      <c r="C36" s="837"/>
      <c r="D36" s="837"/>
      <c r="E36" s="837"/>
      <c r="F36" s="837"/>
      <c r="G36" s="837"/>
      <c r="H36" s="838"/>
      <c r="I36" s="274"/>
      <c r="J36" s="275"/>
      <c r="K36" s="276">
        <f>VLOOKUP(A36,EQUIPOS!A6:D163,4,FALSE)</f>
        <v>153709.92052441082</v>
      </c>
      <c r="L36" s="277"/>
      <c r="M36" s="403">
        <v>1.125</v>
      </c>
      <c r="N36" s="279">
        <f>K36/M36</f>
        <v>136631.04046614293</v>
      </c>
    </row>
    <row r="37" spans="1:14">
      <c r="A37" 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1390.8998888888889</v>
      </c>
    </row>
    <row r="43" spans="1:14" ht="15.75" thickBot="1">
      <c r="B43" s="823" t="s">
        <v>953</v>
      </c>
      <c r="C43" s="824"/>
      <c r="D43" s="824"/>
      <c r="E43" s="824"/>
      <c r="F43" s="824"/>
      <c r="G43" s="824"/>
      <c r="H43" s="824"/>
      <c r="I43" s="824"/>
      <c r="J43" s="824"/>
      <c r="K43" s="824"/>
      <c r="L43" s="824"/>
      <c r="M43" s="825"/>
      <c r="N43" s="401">
        <f>SUM(N36:N42)</f>
        <v>138021.94035503181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55" t="s">
        <v>428</v>
      </c>
      <c r="B48" s="49" t="str">
        <f>VLOOKUP(A48,MATERIALES!A4:D373,3,FALSE)</f>
        <v>Costal de fibra o fique</v>
      </c>
      <c r="C48" s="288"/>
      <c r="D48" s="288"/>
      <c r="E48" s="288"/>
      <c r="F48" s="288"/>
      <c r="G48" s="288"/>
      <c r="H48" s="288"/>
      <c r="I48" s="275"/>
      <c r="J48" s="231" t="str">
        <f>VLOOKUP(A48,MATERIALES!A4:D373,2,FALSE)</f>
        <v>u</v>
      </c>
      <c r="K48" s="468">
        <v>10</v>
      </c>
      <c r="L48" s="274"/>
      <c r="M48" s="290">
        <f>VLOOKUP(A48,MATERIALES!A5:D373,4,FALSE)</f>
        <v>640.47564218768548</v>
      </c>
      <c r="N48" s="279">
        <f>K48*M48</f>
        <v>6404.7564218768548</v>
      </c>
    </row>
    <row r="49" spans="1:14">
      <c r="A49" s="155" t="s">
        <v>589</v>
      </c>
      <c r="B49" s="49" t="str">
        <f>VLOOKUP(A49,MATERIALES!A5:D373,3,FALSE)</f>
        <v>Nutrientes (para remoción de especies vegetales) (dap, triple 15 o similar) (ítem 201.9)</v>
      </c>
      <c r="C49" s="288"/>
      <c r="D49" s="288"/>
      <c r="E49" s="288"/>
      <c r="F49" s="288"/>
      <c r="G49" s="288"/>
      <c r="H49" s="288"/>
      <c r="I49" s="275"/>
      <c r="J49" s="231" t="str">
        <f>VLOOKUP(A49,MATERIALES!A5:D373,2,FALSE)</f>
        <v>kg</v>
      </c>
      <c r="K49" s="468">
        <v>1</v>
      </c>
      <c r="L49" s="274"/>
      <c r="M49" s="290">
        <f>VLOOKUP(A49,MATERIALES!A6:D373,4,FALSE)</f>
        <v>2006.1434128269882</v>
      </c>
      <c r="N49" s="279">
        <f>K49*M49</f>
        <v>2006.1434128269882</v>
      </c>
    </row>
    <row r="50" spans="1:14">
      <c r="A50" s="156" t="s">
        <v>412</v>
      </c>
      <c r="B50" s="49" t="str">
        <f>VLOOKUP(A50,MATERIALES!A6:D373,3,FALSE)</f>
        <v>Cicatrizante (para remoción de especies vegetales)</v>
      </c>
      <c r="C50" s="288"/>
      <c r="D50" s="288"/>
      <c r="E50" s="288"/>
      <c r="F50" s="288"/>
      <c r="G50" s="288"/>
      <c r="H50" s="288"/>
      <c r="I50" s="275"/>
      <c r="J50" s="231" t="str">
        <f>VLOOKUP(A50,MATERIALES!A6:D373,2,FALSE)</f>
        <v>kg</v>
      </c>
      <c r="K50" s="468">
        <v>1</v>
      </c>
      <c r="L50" s="274"/>
      <c r="M50" s="290">
        <f>VLOOKUP(A50,MATERIALES!A6:D373,4,FALSE)</f>
        <v>5479.3732039726337</v>
      </c>
      <c r="N50" s="279">
        <f>K50*M50</f>
        <v>5479.3732039726337</v>
      </c>
    </row>
    <row r="51" spans="1:14">
      <c r="B51" s="49"/>
      <c r="C51" s="288"/>
      <c r="D51" s="288"/>
      <c r="E51" s="288"/>
      <c r="F51" s="288"/>
      <c r="G51" s="288"/>
      <c r="H51" s="288"/>
      <c r="I51" s="275"/>
      <c r="J51" s="231"/>
      <c r="K51" s="404"/>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13890.273038676478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s="154"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403">
        <v>9</v>
      </c>
      <c r="N70" s="402">
        <f>K70/M70</f>
        <v>27817.997777777775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27817.997777777775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179730.21117148607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35946.042234297216</v>
      </c>
      <c r="M83" s="858"/>
      <c r="N83" s="57"/>
    </row>
    <row r="84" spans="1:14">
      <c r="B84" s="95" t="s">
        <v>973</v>
      </c>
      <c r="C84" s="96"/>
      <c r="D84" s="96"/>
      <c r="E84" s="96"/>
      <c r="F84" s="96"/>
      <c r="G84" s="96"/>
      <c r="H84" s="96"/>
      <c r="I84" s="93"/>
      <c r="J84" s="94"/>
      <c r="K84" s="311">
        <v>0.05</v>
      </c>
      <c r="L84" s="857">
        <f>N78*K84</f>
        <v>8986.510558574304</v>
      </c>
      <c r="M84" s="858"/>
      <c r="N84" s="57"/>
    </row>
    <row r="85" spans="1:14" ht="15.75" thickBot="1">
      <c r="B85" s="97" t="s">
        <v>974</v>
      </c>
      <c r="C85" s="98"/>
      <c r="D85" s="98"/>
      <c r="E85" s="98"/>
      <c r="F85" s="98"/>
      <c r="G85" s="98"/>
      <c r="H85" s="98"/>
      <c r="I85" s="99"/>
      <c r="J85" s="100"/>
      <c r="K85" s="312">
        <v>0.05</v>
      </c>
      <c r="L85" s="859">
        <f>N78*K85</f>
        <v>8986.510558574304</v>
      </c>
      <c r="M85" s="860"/>
      <c r="N85" s="57"/>
    </row>
    <row r="86" spans="1:14" ht="15.75" thickBot="1">
      <c r="B86" s="823" t="s">
        <v>953</v>
      </c>
      <c r="C86" s="824"/>
      <c r="D86" s="824"/>
      <c r="E86" s="824"/>
      <c r="F86" s="824"/>
      <c r="G86" s="824"/>
      <c r="H86" s="824"/>
      <c r="I86" s="824"/>
      <c r="J86" s="824"/>
      <c r="K86" s="824"/>
      <c r="L86" s="824"/>
      <c r="M86" s="825"/>
      <c r="N86" s="58">
        <f>L83+L84+L85</f>
        <v>53919.063351445817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233649.2745229319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1432</v>
      </c>
      <c r="C31" s="87" t="s">
        <v>1423</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61" t="s">
        <v>241</v>
      </c>
      <c r="B36" s="836" t="str">
        <f>VLOOKUP(A36,EQUIPOS!A6:D154,3,FALSE)</f>
        <v>Grúa (capacidad 15 ton)</v>
      </c>
      <c r="C36" s="837"/>
      <c r="D36" s="837"/>
      <c r="E36" s="837"/>
      <c r="F36" s="837"/>
      <c r="G36" s="837"/>
      <c r="H36" s="838"/>
      <c r="I36" s="274"/>
      <c r="J36" s="275"/>
      <c r="K36" s="276">
        <f>VLOOKUP(A36,EQUIPOS!A6:D163,4,FALSE)</f>
        <v>153709.92052441082</v>
      </c>
      <c r="L36" s="277"/>
      <c r="M36" s="469">
        <v>1</v>
      </c>
      <c r="N36" s="279">
        <f>K36/M36</f>
        <v>153709.92052441082</v>
      </c>
    </row>
    <row r="37" spans="1:14">
      <c r="A37" s="161" t="s">
        <v>373</v>
      </c>
      <c r="B37" s="836" t="str">
        <f>VLOOKUP(A37,EQUIPOS!A7:D154,3,FALSE)</f>
        <v>Volqueta 6 m3</v>
      </c>
      <c r="C37" s="837"/>
      <c r="D37" s="837"/>
      <c r="E37" s="837"/>
      <c r="F37" s="837"/>
      <c r="G37" s="837"/>
      <c r="H37" s="838"/>
      <c r="I37" s="274"/>
      <c r="J37" s="275"/>
      <c r="K37" s="276">
        <f>VLOOKUP(A37,EQUIPOS!A7:D164,4,FALSE)</f>
        <v>84691.98641044517</v>
      </c>
      <c r="L37" s="277"/>
      <c r="M37" s="470">
        <v>1</v>
      </c>
      <c r="N37" s="279">
        <f>K37/M37</f>
        <v>84691.98641044517</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1564.762375</v>
      </c>
    </row>
    <row r="43" spans="1:14" ht="15.75" thickBot="1">
      <c r="B43" s="823" t="s">
        <v>953</v>
      </c>
      <c r="C43" s="824"/>
      <c r="D43" s="824"/>
      <c r="E43" s="824"/>
      <c r="F43" s="824"/>
      <c r="G43" s="824"/>
      <c r="H43" s="824"/>
      <c r="I43" s="824"/>
      <c r="J43" s="824"/>
      <c r="K43" s="824"/>
      <c r="L43" s="824"/>
      <c r="M43" s="825"/>
      <c r="N43" s="401">
        <f>SUM(N36:N42)</f>
        <v>239966.66930985596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0" t="s">
        <v>428</v>
      </c>
      <c r="B48" s="49" t="str">
        <f>VLOOKUP(A48,MATERIALES!A4:D373,3,FALSE)</f>
        <v>Costal de fibra o fique</v>
      </c>
      <c r="C48" s="288"/>
      <c r="D48" s="288"/>
      <c r="E48" s="288"/>
      <c r="F48" s="288"/>
      <c r="G48" s="288"/>
      <c r="H48" s="288"/>
      <c r="I48" s="275"/>
      <c r="J48" s="231" t="str">
        <f>VLOOKUP(A48,MATERIALES!A4:D385,2,FALSE)</f>
        <v>u</v>
      </c>
      <c r="K48" s="468">
        <v>10</v>
      </c>
      <c r="L48" s="274"/>
      <c r="M48" s="290">
        <f>VLOOKUP(A48,MATERIALES!A5:D373,4,FALSE)</f>
        <v>640.47564218768548</v>
      </c>
      <c r="N48" s="279">
        <f>K48*M48</f>
        <v>6404.7564218768548</v>
      </c>
    </row>
    <row r="49" spans="1:14">
      <c r="A49" s="157" t="s">
        <v>589</v>
      </c>
      <c r="B49" s="49" t="str">
        <f>VLOOKUP(A49,MATERIALES!A5:D373,3,FALSE)</f>
        <v>Nutrientes (para remoción de especies vegetales) (dap, triple 15 o similar) (ítem 201.9)</v>
      </c>
      <c r="C49" s="288"/>
      <c r="D49" s="288"/>
      <c r="E49" s="288"/>
      <c r="F49" s="288"/>
      <c r="G49" s="288"/>
      <c r="H49" s="288"/>
      <c r="I49" s="275"/>
      <c r="J49" s="231" t="str">
        <f>VLOOKUP(A49,MATERIALES!A5:D386,2,FALSE)</f>
        <v>kg</v>
      </c>
      <c r="K49" s="468">
        <v>1</v>
      </c>
      <c r="L49" s="274"/>
      <c r="M49" s="290">
        <f>VLOOKUP(A49,MATERIALES!A6:D373,4,FALSE)</f>
        <v>2006.1434128269882</v>
      </c>
      <c r="N49" s="279">
        <f>K49*M49</f>
        <v>2006.1434128269882</v>
      </c>
    </row>
    <row r="50" spans="1:14">
      <c r="A50" s="160" t="s">
        <v>412</v>
      </c>
      <c r="B50" s="49" t="str">
        <f>VLOOKUP(A50,MATERIALES!A6:D373,3,FALSE)</f>
        <v>Cicatrizante (para remoción de especies vegetales)</v>
      </c>
      <c r="C50" s="288"/>
      <c r="D50" s="288"/>
      <c r="E50" s="288"/>
      <c r="F50" s="288"/>
      <c r="G50" s="288"/>
      <c r="H50" s="288"/>
      <c r="I50" s="275"/>
      <c r="J50" s="231" t="str">
        <f>VLOOKUP(A50,MATERIALES!A6:D387,2,FALSE)</f>
        <v>kg</v>
      </c>
      <c r="K50" s="468">
        <v>1</v>
      </c>
      <c r="L50" s="274"/>
      <c r="M50" s="290">
        <f>VLOOKUP(A50,MATERIALES!A6:D373,4,FALSE)</f>
        <v>5479.3732039726337</v>
      </c>
      <c r="N50" s="279">
        <f>K50*M50</f>
        <v>5479.3732039726337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13890.273038676478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s="159"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8</v>
      </c>
      <c r="N70" s="402">
        <f>K70/M70</f>
        <v>31295.247499999998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31295.247499999998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285152.18984853243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57030.437969706487</v>
      </c>
      <c r="M83" s="858"/>
      <c r="N83" s="57"/>
    </row>
    <row r="84" spans="1:14">
      <c r="B84" s="95" t="s">
        <v>973</v>
      </c>
      <c r="C84" s="96"/>
      <c r="D84" s="96"/>
      <c r="E84" s="96"/>
      <c r="F84" s="96"/>
      <c r="G84" s="96"/>
      <c r="H84" s="96"/>
      <c r="I84" s="93"/>
      <c r="J84" s="94"/>
      <c r="K84" s="311">
        <v>0.05</v>
      </c>
      <c r="L84" s="857">
        <f>N78*K84</f>
        <v>14257.609492426622</v>
      </c>
      <c r="M84" s="858"/>
      <c r="N84" s="57"/>
    </row>
    <row r="85" spans="1:14" ht="15.75" thickBot="1">
      <c r="B85" s="97" t="s">
        <v>974</v>
      </c>
      <c r="C85" s="98"/>
      <c r="D85" s="98"/>
      <c r="E85" s="98"/>
      <c r="F85" s="98"/>
      <c r="G85" s="98"/>
      <c r="H85" s="98"/>
      <c r="I85" s="99"/>
      <c r="J85" s="100"/>
      <c r="K85" s="312">
        <v>0.05</v>
      </c>
      <c r="L85" s="859">
        <f>N78*K85</f>
        <v>14257.609492426622</v>
      </c>
      <c r="M85" s="860"/>
      <c r="N85" s="57"/>
    </row>
    <row r="86" spans="1:14" ht="15.75" thickBot="1">
      <c r="B86" s="823" t="s">
        <v>953</v>
      </c>
      <c r="C86" s="824"/>
      <c r="D86" s="824"/>
      <c r="E86" s="824"/>
      <c r="F86" s="824"/>
      <c r="G86" s="824"/>
      <c r="H86" s="824"/>
      <c r="I86" s="824"/>
      <c r="J86" s="824"/>
      <c r="K86" s="824"/>
      <c r="L86" s="824"/>
      <c r="M86" s="825"/>
      <c r="N86" s="58">
        <f>L83+L84+L85</f>
        <v>85545.65695455973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370697.84680309216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0"/>
      <c r="K118" s="800"/>
      <c r="L118" s="800"/>
      <c r="M118" s="800"/>
      <c r="N118" s="801"/>
    </row>
    <row r="119" spans="2:14" ht="15.75" customHeight="1"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1433</v>
      </c>
      <c r="C31" s="87" t="s">
        <v>1424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50" t="s">
        <v>241</v>
      </c>
      <c r="B36" s="836" t="str">
        <f>VLOOKUP(A36,EQUIPOS!A6:D154,3,FALSE)</f>
        <v>Grúa (capacidad 15 ton)</v>
      </c>
      <c r="C36" s="837"/>
      <c r="D36" s="837"/>
      <c r="E36" s="837"/>
      <c r="F36" s="837"/>
      <c r="G36" s="837"/>
      <c r="H36" s="838"/>
      <c r="I36" s="274"/>
      <c r="J36" s="275"/>
      <c r="K36" s="276">
        <f>VLOOKUP(A36,EQUIPOS!A6:D163,4,FALSE)</f>
        <v>153709.92052441082</v>
      </c>
      <c r="L36" s="277"/>
      <c r="M36" s="278">
        <v>0.9375</v>
      </c>
      <c r="N36" s="279">
        <f>K36/M36</f>
        <v>163957.24855937154</v>
      </c>
    </row>
    <row r="37" spans="1:14">
      <c r="A37" s="150" t="s">
        <v>373</v>
      </c>
      <c r="B37" s="836" t="str">
        <f>VLOOKUP(A37,EQUIPOS!A7:D154,3,FALSE)</f>
        <v>Volqueta 6 m3</v>
      </c>
      <c r="C37" s="837"/>
      <c r="D37" s="837"/>
      <c r="E37" s="837"/>
      <c r="F37" s="837"/>
      <c r="G37" s="837"/>
      <c r="H37" s="838"/>
      <c r="I37" s="274"/>
      <c r="J37" s="275"/>
      <c r="K37" s="276">
        <f>VLOOKUP(A37,EQUIPOS!A7:D164,4,FALSE)</f>
        <v>84691.98641044517</v>
      </c>
      <c r="L37" s="277"/>
      <c r="M37" s="278">
        <v>0.9375</v>
      </c>
      <c r="N37" s="279">
        <f>K37/M37</f>
        <v>90338.118837808186</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1669.0798666666667</v>
      </c>
    </row>
    <row r="43" spans="1:14" ht="15.75" thickBot="1">
      <c r="B43" s="823" t="s">
        <v>953</v>
      </c>
      <c r="C43" s="824"/>
      <c r="D43" s="824"/>
      <c r="E43" s="824"/>
      <c r="F43" s="824"/>
      <c r="G43" s="824"/>
      <c r="H43" s="824"/>
      <c r="I43" s="824"/>
      <c r="J43" s="824"/>
      <c r="K43" s="824"/>
      <c r="L43" s="824"/>
      <c r="M43" s="825"/>
      <c r="N43" s="401">
        <f>SUM(N36:N42)</f>
        <v>255964.44726384638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640.47564218768548</v>
      </c>
      <c r="N48" s="279">
        <f>K48*M48</f>
        <v>6404.7564218768548</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5479.3732039726337</v>
      </c>
      <c r="N49" s="279">
        <f>K49*M49</f>
        <v>5479.3732039726337</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2006.1434128269882</v>
      </c>
      <c r="N50" s="279">
        <f>K50*M50</f>
        <v>2006.1434128269882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13890.273038676476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s="162"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405">
        <v>7.5</v>
      </c>
      <c r="N70" s="402">
        <f>K70/M70</f>
        <v>33381.597333333331</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9" t="s">
        <v>953</v>
      </c>
      <c r="C76" s="830"/>
      <c r="D76" s="830"/>
      <c r="E76" s="830"/>
      <c r="F76" s="830"/>
      <c r="G76" s="830"/>
      <c r="H76" s="830"/>
      <c r="I76" s="830"/>
      <c r="J76" s="830"/>
      <c r="K76" s="830"/>
      <c r="L76" s="830"/>
      <c r="M76" s="831"/>
      <c r="N76" s="467">
        <f>SUM(N70:N75)</f>
        <v>33381.597333333331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303236.31763585622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60647.26352717125</v>
      </c>
      <c r="M83" s="858"/>
      <c r="N83" s="57"/>
    </row>
    <row r="84" spans="1:14">
      <c r="B84" s="95" t="s">
        <v>973</v>
      </c>
      <c r="C84" s="96"/>
      <c r="D84" s="96"/>
      <c r="E84" s="96"/>
      <c r="F84" s="96"/>
      <c r="G84" s="96"/>
      <c r="H84" s="96"/>
      <c r="I84" s="93"/>
      <c r="J84" s="94"/>
      <c r="K84" s="311">
        <v>0.05</v>
      </c>
      <c r="L84" s="857">
        <f>N78*K84</f>
        <v>15161.815881792812</v>
      </c>
      <c r="M84" s="858"/>
      <c r="N84" s="57"/>
    </row>
    <row r="85" spans="1:14" ht="15.75" thickBot="1">
      <c r="B85" s="97" t="s">
        <v>974</v>
      </c>
      <c r="C85" s="98"/>
      <c r="D85" s="98"/>
      <c r="E85" s="98"/>
      <c r="F85" s="98"/>
      <c r="G85" s="98"/>
      <c r="H85" s="98"/>
      <c r="I85" s="99"/>
      <c r="J85" s="100"/>
      <c r="K85" s="312">
        <v>0.05</v>
      </c>
      <c r="L85" s="859">
        <f>N78*K85</f>
        <v>15161.815881792812</v>
      </c>
      <c r="M85" s="860"/>
      <c r="N85" s="57"/>
    </row>
    <row r="86" spans="1:14" ht="15.75" thickBot="1">
      <c r="B86" s="823" t="s">
        <v>953</v>
      </c>
      <c r="C86" s="824"/>
      <c r="D86" s="824"/>
      <c r="E86" s="824"/>
      <c r="F86" s="824"/>
      <c r="G86" s="824"/>
      <c r="H86" s="824"/>
      <c r="I86" s="824"/>
      <c r="J86" s="824"/>
      <c r="K86" s="824"/>
      <c r="L86" s="824"/>
      <c r="M86" s="825"/>
      <c r="N86" s="58">
        <f>L83+L84+L85</f>
        <v>90970.89529075686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394207.21292661305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0"/>
      <c r="K118" s="800"/>
      <c r="L118" s="800"/>
      <c r="M118" s="800"/>
      <c r="N118" s="801"/>
    </row>
    <row r="119" spans="2:14" ht="15.75" customHeight="1"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1434</v>
      </c>
      <c r="C31" s="87" t="s">
        <v>1414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50" t="s">
        <v>241</v>
      </c>
      <c r="B36" s="836" t="str">
        <f>VLOOKUP(A36,EQUIPOS!A6:D154,3,FALSE)</f>
        <v>Grúa (capacidad 15 ton)</v>
      </c>
      <c r="C36" s="837"/>
      <c r="D36" s="837"/>
      <c r="E36" s="837"/>
      <c r="F36" s="837"/>
      <c r="G36" s="837"/>
      <c r="H36" s="838"/>
      <c r="I36" s="274"/>
      <c r="J36" s="275"/>
      <c r="K36" s="276">
        <f>VLOOKUP(A36,EQUIPOS!A6:D163,4,FALSE)</f>
        <v>153709.92052441082</v>
      </c>
      <c r="L36" s="277"/>
      <c r="M36" s="278">
        <v>1.5</v>
      </c>
      <c r="N36" s="279">
        <f>K36/M36</f>
        <v>102473.28034960722</v>
      </c>
    </row>
    <row r="37" spans="1:14">
      <c r="A37" 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1043.1749166666666</v>
      </c>
    </row>
    <row r="43" spans="1:14" ht="15.75" thickBot="1">
      <c r="B43" s="823" t="s">
        <v>953</v>
      </c>
      <c r="C43" s="824"/>
      <c r="D43" s="824"/>
      <c r="E43" s="824"/>
      <c r="F43" s="824"/>
      <c r="G43" s="824"/>
      <c r="H43" s="824"/>
      <c r="I43" s="824"/>
      <c r="J43" s="824"/>
      <c r="K43" s="824"/>
      <c r="L43" s="824"/>
      <c r="M43" s="825"/>
      <c r="N43" s="401">
        <f>SUM(N36:N42)</f>
        <v>103516.45526627389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640.47564218768548</v>
      </c>
      <c r="N48" s="279">
        <f>K48*M48</f>
        <v>6404.7564218768548</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5479.3732039726337</v>
      </c>
      <c r="N49" s="279">
        <f>K49*M49</f>
        <v>5479.3732039726337</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2006.1434128269882</v>
      </c>
      <c r="N50" s="279">
        <f>K50*M50</f>
        <v>2006.1434128269882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13890.273038676476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12</v>
      </c>
      <c r="N70" s="402">
        <f>K70/M70</f>
        <v>20863.498333333333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9" t="s">
        <v>953</v>
      </c>
      <c r="C76" s="830"/>
      <c r="D76" s="830"/>
      <c r="E76" s="830"/>
      <c r="F76" s="830"/>
      <c r="G76" s="830"/>
      <c r="H76" s="830"/>
      <c r="I76" s="830"/>
      <c r="J76" s="830"/>
      <c r="K76" s="830"/>
      <c r="L76" s="830"/>
      <c r="M76" s="831"/>
      <c r="N76" s="467">
        <f>SUM(N70:N75)</f>
        <v>20863.498333333333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138270.2266382837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27654.045327656742</v>
      </c>
      <c r="M83" s="858"/>
      <c r="N83" s="57"/>
    </row>
    <row r="84" spans="1:14">
      <c r="B84" s="95" t="s">
        <v>973</v>
      </c>
      <c r="C84" s="96"/>
      <c r="D84" s="96"/>
      <c r="E84" s="96"/>
      <c r="F84" s="96"/>
      <c r="G84" s="96"/>
      <c r="H84" s="96"/>
      <c r="I84" s="93"/>
      <c r="J84" s="94"/>
      <c r="K84" s="311">
        <v>0.05</v>
      </c>
      <c r="L84" s="857">
        <f>N78*K84</f>
        <v>6913.5113319141856</v>
      </c>
      <c r="M84" s="858"/>
      <c r="N84" s="57"/>
    </row>
    <row r="85" spans="1:14" ht="15.75" thickBot="1">
      <c r="B85" s="97" t="s">
        <v>974</v>
      </c>
      <c r="C85" s="98"/>
      <c r="D85" s="98"/>
      <c r="E85" s="98"/>
      <c r="F85" s="98"/>
      <c r="G85" s="98"/>
      <c r="H85" s="98"/>
      <c r="I85" s="99"/>
      <c r="J85" s="100"/>
      <c r="K85" s="312">
        <v>0.05</v>
      </c>
      <c r="L85" s="859">
        <f>N78*K85</f>
        <v>6913.5113319141856</v>
      </c>
      <c r="M85" s="860"/>
      <c r="N85" s="57"/>
    </row>
    <row r="86" spans="1:14" ht="15.75" thickBot="1">
      <c r="B86" s="823" t="s">
        <v>953</v>
      </c>
      <c r="C86" s="824"/>
      <c r="D86" s="824"/>
      <c r="E86" s="824"/>
      <c r="F86" s="824"/>
      <c r="G86" s="824"/>
      <c r="H86" s="824"/>
      <c r="I86" s="824"/>
      <c r="J86" s="824"/>
      <c r="K86" s="824"/>
      <c r="L86" s="824"/>
      <c r="M86" s="825"/>
      <c r="N86" s="58">
        <f>L83+L84+L85</f>
        <v>41481.067991485106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179751.29462976882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0"/>
      <c r="K118" s="800"/>
      <c r="L118" s="800"/>
      <c r="M118" s="800"/>
      <c r="N118" s="801"/>
    </row>
    <row r="119" spans="2:14" ht="15.75" customHeight="1"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1435</v>
      </c>
      <c r="C31" s="87" t="s">
        <v>1415</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50" t="s">
        <v>241</v>
      </c>
      <c r="B36" s="836" t="str">
        <f>VLOOKUP(A36,EQUIPOS!A6:D154,3,FALSE)</f>
        <v>Grúa (capacidad 15 ton)</v>
      </c>
      <c r="C36" s="837"/>
      <c r="D36" s="837"/>
      <c r="E36" s="837"/>
      <c r="F36" s="837"/>
      <c r="G36" s="837"/>
      <c r="H36" s="838"/>
      <c r="I36" s="274"/>
      <c r="J36" s="275"/>
      <c r="K36" s="276">
        <f>VLOOKUP(A36,EQUIPOS!A6:D163,4,FALSE)</f>
        <v>153709.92052441082</v>
      </c>
      <c r="L36" s="277"/>
      <c r="M36" s="278">
        <v>1.375</v>
      </c>
      <c r="N36" s="279">
        <f>K36/M36</f>
        <v>111789.03310866241</v>
      </c>
    </row>
    <row r="37" spans="1:14">
      <c r="A37" s="150" t="s">
        <v>373</v>
      </c>
      <c r="B37" s="836" t="str">
        <f>VLOOKUP(A37,EQUIPOS!A7:D154,3,FALSE)</f>
        <v>Volqueta 6 m3</v>
      </c>
      <c r="C37" s="837"/>
      <c r="D37" s="837"/>
      <c r="E37" s="837"/>
      <c r="F37" s="837"/>
      <c r="G37" s="837"/>
      <c r="H37" s="838"/>
      <c r="I37" s="274"/>
      <c r="J37" s="275"/>
      <c r="K37" s="276">
        <f>VLOOKUP(A37,EQUIPOS!A7:D164,4,FALSE)</f>
        <v>84691.98641044517</v>
      </c>
      <c r="L37" s="277"/>
      <c r="M37" s="278">
        <v>1.375</v>
      </c>
      <c r="N37" s="279">
        <f>K37/M37</f>
        <v>61594.171934869213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1138.0089999999998</v>
      </c>
    </row>
    <row r="43" spans="1:14" ht="15.75" thickBot="1">
      <c r="B43" s="823" t="s">
        <v>953</v>
      </c>
      <c r="C43" s="824"/>
      <c r="D43" s="824"/>
      <c r="E43" s="824"/>
      <c r="F43" s="824"/>
      <c r="G43" s="824"/>
      <c r="H43" s="824"/>
      <c r="I43" s="824"/>
      <c r="J43" s="824"/>
      <c r="K43" s="824"/>
      <c r="L43" s="824"/>
      <c r="M43" s="825"/>
      <c r="N43" s="401">
        <f>SUM(N36:N42)</f>
        <v>174521.2140435316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640.47564218768548</v>
      </c>
      <c r="N48" s="279">
        <f>K48*M48</f>
        <v>6404.7564218768548</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5479.3732039726337</v>
      </c>
      <c r="N49" s="279">
        <f>K49*M49</f>
        <v>5479.3732039726337</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2006.1434128269882</v>
      </c>
      <c r="N50" s="279">
        <f>K50*M50</f>
        <v>2006.1434128269882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13890.273038676476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11</v>
      </c>
      <c r="N70" s="402">
        <f>K70/M70</f>
        <v>22760.179999999997</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22760.179999999997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211171.66708220806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42234.333416441616</v>
      </c>
      <c r="M83" s="858"/>
      <c r="N83" s="57"/>
    </row>
    <row r="84" spans="1:14">
      <c r="B84" s="95" t="s">
        <v>973</v>
      </c>
      <c r="C84" s="96"/>
      <c r="D84" s="96"/>
      <c r="E84" s="96"/>
      <c r="F84" s="96"/>
      <c r="G84" s="96"/>
      <c r="H84" s="96"/>
      <c r="I84" s="93"/>
      <c r="J84" s="94"/>
      <c r="K84" s="311">
        <v>0.05</v>
      </c>
      <c r="L84" s="857">
        <f>N78*K84</f>
        <v>10558.583354110404</v>
      </c>
      <c r="M84" s="858"/>
      <c r="N84" s="57"/>
    </row>
    <row r="85" spans="1:14" ht="15.75" thickBot="1">
      <c r="B85" s="97" t="s">
        <v>974</v>
      </c>
      <c r="C85" s="98"/>
      <c r="D85" s="98"/>
      <c r="E85" s="98"/>
      <c r="F85" s="98"/>
      <c r="G85" s="98"/>
      <c r="H85" s="98"/>
      <c r="I85" s="99"/>
      <c r="J85" s="100"/>
      <c r="K85" s="312">
        <v>0.05</v>
      </c>
      <c r="L85" s="859">
        <f>N78*K85</f>
        <v>10558.583354110404</v>
      </c>
      <c r="M85" s="860"/>
      <c r="N85" s="57"/>
    </row>
    <row r="86" spans="1:14" ht="15.75" thickBot="1">
      <c r="B86" s="823" t="s">
        <v>953</v>
      </c>
      <c r="C86" s="824"/>
      <c r="D86" s="824"/>
      <c r="E86" s="824"/>
      <c r="F86" s="824"/>
      <c r="G86" s="824"/>
      <c r="H86" s="824"/>
      <c r="I86" s="824"/>
      <c r="J86" s="824"/>
      <c r="K86" s="824"/>
      <c r="L86" s="824"/>
      <c r="M86" s="825"/>
      <c r="N86" s="58">
        <f>L83+L84+L85</f>
        <v>63351.500124662431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274523.16720687051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0"/>
      <c r="K118" s="800"/>
      <c r="L118" s="800"/>
      <c r="M118" s="800"/>
      <c r="N118" s="801"/>
    </row>
    <row r="119" spans="2:14" ht="15.75" customHeight="1"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1436</v>
      </c>
      <c r="C31" s="87" t="s">
        <v>1416</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50" t="s">
        <v>241</v>
      </c>
      <c r="B36" s="836" t="str">
        <f>VLOOKUP(A36,EQUIPOS!A6:D154,3,FALSE)</f>
        <v>Grúa (capacidad 15 ton)</v>
      </c>
      <c r="C36" s="837"/>
      <c r="D36" s="837"/>
      <c r="E36" s="837"/>
      <c r="F36" s="837"/>
      <c r="G36" s="837"/>
      <c r="H36" s="838"/>
      <c r="I36" s="274"/>
      <c r="J36" s="275"/>
      <c r="K36" s="276">
        <f>VLOOKUP(A36,EQUIPOS!A6:D163,4,FALSE)</f>
        <v>153709.92052441082</v>
      </c>
      <c r="L36" s="277"/>
      <c r="M36" s="278">
        <v>1.3125</v>
      </c>
      <c r="N36" s="279">
        <f>K36/M36</f>
        <v>117112.3203995511</v>
      </c>
    </row>
    <row r="37" spans="1:14">
      <c r="A37" s="150" t="s">
        <v>373</v>
      </c>
      <c r="B37" s="836" t="str">
        <f>VLOOKUP(A37,EQUIPOS!A7:D154,3,FALSE)</f>
        <v>Volqueta 6 m3</v>
      </c>
      <c r="C37" s="837"/>
      <c r="D37" s="837"/>
      <c r="E37" s="837"/>
      <c r="F37" s="837"/>
      <c r="G37" s="837"/>
      <c r="H37" s="838"/>
      <c r="I37" s="274"/>
      <c r="J37" s="275"/>
      <c r="K37" s="276">
        <f>VLOOKUP(A37,EQUIPOS!A7:D164,4,FALSE)</f>
        <v>84691.98641044517</v>
      </c>
      <c r="L37" s="277"/>
      <c r="M37" s="278">
        <v>1.3125</v>
      </c>
      <c r="N37" s="279">
        <f>K37/M37</f>
        <v>64527.227741291557</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0.05</v>
      </c>
      <c r="M42" s="848"/>
      <c r="N42" s="111">
        <f>N76*L42</f>
        <v>1192.1999047619047</v>
      </c>
    </row>
    <row r="43" spans="1:14" ht="15.75" thickBot="1">
      <c r="B43" s="823" t="s">
        <v>953</v>
      </c>
      <c r="C43" s="824"/>
      <c r="D43" s="824"/>
      <c r="E43" s="824"/>
      <c r="F43" s="824"/>
      <c r="G43" s="824"/>
      <c r="H43" s="824"/>
      <c r="I43" s="824"/>
      <c r="J43" s="824"/>
      <c r="K43" s="824"/>
      <c r="L43" s="824"/>
      <c r="M43" s="825"/>
      <c r="N43" s="401">
        <f>SUM(N36:N42)</f>
        <v>182831.74804560456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640.47564218768548</v>
      </c>
      <c r="N48" s="279">
        <f>K48*M48</f>
        <v>6404.7564218768548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5479.3732039726337</v>
      </c>
      <c r="N49" s="279">
        <f>K49*M49</f>
        <v>5479.3732039726337</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2006.1434128269882</v>
      </c>
      <c r="N50" s="279">
        <f>K50*M50</f>
        <v>2006.1434128269882</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13890.273038676476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10.5</v>
      </c>
      <c r="N70" s="402">
        <f>K70/M70</f>
        <v>23843.998095238094</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23843.998095238094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220566.01917951912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44113.203835903827</v>
      </c>
      <c r="M83" s="858"/>
      <c r="N83" s="57"/>
    </row>
    <row r="84" spans="1:14">
      <c r="B84" s="95" t="s">
        <v>973</v>
      </c>
      <c r="C84" s="96"/>
      <c r="D84" s="96"/>
      <c r="E84" s="96"/>
      <c r="F84" s="96"/>
      <c r="G84" s="96"/>
      <c r="H84" s="96"/>
      <c r="I84" s="93"/>
      <c r="J84" s="94"/>
      <c r="K84" s="311">
        <v>0.05</v>
      </c>
      <c r="L84" s="857">
        <f>N78*K84</f>
        <v>11028.300958975957</v>
      </c>
      <c r="M84" s="858"/>
      <c r="N84" s="57"/>
    </row>
    <row r="85" spans="1:14" ht="15.75" thickBot="1">
      <c r="B85" s="97" t="s">
        <v>974</v>
      </c>
      <c r="C85" s="98"/>
      <c r="D85" s="98"/>
      <c r="E85" s="98"/>
      <c r="F85" s="98"/>
      <c r="G85" s="98"/>
      <c r="H85" s="98"/>
      <c r="I85" s="99"/>
      <c r="J85" s="100"/>
      <c r="K85" s="312">
        <v>0.05</v>
      </c>
      <c r="L85" s="859">
        <f>N78*K85</f>
        <v>11028.300958975957</v>
      </c>
      <c r="M85" s="860"/>
      <c r="N85" s="57"/>
    </row>
    <row r="86" spans="1:14" ht="15.75" thickBot="1">
      <c r="B86" s="823" t="s">
        <v>953</v>
      </c>
      <c r="C86" s="824"/>
      <c r="D86" s="824"/>
      <c r="E86" s="824"/>
      <c r="F86" s="824"/>
      <c r="G86" s="824"/>
      <c r="H86" s="824"/>
      <c r="I86" s="824"/>
      <c r="J86" s="824"/>
      <c r="K86" s="824"/>
      <c r="L86" s="824"/>
      <c r="M86" s="825"/>
      <c r="N86" s="58">
        <f>L83+L84+L85</f>
        <v>66169.805753855748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286735.82493337488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1009</v>
      </c>
      <c r="C31" s="87" t="s">
        <v>1188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50" t="s">
        <v>312</v>
      </c>
      <c r="B36" s="836" t="str">
        <f>VLOOKUP(A36,EQUIPOS!A6:D154,3,FALSE)</f>
        <v>Retroexcavadora sobre oruga, potencia 138 HP, balde de 1,5 m3.</v>
      </c>
      <c r="C36" s="837"/>
      <c r="D36" s="837"/>
      <c r="E36" s="837"/>
      <c r="F36" s="837"/>
      <c r="G36" s="837"/>
      <c r="H36" s="838"/>
      <c r="I36" s="274"/>
      <c r="J36" s="275"/>
      <c r="K36" s="276">
        <f>VLOOKUP(A36,EQUIPOS!A6:D163,4,FALSE)</f>
        <v>167761.13360944993</v>
      </c>
      <c r="L36" s="277"/>
      <c r="M36" s="278">
        <v>66</v>
      </c>
      <c r="N36" s="279">
        <f>K36/M36</f>
        <v>2541.8353577189382</v>
      </c>
    </row>
    <row r="37" spans="1:14">
      <c r="A37" s="150" t="s">
        <v>129</v>
      </c>
      <c r="B37" s="836" t="str">
        <f>VLOOKUP(A37,EQUIPOS!A7:D154,3,FALSE)</f>
        <v xml:space="preserve">Buldozer, Potencia al volante de 140 HP, motor de 2200 RPM, longitud de hoja 4,80m. </v>
      </c>
      <c r="C37" s="837"/>
      <c r="D37" s="837"/>
      <c r="E37" s="837"/>
      <c r="F37" s="837"/>
      <c r="G37" s="837"/>
      <c r="H37" s="838"/>
      <c r="I37" s="274"/>
      <c r="J37" s="275"/>
      <c r="K37" s="276">
        <f>VLOOKUP(A37,EQUIPOS!A7:D164,4,FALSE)</f>
        <v>172846.44234755807</v>
      </c>
      <c r="L37" s="277"/>
      <c r="M37" s="278">
        <v>100</v>
      </c>
      <c r="N37" s="279">
        <f>K37/M37</f>
        <v>1728.4644234755806</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0.01</v>
      </c>
      <c r="M42" s="848"/>
      <c r="N42" s="111">
        <f>N76*L42</f>
        <v>1.1854260416666667</v>
      </c>
    </row>
    <row r="43" spans="1:14" ht="15.75" thickBot="1">
      <c r="B43" s="823" t="s">
        <v>953</v>
      </c>
      <c r="C43" s="824"/>
      <c r="D43" s="824"/>
      <c r="E43" s="824"/>
      <c r="F43" s="824"/>
      <c r="G43" s="824"/>
      <c r="H43" s="824"/>
      <c r="I43" s="824"/>
      <c r="J43" s="824"/>
      <c r="K43" s="824"/>
      <c r="L43" s="824"/>
      <c r="M43" s="825"/>
      <c r="N43" s="401">
        <f>SUM(N36:N42)</f>
        <v>4271.4852072361855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442</v>
      </c>
      <c r="B48" s="49" t="str">
        <f>VLOOKUP(A48,MATERIALES!A4:D373,3,FALSE)</f>
        <v>Derechos de explotación y/o disposición de materiales</v>
      </c>
      <c r="C48" s="288"/>
      <c r="D48" s="288"/>
      <c r="E48" s="288"/>
      <c r="F48" s="288"/>
      <c r="G48" s="288"/>
      <c r="H48" s="288"/>
      <c r="I48" s="275"/>
      <c r="J48" s="231" t="str">
        <f>VLOOKUP(A48,MATERIALES!A4:D373,2,FALSE)</f>
        <v>m3</v>
      </c>
      <c r="K48" s="289">
        <v>1</v>
      </c>
      <c r="L48" s="274"/>
      <c r="M48" s="290">
        <f>VLOOKUP(A48,MATERIALES!A5:D373,4,FALSE)</f>
        <v>3263.5801836928777</v>
      </c>
      <c r="N48" s="279">
        <f>K48*M48</f>
        <v>3263.5801836928777</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3263.5801836928777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6</v>
      </c>
      <c r="B70" s="55" t="str">
        <f>VLOOKUP(A70,'MANO DE OBRA'!A8:D68,3,FALSE)</f>
        <v xml:space="preserve">Obrero </v>
      </c>
      <c r="C70" s="53"/>
      <c r="D70" s="53"/>
      <c r="E70" s="53"/>
      <c r="F70" s="53"/>
      <c r="G70" s="53"/>
      <c r="H70" s="53"/>
      <c r="I70" s="299">
        <f>K70/J70*100</f>
        <v>33832.699999999997</v>
      </c>
      <c r="J70" s="300">
        <v>185</v>
      </c>
      <c r="K70" s="301">
        <f>VLOOKUP(A70,'MANO DE OBRA'!A8:D99,4,FALSE)</f>
        <v>62590.494999999995</v>
      </c>
      <c r="L70" s="56"/>
      <c r="M70" s="302">
        <v>528</v>
      </c>
      <c r="N70" s="402">
        <f>K70/M70</f>
        <v>118.54260416666666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118.54260416666666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7653.6079950957301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1530.7215990191462</v>
      </c>
      <c r="M83" s="858"/>
      <c r="N83" s="57"/>
    </row>
    <row r="84" spans="1:14">
      <c r="B84" s="95" t="s">
        <v>973</v>
      </c>
      <c r="C84" s="96"/>
      <c r="D84" s="96"/>
      <c r="E84" s="96"/>
      <c r="F84" s="96"/>
      <c r="G84" s="96"/>
      <c r="H84" s="96"/>
      <c r="I84" s="93"/>
      <c r="J84" s="94"/>
      <c r="K84" s="311">
        <v>0.05</v>
      </c>
      <c r="L84" s="857">
        <f>N78*K84</f>
        <v>382.68039975478655</v>
      </c>
      <c r="M84" s="858"/>
      <c r="N84" s="57"/>
    </row>
    <row r="85" spans="1:14" ht="15.75" thickBot="1">
      <c r="B85" s="97" t="s">
        <v>974</v>
      </c>
      <c r="C85" s="98"/>
      <c r="D85" s="98"/>
      <c r="E85" s="98"/>
      <c r="F85" s="98"/>
      <c r="G85" s="98"/>
      <c r="H85" s="98"/>
      <c r="I85" s="99"/>
      <c r="J85" s="100"/>
      <c r="K85" s="312">
        <v>0.05</v>
      </c>
      <c r="L85" s="859">
        <f>N78*K85</f>
        <v>382.68039975478655</v>
      </c>
      <c r="M85" s="860"/>
      <c r="N85" s="57"/>
    </row>
    <row r="86" spans="1:14" ht="15.75" thickBot="1">
      <c r="B86" s="823" t="s">
        <v>953</v>
      </c>
      <c r="C86" s="824"/>
      <c r="D86" s="824"/>
      <c r="E86" s="824"/>
      <c r="F86" s="824"/>
      <c r="G86" s="824"/>
      <c r="H86" s="824"/>
      <c r="I86" s="824"/>
      <c r="J86" s="824"/>
      <c r="K86" s="824"/>
      <c r="L86" s="824"/>
      <c r="M86" s="825"/>
      <c r="N86" s="58">
        <f>L83+L84+L85</f>
        <v>2296.0823985287193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9949.6903936244489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1010</v>
      </c>
      <c r="C31" s="87" t="s">
        <v>1189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50" t="s">
        <v>312</v>
      </c>
      <c r="B36" s="836" t="str">
        <f>VLOOKUP(A36,EQUIPOS!A6:D154,3,FALSE)</f>
        <v>Retroexcavadora sobre oruga, potencia 138 HP, balde de 1,5 m3.</v>
      </c>
      <c r="C36" s="837"/>
      <c r="D36" s="837"/>
      <c r="E36" s="837"/>
      <c r="F36" s="837"/>
      <c r="G36" s="837"/>
      <c r="H36" s="838"/>
      <c r="I36" s="274"/>
      <c r="J36" s="275"/>
      <c r="K36" s="276">
        <f>VLOOKUP(A36,EQUIPOS!A6:D163,4,FALSE)</f>
        <v>167761.13360944993</v>
      </c>
      <c r="L36" s="277"/>
      <c r="M36" s="278">
        <v>66</v>
      </c>
      <c r="N36" s="279">
        <f>K36/M36</f>
        <v>2541.8353577189382</v>
      </c>
    </row>
    <row r="37" spans="1:14">
      <c r="A37" 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0.01</v>
      </c>
      <c r="M42" s="848"/>
      <c r="N42" s="111">
        <f>N76*L42</f>
        <v>1.1854260416666667</v>
      </c>
    </row>
    <row r="43" spans="1:14" ht="15.75" thickBot="1">
      <c r="B43" s="823" t="s">
        <v>953</v>
      </c>
      <c r="C43" s="824"/>
      <c r="D43" s="824"/>
      <c r="E43" s="824"/>
      <c r="F43" s="824"/>
      <c r="G43" s="824"/>
      <c r="H43" s="824"/>
      <c r="I43" s="824"/>
      <c r="J43" s="824"/>
      <c r="K43" s="824"/>
      <c r="L43" s="824"/>
      <c r="M43" s="825"/>
      <c r="N43" s="401">
        <f>SUM(N36:N42)</f>
        <v>2543.0207837606049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6</v>
      </c>
      <c r="B70" s="55" t="str">
        <f>VLOOKUP(A70,'MANO DE OBRA'!A8:D68,3,FALSE)</f>
        <v xml:space="preserve">Obrero </v>
      </c>
      <c r="C70" s="53"/>
      <c r="D70" s="53"/>
      <c r="E70" s="53"/>
      <c r="F70" s="53"/>
      <c r="G70" s="53"/>
      <c r="H70" s="53"/>
      <c r="I70" s="299">
        <f>K70/J70*100</f>
        <v>33832.699999999997</v>
      </c>
      <c r="J70" s="300">
        <v>185</v>
      </c>
      <c r="K70" s="301">
        <f>VLOOKUP(A70,'MANO DE OBRA'!A8:D99,4,FALSE)</f>
        <v>62590.494999999995</v>
      </c>
      <c r="L70" s="56"/>
      <c r="M70" s="302">
        <v>528</v>
      </c>
      <c r="N70" s="402">
        <f>K70/M70</f>
        <v>118.54260416666666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118.54260416666666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2661.5633879272714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532.31267758545425</v>
      </c>
      <c r="M83" s="858"/>
      <c r="N83" s="57"/>
    </row>
    <row r="84" spans="1:14">
      <c r="B84" s="95" t="s">
        <v>973</v>
      </c>
      <c r="C84" s="96"/>
      <c r="D84" s="96"/>
      <c r="E84" s="96"/>
      <c r="F84" s="96"/>
      <c r="G84" s="96"/>
      <c r="H84" s="96"/>
      <c r="I84" s="93"/>
      <c r="J84" s="94"/>
      <c r="K84" s="311">
        <v>0.05</v>
      </c>
      <c r="L84" s="857">
        <f>N78*K84</f>
        <v>133.07816939636356</v>
      </c>
      <c r="M84" s="858"/>
      <c r="N84" s="57"/>
    </row>
    <row r="85" spans="1:14" ht="15.75" thickBot="1">
      <c r="B85" s="97" t="s">
        <v>974</v>
      </c>
      <c r="C85" s="98"/>
      <c r="D85" s="98"/>
      <c r="E85" s="98"/>
      <c r="F85" s="98"/>
      <c r="G85" s="98"/>
      <c r="H85" s="98"/>
      <c r="I85" s="99"/>
      <c r="J85" s="100"/>
      <c r="K85" s="312">
        <v>0.05</v>
      </c>
      <c r="L85" s="859">
        <f>N78*K85</f>
        <v>133.07816939636356</v>
      </c>
      <c r="M85" s="860"/>
      <c r="N85" s="57"/>
    </row>
    <row r="86" spans="1:14" ht="15.75" thickBot="1">
      <c r="B86" s="823" t="s">
        <v>953</v>
      </c>
      <c r="C86" s="824"/>
      <c r="D86" s="824"/>
      <c r="E86" s="824"/>
      <c r="F86" s="824"/>
      <c r="G86" s="824"/>
      <c r="H86" s="824"/>
      <c r="I86" s="824"/>
      <c r="J86" s="824"/>
      <c r="K86" s="824"/>
      <c r="L86" s="824"/>
      <c r="M86" s="825"/>
      <c r="N86" s="58">
        <f>L83+L84+L85</f>
        <v>798.46901637818144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3460.0324043054529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31" zoomScale="78" zoomScaleNormal="78" workbookViewId="0">
      <selection activeCell="A56" sqref="A56"/>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1011</v>
      </c>
      <c r="C31" s="87" t="s">
        <v>1190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180</v>
      </c>
      <c r="B36" s="836" t="str">
        <f>VLOOKUP(A36,EQUIPOS!A6:D154,3,FALSE)</f>
        <v>Compresor 120 HP, con martillo.</v>
      </c>
      <c r="C36" s="837"/>
      <c r="D36" s="837"/>
      <c r="E36" s="837"/>
      <c r="F36" s="837"/>
      <c r="G36" s="837"/>
      <c r="H36" s="838"/>
      <c r="I36" s="274"/>
      <c r="J36" s="275"/>
      <c r="K36" s="276">
        <f>VLOOKUP(A36,EQUIPOS!A6:D163,4,FALSE)</f>
        <v>80855.080096048972</v>
      </c>
      <c r="L36" s="277"/>
      <c r="M36" s="278">
        <v>66</v>
      </c>
      <c r="N36" s="279">
        <f>K36/M36</f>
        <v>1225.0769711522571</v>
      </c>
    </row>
    <row r="37" spans="1:14">
      <c r="A37" s="114" t="s">
        <v>129</v>
      </c>
      <c r="B37" s="836" t="str">
        <f>VLOOKUP(A37,EQUIPOS!A7:D154,3,FALSE)</f>
        <v xml:space="preserve">Buldozer, Potencia al volante de 140 HP, motor de 2200 RPM, longitud de hoja 4,80m. </v>
      </c>
      <c r="C37" s="837"/>
      <c r="D37" s="837"/>
      <c r="E37" s="837"/>
      <c r="F37" s="837"/>
      <c r="G37" s="837"/>
      <c r="H37" s="838"/>
      <c r="I37" s="274"/>
      <c r="J37" s="275"/>
      <c r="K37" s="276">
        <f>VLOOKUP(A37,EQUIPOS!A7:D164,4,FALSE)</f>
        <v>172846.44234755807</v>
      </c>
      <c r="L37" s="277"/>
      <c r="M37" s="278">
        <v>100</v>
      </c>
      <c r="N37" s="279">
        <f>K37/M37</f>
        <v>1728.4644234755806</v>
      </c>
    </row>
    <row r="38" spans="1:14">
      <c r="A38" t="s">
        <v>312</v>
      </c>
      <c r="B38" s="836" t="str">
        <f>VLOOKUP(A38,EQUIPOS!A8:D154,3,FALSE)</f>
        <v>Retroexcavadora sobre oruga, potencia 138 HP, balde de 1,5 m3.</v>
      </c>
      <c r="C38" s="837"/>
      <c r="D38" s="837"/>
      <c r="E38" s="837"/>
      <c r="F38" s="837"/>
      <c r="G38" s="837"/>
      <c r="H38" s="838"/>
      <c r="I38" s="274"/>
      <c r="J38" s="275"/>
      <c r="K38" s="276">
        <f>VLOOKUP(A38,EQUIPOS!A8:D165,4,FALSE)</f>
        <v>167761.13360944993</v>
      </c>
      <c r="L38" s="277"/>
      <c r="M38" s="278">
        <v>66</v>
      </c>
      <c r="N38" s="279">
        <f>K38/M38</f>
        <v>2541.8353577189382</v>
      </c>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N78*L42</f>
        <v>6.4119976747881813</v>
      </c>
    </row>
    <row r="43" spans="1:14" ht="15.75" thickBot="1">
      <c r="B43" s="823" t="s">
        <v>953</v>
      </c>
      <c r="C43" s="824"/>
      <c r="D43" s="824"/>
      <c r="E43" s="824"/>
      <c r="F43" s="824"/>
      <c r="G43" s="824"/>
      <c r="H43" s="824"/>
      <c r="I43" s="824"/>
      <c r="J43" s="824"/>
      <c r="K43" s="824"/>
      <c r="L43" s="824"/>
      <c r="M43" s="825"/>
      <c r="N43" s="401">
        <f>SUM(N36:N42)</f>
        <v>5501.7887500215638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376</v>
      </c>
      <c r="B48" s="49" t="str">
        <f>VLOOKUP(A48,MATERIALES!A4:D373,3,FALSE)</f>
        <v>Anfo</v>
      </c>
      <c r="C48" s="288"/>
      <c r="D48" s="288"/>
      <c r="E48" s="288"/>
      <c r="F48" s="288"/>
      <c r="G48" s="288"/>
      <c r="H48" s="288"/>
      <c r="I48" s="275"/>
      <c r="J48" s="231" t="str">
        <f>VLOOKUP(A48,MATERIALES!A4:D385,2,FALSE)</f>
        <v>kg</v>
      </c>
      <c r="K48" s="289">
        <v>0.2</v>
      </c>
      <c r="L48" s="274"/>
      <c r="M48" s="290">
        <f>VLOOKUP(A48,MATERIALES!A5:D373,4,FALSE)</f>
        <v>5699.7869176577024</v>
      </c>
      <c r="N48" s="279">
        <f>K48*M48</f>
        <v>1139.9573835315405</v>
      </c>
    </row>
    <row r="49" spans="1:14">
      <c r="A49" t="s">
        <v>424</v>
      </c>
      <c r="B49" s="49" t="str">
        <f>VLOOKUP(A49,MATERIALES!A5:D373,3,FALSE)</f>
        <v>Cordón detonante</v>
      </c>
      <c r="C49" s="288"/>
      <c r="D49" s="288"/>
      <c r="E49" s="288"/>
      <c r="F49" s="288"/>
      <c r="G49" s="288"/>
      <c r="H49" s="288"/>
      <c r="I49" s="275"/>
      <c r="J49" s="231" t="str">
        <f>VLOOKUP(A49,MATERIALES!A5:D386,2,FALSE)</f>
        <v>m</v>
      </c>
      <c r="K49" s="289">
        <v>3</v>
      </c>
      <c r="L49" s="274"/>
      <c r="M49" s="290">
        <f>VLOOKUP(A49,MATERIALES!A6:D373,4,FALSE)</f>
        <v>1518.9138035212379</v>
      </c>
      <c r="N49" s="279">
        <f t="shared" ref="N49:N54" si="0">K49*M49</f>
        <v>4556.7414105637135</v>
      </c>
    </row>
    <row r="50" spans="1:14">
      <c r="A50" s="213" t="s">
        <v>453</v>
      </c>
      <c r="B50" s="49" t="str">
        <f>VLOOKUP(A50,MATERIALES!A6:D373,3,FALSE)</f>
        <v>Explosivos  75% (INDUGEL)</v>
      </c>
      <c r="C50" s="288"/>
      <c r="D50" s="288"/>
      <c r="E50" s="288"/>
      <c r="F50" s="288"/>
      <c r="G50" s="288"/>
      <c r="H50" s="288"/>
      <c r="I50" s="275"/>
      <c r="J50" s="231" t="str">
        <f>VLOOKUP(A50,MATERIALES!A6:D387,2,FALSE)</f>
        <v>lb</v>
      </c>
      <c r="K50" s="289">
        <v>0.3</v>
      </c>
      <c r="L50" s="274"/>
      <c r="M50" s="290">
        <f>VLOOKUP(A50,MATERIALES!A6:D373,4,FALSE)</f>
        <v>0</v>
      </c>
      <c r="N50" s="279">
        <f t="shared" si="0"/>
        <v>0</v>
      </c>
    </row>
    <row r="51" spans="1:14">
      <c r="A51" t="s">
        <v>458</v>
      </c>
      <c r="B51" s="49" t="str">
        <f>VLOOKUP(A51,MATERIALES!A6:D373,3,FALSE)</f>
        <v>Fulminantes</v>
      </c>
      <c r="C51" s="288"/>
      <c r="D51" s="288"/>
      <c r="E51" s="288"/>
      <c r="F51" s="288"/>
      <c r="G51" s="288"/>
      <c r="H51" s="288"/>
      <c r="I51" s="275"/>
      <c r="J51" s="231" t="str">
        <f>VLOOKUP(A51,MATERIALES!A6:D388,2,FALSE)</f>
        <v>u</v>
      </c>
      <c r="K51" s="289">
        <v>0.2</v>
      </c>
      <c r="L51" s="274"/>
      <c r="M51" s="290">
        <f>VLOOKUP(A51,MATERIALES!A6:D373,4,FALSE)</f>
        <v>814.22168264103777</v>
      </c>
      <c r="N51" s="279">
        <f t="shared" si="0"/>
        <v>162.84433652820758</v>
      </c>
    </row>
    <row r="52" spans="1:14">
      <c r="A52" t="s">
        <v>552</v>
      </c>
      <c r="B52" s="49" t="str">
        <f>VLOOKUP(A52,MATERIALES!A6:D373,3,FALSE)</f>
        <v>Mecha Lenta</v>
      </c>
      <c r="C52" s="288"/>
      <c r="D52" s="288"/>
      <c r="E52" s="288"/>
      <c r="F52" s="288"/>
      <c r="G52" s="288"/>
      <c r="H52" s="288"/>
      <c r="I52" s="275"/>
      <c r="J52" s="231" t="str">
        <f>VLOOKUP(A52,MATERIALES!A6:D389,2,FALSE)</f>
        <v>m</v>
      </c>
      <c r="K52" s="289">
        <v>0.5</v>
      </c>
      <c r="L52" s="274"/>
      <c r="M52" s="290">
        <f>VLOOKUP(A52,MATERIALES!A7:D373,4,FALSE)</f>
        <v>758.12370428357121</v>
      </c>
      <c r="N52" s="279">
        <f t="shared" si="0"/>
        <v>379.06185214178561</v>
      </c>
    </row>
    <row r="53" spans="1:14">
      <c r="B53" s="49"/>
      <c r="C53" s="288"/>
      <c r="D53" s="288"/>
      <c r="E53" s="288"/>
      <c r="F53" s="288"/>
      <c r="G53" s="288"/>
      <c r="H53" s="288"/>
      <c r="I53" s="275"/>
      <c r="J53" s="231"/>
      <c r="K53" s="289"/>
      <c r="L53" s="274"/>
      <c r="M53" s="290"/>
      <c r="N53" s="279"/>
    </row>
    <row r="54" spans="1:14">
      <c r="A54" t="s">
        <v>442</v>
      </c>
      <c r="B54" s="49" t="str">
        <f>VLOOKUP(A54,MATERIALES!A8:D373,3,FALSE)</f>
        <v>Derechos de explotación y/o disposición de materiales</v>
      </c>
      <c r="C54" s="288"/>
      <c r="D54" s="288"/>
      <c r="E54" s="288"/>
      <c r="F54" s="288"/>
      <c r="G54" s="288"/>
      <c r="H54" s="288"/>
      <c r="I54" s="275"/>
      <c r="J54" s="231" t="str">
        <f>VLOOKUP(A54,MATERIALES!A8:D391,2,FALSE)</f>
        <v>m3</v>
      </c>
      <c r="K54" s="289">
        <v>1</v>
      </c>
      <c r="L54" s="274"/>
      <c r="M54" s="290">
        <f>VLOOKUP(A54,MATERIALES!A9:D374,4,FALSE)</f>
        <v>3263.5801836928777</v>
      </c>
      <c r="N54" s="279">
        <f t="shared" si="0"/>
        <v>3263.5801836928777</v>
      </c>
    </row>
    <row r="55" spans="1:14" ht="15.75" thickBot="1">
      <c r="B55" s="818"/>
      <c r="C55" s="819"/>
      <c r="D55" s="819"/>
      <c r="E55" s="819"/>
      <c r="F55" s="819"/>
      <c r="G55" s="819"/>
      <c r="H55" s="819"/>
      <c r="I55" s="820"/>
      <c r="J55" s="48"/>
      <c r="K55" s="50"/>
      <c r="L55" s="821"/>
      <c r="M55" s="822"/>
      <c r="N55" s="51"/>
    </row>
    <row r="56" spans="1:14" ht="15.75" thickBot="1">
      <c r="B56" s="823" t="s">
        <v>953</v>
      </c>
      <c r="C56" s="824"/>
      <c r="D56" s="824"/>
      <c r="E56" s="824"/>
      <c r="F56" s="824"/>
      <c r="G56" s="824"/>
      <c r="H56" s="824"/>
      <c r="I56" s="824"/>
      <c r="J56" s="824"/>
      <c r="K56" s="824"/>
      <c r="L56" s="824"/>
      <c r="M56" s="825"/>
      <c r="N56" s="401">
        <f>SUM(N48:N55)</f>
        <v>9502.1851664581245</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6" t="s">
        <v>961</v>
      </c>
      <c r="M60" s="799"/>
      <c r="N60" s="82" t="s">
        <v>951</v>
      </c>
    </row>
    <row r="61" spans="1:14">
      <c r="B61" s="52"/>
      <c r="C61" s="324"/>
      <c r="D61" s="324"/>
      <c r="E61" s="324"/>
      <c r="F61" s="324"/>
      <c r="G61" s="324"/>
      <c r="H61" s="318"/>
      <c r="I61" s="286"/>
      <c r="J61" s="293"/>
      <c r="K61" s="286"/>
      <c r="L61" s="827"/>
      <c r="M61" s="828"/>
      <c r="N61" s="294"/>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c r="B65" s="52"/>
      <c r="C65" s="53"/>
      <c r="D65" s="53"/>
      <c r="E65" s="53"/>
      <c r="F65" s="53"/>
      <c r="G65" s="53"/>
      <c r="H65" s="295"/>
      <c r="I65" s="286"/>
      <c r="J65" s="286"/>
      <c r="K65" s="286"/>
      <c r="L65" s="296"/>
      <c r="M65" s="297"/>
      <c r="N65" s="298"/>
    </row>
    <row r="66" spans="1:15" ht="15.75" thickBot="1">
      <c r="B66" s="316"/>
      <c r="C66" s="317"/>
      <c r="D66" s="317"/>
      <c r="E66" s="317"/>
      <c r="F66" s="317"/>
      <c r="G66" s="317"/>
      <c r="H66" s="54"/>
      <c r="I66" s="132"/>
      <c r="J66" s="132"/>
      <c r="K66" s="132"/>
      <c r="L66" s="812"/>
      <c r="M66" s="813"/>
      <c r="N66" s="133"/>
    </row>
    <row r="67" spans="1:15" ht="15.75" thickBot="1">
      <c r="B67" s="829" t="s">
        <v>953</v>
      </c>
      <c r="C67" s="830"/>
      <c r="D67" s="830"/>
      <c r="E67" s="830"/>
      <c r="F67" s="830"/>
      <c r="G67" s="830"/>
      <c r="H67" s="830"/>
      <c r="I67" s="830"/>
      <c r="J67" s="830"/>
      <c r="K67" s="830"/>
      <c r="L67" s="830"/>
      <c r="M67" s="831"/>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9" t="s">
        <v>963</v>
      </c>
      <c r="C71" s="850"/>
      <c r="D71" s="850"/>
      <c r="E71" s="850"/>
      <c r="F71" s="850"/>
      <c r="G71" s="850"/>
      <c r="H71" s="850"/>
      <c r="I71" s="79" t="s">
        <v>964</v>
      </c>
      <c r="J71" s="81" t="s">
        <v>1410</v>
      </c>
      <c r="K71" s="80" t="s">
        <v>966</v>
      </c>
      <c r="L71" s="851" t="s">
        <v>950</v>
      </c>
      <c r="M71" s="852"/>
      <c r="N71" s="104" t="s">
        <v>951</v>
      </c>
    </row>
    <row r="72" spans="1:15">
      <c r="A72" t="s">
        <v>6</v>
      </c>
      <c r="B72" s="55" t="str">
        <f>VLOOKUP(A72,'MANO DE OBRA'!A8:D68,3,FALSE)</f>
        <v xml:space="preserve">Obrero </v>
      </c>
      <c r="C72" s="53"/>
      <c r="D72" s="53"/>
      <c r="E72" s="53"/>
      <c r="F72" s="53"/>
      <c r="G72" s="53"/>
      <c r="H72" s="53"/>
      <c r="I72" s="299">
        <f>K72/J72*100</f>
        <v>33832.699999999997</v>
      </c>
      <c r="J72" s="300">
        <v>185</v>
      </c>
      <c r="K72" s="301">
        <f>VLOOKUP(A72,'MANO DE OBRA'!A8:D99,4,FALSE)</f>
        <v>62590.494999999995</v>
      </c>
      <c r="L72" s="56"/>
      <c r="M72" s="302">
        <v>528</v>
      </c>
      <c r="N72" s="402">
        <f>K72/M72</f>
        <v>118.54260416666666</v>
      </c>
      <c r="O72" s="112"/>
    </row>
    <row r="73" spans="1:15">
      <c r="A7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302">
        <v>528</v>
      </c>
      <c r="N73" s="402">
        <f>K73/M73</f>
        <v>202.0572795727424</v>
      </c>
    </row>
    <row r="74" spans="1:15">
      <c r="B74" s="55"/>
      <c r="C74" s="53"/>
      <c r="D74" s="53"/>
      <c r="E74" s="53"/>
      <c r="F74" s="53"/>
      <c r="G74" s="53"/>
      <c r="H74" s="53"/>
      <c r="I74" s="286"/>
      <c r="J74" s="304"/>
      <c r="K74" s="305"/>
      <c r="L74" s="56"/>
      <c r="M74" s="307"/>
      <c r="N74" s="303"/>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0"/>
      <c r="C77" s="811"/>
      <c r="D77" s="811"/>
      <c r="E77" s="811"/>
      <c r="F77" s="811"/>
      <c r="G77" s="811"/>
      <c r="H77" s="811"/>
      <c r="I77" s="132"/>
      <c r="J77" s="132"/>
      <c r="K77" s="132"/>
      <c r="L77" s="911"/>
      <c r="M77" s="911"/>
      <c r="N77" s="51"/>
    </row>
    <row r="78" spans="1:15" ht="15.75" thickBot="1">
      <c r="B78" s="823" t="s">
        <v>953</v>
      </c>
      <c r="C78" s="824"/>
      <c r="D78" s="824"/>
      <c r="E78" s="824"/>
      <c r="F78" s="824"/>
      <c r="G78" s="824"/>
      <c r="H78" s="824"/>
      <c r="I78" s="830"/>
      <c r="J78" s="830"/>
      <c r="K78" s="830"/>
      <c r="L78" s="830"/>
      <c r="M78" s="831"/>
      <c r="N78" s="308">
        <f>SUM(N72:N77)</f>
        <v>320.59988373940905</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15324.573800219097</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4" t="s">
        <v>969</v>
      </c>
      <c r="C84" s="815"/>
      <c r="D84" s="815"/>
      <c r="E84" s="815"/>
      <c r="F84" s="815"/>
      <c r="G84" s="815"/>
      <c r="H84" s="815"/>
      <c r="I84" s="321"/>
      <c r="J84" s="341"/>
      <c r="K84" s="309" t="s">
        <v>970</v>
      </c>
      <c r="L84" s="853" t="s">
        <v>971</v>
      </c>
      <c r="M84" s="854"/>
      <c r="N84" s="310"/>
    </row>
    <row r="85" spans="1:14">
      <c r="B85" s="855" t="s">
        <v>972</v>
      </c>
      <c r="C85" s="856"/>
      <c r="D85" s="856"/>
      <c r="E85" s="856"/>
      <c r="F85" s="856"/>
      <c r="G85" s="856"/>
      <c r="H85" s="856"/>
      <c r="I85" s="93"/>
      <c r="J85" s="94"/>
      <c r="K85" s="311">
        <v>0.2</v>
      </c>
      <c r="L85" s="857">
        <f>N80*K85</f>
        <v>3064.9147600438196</v>
      </c>
      <c r="M85" s="858"/>
      <c r="N85" s="57"/>
    </row>
    <row r="86" spans="1:14">
      <c r="B86" s="95" t="s">
        <v>973</v>
      </c>
      <c r="C86" s="96"/>
      <c r="D86" s="96"/>
      <c r="E86" s="96"/>
      <c r="F86" s="96"/>
      <c r="G86" s="96"/>
      <c r="H86" s="96"/>
      <c r="I86" s="93"/>
      <c r="J86" s="94"/>
      <c r="K86" s="311">
        <v>0.05</v>
      </c>
      <c r="L86" s="857">
        <f>N80*K86</f>
        <v>766.22869001095489</v>
      </c>
      <c r="M86" s="858"/>
      <c r="N86" s="57"/>
    </row>
    <row r="87" spans="1:14" ht="15.75" thickBot="1">
      <c r="B87" s="97" t="s">
        <v>974</v>
      </c>
      <c r="C87" s="98"/>
      <c r="D87" s="98"/>
      <c r="E87" s="98"/>
      <c r="F87" s="98"/>
      <c r="G87" s="98"/>
      <c r="H87" s="98"/>
      <c r="I87" s="99"/>
      <c r="J87" s="100"/>
      <c r="K87" s="312">
        <v>0.05</v>
      </c>
      <c r="L87" s="859">
        <f>N80*K87</f>
        <v>766.22869001095489</v>
      </c>
      <c r="M87" s="860"/>
      <c r="N87" s="57"/>
    </row>
    <row r="88" spans="1:14" ht="15.75" thickBot="1">
      <c r="B88" s="823" t="s">
        <v>953</v>
      </c>
      <c r="C88" s="824"/>
      <c r="D88" s="824"/>
      <c r="E88" s="824"/>
      <c r="F88" s="824"/>
      <c r="G88" s="824"/>
      <c r="H88" s="824"/>
      <c r="I88" s="824"/>
      <c r="J88" s="824"/>
      <c r="K88" s="824"/>
      <c r="L88" s="824"/>
      <c r="M88" s="825"/>
      <c r="N88" s="58">
        <f>L85+L86+L87</f>
        <v>4597.3721400657296</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19921.945940284826</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976</v>
      </c>
      <c r="F95" s="59"/>
      <c r="G95" s="59"/>
      <c r="H95" s="59"/>
      <c r="I95" s="59"/>
      <c r="J95" s="59"/>
      <c r="K95" s="18"/>
      <c r="L95" s="18"/>
      <c r="M95" s="18"/>
      <c r="N95" s="23"/>
    </row>
    <row r="96" spans="1:14">
      <c r="B96" s="22"/>
      <c r="C96" s="18"/>
      <c r="D96" s="18"/>
      <c r="E96" s="18" t="s">
        <v>977</v>
      </c>
      <c r="F96" s="18"/>
      <c r="G96" s="18"/>
      <c r="H96" s="18"/>
      <c r="I96" s="18"/>
      <c r="J96" s="18"/>
      <c r="K96" s="18"/>
      <c r="L96" s="18"/>
      <c r="M96" s="18"/>
      <c r="N96" s="23"/>
    </row>
    <row r="97" spans="2:14">
      <c r="B97" s="22"/>
      <c r="C97" s="18"/>
      <c r="D97" s="18"/>
      <c r="E97" s="18" t="s">
        <v>978</v>
      </c>
      <c r="F97" s="18"/>
      <c r="G97" s="18"/>
      <c r="H97" s="18"/>
      <c r="I97" s="18"/>
      <c r="J97" s="18"/>
      <c r="K97" s="18"/>
      <c r="L97" s="18"/>
      <c r="M97" s="18"/>
      <c r="N97" s="23"/>
    </row>
    <row r="98" spans="2:14">
      <c r="B98" s="22"/>
      <c r="C98" s="18"/>
      <c r="D98" s="18"/>
      <c r="E98" s="18" t="s">
        <v>979</v>
      </c>
      <c r="F98" s="18"/>
      <c r="G98" s="18"/>
      <c r="H98" s="18"/>
      <c r="I98" s="18"/>
      <c r="J98" s="18"/>
      <c r="K98" s="18"/>
      <c r="L98" s="18"/>
      <c r="M98" s="18"/>
      <c r="N98" s="23"/>
    </row>
    <row r="99" spans="2:14" ht="15.75" thickBot="1">
      <c r="B99" s="22"/>
      <c r="C99" s="18"/>
      <c r="D99" s="18"/>
      <c r="E99" s="18"/>
      <c r="F99" s="18" t="s">
        <v>980</v>
      </c>
      <c r="G99" s="18"/>
      <c r="H99" s="18"/>
      <c r="I99" s="18"/>
      <c r="J99" s="18"/>
      <c r="K99" s="18"/>
      <c r="L99" s="18"/>
      <c r="M99" s="18"/>
      <c r="N99" s="23"/>
    </row>
    <row r="100" spans="2:14">
      <c r="B100" s="234" t="s">
        <v>2216</v>
      </c>
      <c r="C100" s="235"/>
      <c r="D100" s="235"/>
      <c r="E100" s="235"/>
      <c r="F100" s="235"/>
      <c r="G100" s="235"/>
      <c r="H100" s="235"/>
      <c r="I100" s="235"/>
      <c r="J100" s="235"/>
      <c r="K100" s="235"/>
      <c r="L100" s="235"/>
      <c r="M100" s="235"/>
      <c r="N100" s="236"/>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ht="15.75" thickBot="1">
      <c r="B104" s="240"/>
      <c r="C104" s="241"/>
      <c r="D104" s="241"/>
      <c r="E104" s="241"/>
      <c r="F104" s="241"/>
      <c r="G104" s="241"/>
      <c r="H104" s="241"/>
      <c r="I104" s="241"/>
      <c r="J104" s="241"/>
      <c r="K104" s="241"/>
      <c r="L104" s="241"/>
      <c r="M104" s="241"/>
      <c r="N104" s="242"/>
    </row>
    <row r="105" spans="2:14">
      <c r="B105" s="243"/>
      <c r="C105" s="244"/>
      <c r="D105" s="244"/>
      <c r="E105" s="244"/>
      <c r="F105" s="244"/>
      <c r="G105" s="244"/>
      <c r="H105" s="244"/>
      <c r="I105" s="244"/>
      <c r="J105" s="244"/>
      <c r="K105" s="244"/>
      <c r="L105" s="244"/>
      <c r="M105" s="244"/>
      <c r="N105" s="245"/>
    </row>
    <row r="106" spans="2:14">
      <c r="B106" s="229" t="s">
        <v>2217</v>
      </c>
      <c r="C106" s="37"/>
      <c r="D106" s="37"/>
      <c r="E106" s="37"/>
      <c r="F106" s="37"/>
      <c r="G106" s="37"/>
      <c r="H106" s="37"/>
      <c r="I106" s="37"/>
      <c r="J106" s="37"/>
      <c r="K106" s="37"/>
      <c r="L106" s="37"/>
      <c r="M106" s="37"/>
      <c r="N106" s="38"/>
    </row>
    <row r="107" spans="2:14" ht="15" customHeight="1">
      <c r="B107" s="861" t="s">
        <v>2218</v>
      </c>
      <c r="C107" s="862"/>
      <c r="D107" s="862"/>
      <c r="E107" s="862"/>
      <c r="F107" s="862"/>
      <c r="G107" s="862"/>
      <c r="H107" s="862"/>
      <c r="I107" s="862"/>
      <c r="J107" s="862"/>
      <c r="K107" s="862"/>
      <c r="L107" s="862"/>
      <c r="M107" s="862"/>
      <c r="N107" s="863"/>
    </row>
    <row r="108" spans="2:14" ht="15" customHeight="1">
      <c r="B108" s="861"/>
      <c r="C108" s="862"/>
      <c r="D108" s="862"/>
      <c r="E108" s="862"/>
      <c r="F108" s="862"/>
      <c r="G108" s="862"/>
      <c r="H108" s="862"/>
      <c r="I108" s="862"/>
      <c r="J108" s="862"/>
      <c r="K108" s="862"/>
      <c r="L108" s="862"/>
      <c r="M108" s="862"/>
      <c r="N108" s="863"/>
    </row>
    <row r="109" spans="2:14" ht="30" customHeight="1">
      <c r="B109" s="864" t="s">
        <v>2219</v>
      </c>
      <c r="C109" s="865"/>
      <c r="D109" s="865"/>
      <c r="E109" s="865"/>
      <c r="F109" s="865"/>
      <c r="G109" s="865"/>
      <c r="H109" s="865"/>
      <c r="I109" s="865"/>
      <c r="J109" s="865"/>
      <c r="K109" s="865"/>
      <c r="L109" s="865"/>
      <c r="M109" s="865"/>
      <c r="N109" s="866"/>
    </row>
    <row r="110" spans="2:14">
      <c r="B110" s="864"/>
      <c r="C110" s="865"/>
      <c r="D110" s="865"/>
      <c r="E110" s="865"/>
      <c r="F110" s="865"/>
      <c r="G110" s="865"/>
      <c r="H110" s="865"/>
      <c r="I110" s="865"/>
      <c r="J110" s="865"/>
      <c r="K110" s="865"/>
      <c r="L110" s="865"/>
      <c r="M110" s="865"/>
      <c r="N110" s="866"/>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29"/>
      <c r="C114" s="37"/>
      <c r="D114" s="37"/>
      <c r="E114" s="37"/>
      <c r="F114" s="37"/>
      <c r="G114" s="37"/>
      <c r="H114" s="37"/>
      <c r="I114" s="37"/>
      <c r="J114" s="37"/>
      <c r="K114" s="37"/>
      <c r="L114" s="37"/>
      <c r="M114" s="37"/>
      <c r="N114" s="38"/>
    </row>
    <row r="115" spans="2:14">
      <c r="B115" s="22"/>
      <c r="C115" s="18"/>
      <c r="D115" s="18"/>
      <c r="E115" s="18" t="s">
        <v>976</v>
      </c>
      <c r="F115" s="59"/>
      <c r="G115" s="59"/>
      <c r="H115" s="18"/>
      <c r="I115" s="18"/>
      <c r="J115" s="18"/>
      <c r="K115" s="18"/>
      <c r="L115" s="18"/>
      <c r="M115" s="18"/>
      <c r="N115" s="23"/>
    </row>
    <row r="116" spans="2:14">
      <c r="B116" s="22"/>
      <c r="C116" s="18"/>
      <c r="D116" s="18"/>
      <c r="E116" s="60" t="s">
        <v>977</v>
      </c>
      <c r="F116" s="18"/>
      <c r="G116" s="18"/>
      <c r="H116" s="60"/>
      <c r="I116" s="60"/>
      <c r="J116" s="60"/>
      <c r="K116" s="18"/>
      <c r="L116" s="18"/>
      <c r="M116" s="18"/>
      <c r="N116" s="23"/>
    </row>
    <row r="117" spans="2:14">
      <c r="B117" s="22"/>
      <c r="C117" s="18"/>
      <c r="D117" s="18"/>
      <c r="E117" s="61" t="s">
        <v>981</v>
      </c>
      <c r="F117" s="18"/>
      <c r="G117" s="18"/>
      <c r="H117" s="61"/>
      <c r="I117" s="61"/>
      <c r="J117" s="61"/>
      <c r="K117" s="18"/>
      <c r="L117" s="18"/>
      <c r="M117" s="18"/>
      <c r="N117" s="23"/>
    </row>
    <row r="118" spans="2:14">
      <c r="B118" s="62"/>
      <c r="C118" s="37"/>
      <c r="D118" s="37"/>
      <c r="E118" s="18" t="s">
        <v>979</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2220</v>
      </c>
      <c r="C120" s="61"/>
      <c r="D120" s="61"/>
      <c r="E120" s="18"/>
      <c r="F120" s="18"/>
      <c r="G120" s="18"/>
      <c r="H120" s="18"/>
      <c r="I120" s="18"/>
      <c r="J120" s="800"/>
      <c r="K120" s="800"/>
      <c r="L120" s="800"/>
      <c r="M120" s="800"/>
      <c r="N120" s="801"/>
    </row>
    <row r="121" spans="2:14" ht="15.75" thickBot="1">
      <c r="B121" s="268" t="s">
        <v>2221</v>
      </c>
      <c r="C121" s="400"/>
      <c r="D121" s="400"/>
      <c r="E121" s="63"/>
      <c r="F121" s="63"/>
      <c r="G121" s="63"/>
      <c r="H121" s="63"/>
      <c r="I121" s="63"/>
      <c r="J121" s="802"/>
      <c r="K121" s="802"/>
      <c r="L121" s="802"/>
      <c r="M121" s="802"/>
      <c r="N121"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1012</v>
      </c>
      <c r="C31" s="87" t="s">
        <v>1191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312</v>
      </c>
      <c r="B36" s="836" t="str">
        <f>VLOOKUP(A36,EQUIPOS!A6:D154,3,FALSE)</f>
        <v>Retroexcavadora sobre oruga, potencia 138 HP, balde de 1,5 m3.</v>
      </c>
      <c r="C36" s="837"/>
      <c r="D36" s="837"/>
      <c r="E36" s="837"/>
      <c r="F36" s="837"/>
      <c r="G36" s="837"/>
      <c r="H36" s="838"/>
      <c r="I36" s="274"/>
      <c r="J36" s="275"/>
      <c r="K36" s="276">
        <f>VLOOKUP(A36,EQUIPOS!A6:D163,4,FALSE)</f>
        <v>167761.13360944993</v>
      </c>
      <c r="L36" s="277"/>
      <c r="M36" s="278">
        <v>66</v>
      </c>
      <c r="N36" s="279">
        <f>K36/M36</f>
        <v>2541.8353577189382</v>
      </c>
    </row>
    <row r="37" spans="1:14">
      <c r="A37" s="114" t="s">
        <v>129</v>
      </c>
      <c r="B37" s="836" t="str">
        <f>VLOOKUP(A37,EQUIPOS!A7:D154,3,FALSE)</f>
        <v xml:space="preserve">Buldozer, Potencia al volante de 140 HP, motor de 2200 RPM, longitud de hoja 4,80m. </v>
      </c>
      <c r="C37" s="837"/>
      <c r="D37" s="837"/>
      <c r="E37" s="837"/>
      <c r="F37" s="837"/>
      <c r="G37" s="837"/>
      <c r="H37" s="838"/>
      <c r="I37" s="274"/>
      <c r="J37" s="275"/>
      <c r="K37" s="276">
        <f>VLOOKUP(A37,EQUIPOS!A7:D164,4,FALSE)</f>
        <v>172846.44234755807</v>
      </c>
      <c r="L37" s="277"/>
      <c r="M37" s="278">
        <v>100</v>
      </c>
      <c r="N37" s="279">
        <f>K37/M37</f>
        <v>1728.4644234755806</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0.01</v>
      </c>
      <c r="M42" s="848"/>
      <c r="N42" s="111">
        <f>N76*L42</f>
        <v>1.1854260416666667</v>
      </c>
    </row>
    <row r="43" spans="1:14" ht="15.75" thickBot="1">
      <c r="B43" s="823" t="s">
        <v>953</v>
      </c>
      <c r="C43" s="824"/>
      <c r="D43" s="824"/>
      <c r="E43" s="824"/>
      <c r="F43" s="824"/>
      <c r="G43" s="824"/>
      <c r="H43" s="824"/>
      <c r="I43" s="824"/>
      <c r="J43" s="824"/>
      <c r="K43" s="824"/>
      <c r="L43" s="824"/>
      <c r="M43" s="825"/>
      <c r="N43" s="401">
        <f>SUM(N36:N42)</f>
        <v>4271.4852072361855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442</v>
      </c>
      <c r="B48" s="49" t="str">
        <f>VLOOKUP(A48,MATERIALES!A4:D373,3,FALSE)</f>
        <v>Derechos de explotación y/o disposición de materiales</v>
      </c>
      <c r="C48" s="288"/>
      <c r="D48" s="288"/>
      <c r="E48" s="288"/>
      <c r="F48" s="288"/>
      <c r="G48" s="288"/>
      <c r="H48" s="288"/>
      <c r="I48" s="275"/>
      <c r="J48" s="231" t="str">
        <f>VLOOKUP(A48,MATERIALES!A4:D373,2,FALSE)</f>
        <v>m3</v>
      </c>
      <c r="K48" s="289">
        <v>1</v>
      </c>
      <c r="L48" s="274"/>
      <c r="M48" s="290">
        <f>VLOOKUP(A48,MATERIALES!A4:D395,4,FALSE)</f>
        <v>3263.5801836928777</v>
      </c>
      <c r="N48" s="279">
        <f>K48*M48</f>
        <v>3263.5801836928777</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3263.5801836928777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6</v>
      </c>
      <c r="B70" s="55" t="str">
        <f>VLOOKUP(A70,'MANO DE OBRA'!A8:D68,3,FALSE)</f>
        <v xml:space="preserve">Obrero </v>
      </c>
      <c r="C70" s="53"/>
      <c r="D70" s="53"/>
      <c r="E70" s="53"/>
      <c r="F70" s="53"/>
      <c r="G70" s="53"/>
      <c r="H70" s="53"/>
      <c r="I70" s="299">
        <f>K70/J70*100</f>
        <v>33832.699999999997</v>
      </c>
      <c r="J70" s="300">
        <v>185</v>
      </c>
      <c r="K70" s="301">
        <f>VLOOKUP(A70,'MANO DE OBRA'!A8:D99,4,FALSE)</f>
        <v>62590.494999999995</v>
      </c>
      <c r="L70" s="56"/>
      <c r="M70" s="302">
        <v>528</v>
      </c>
      <c r="N70" s="402">
        <f>K70/M70</f>
        <v>118.54260416666666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118.54260416666666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7653.6079950957301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1530.7215990191462</v>
      </c>
      <c r="M83" s="858"/>
      <c r="N83" s="57"/>
    </row>
    <row r="84" spans="1:14">
      <c r="B84" s="95" t="s">
        <v>973</v>
      </c>
      <c r="C84" s="96"/>
      <c r="D84" s="96"/>
      <c r="E84" s="96"/>
      <c r="F84" s="96"/>
      <c r="G84" s="96"/>
      <c r="H84" s="96"/>
      <c r="I84" s="93"/>
      <c r="J84" s="94"/>
      <c r="K84" s="311">
        <v>0.05</v>
      </c>
      <c r="L84" s="857">
        <f>N78*K84</f>
        <v>382.68039975478655</v>
      </c>
      <c r="M84" s="858"/>
      <c r="N84" s="57"/>
    </row>
    <row r="85" spans="1:14" ht="15.75" thickBot="1">
      <c r="B85" s="97" t="s">
        <v>974</v>
      </c>
      <c r="C85" s="98"/>
      <c r="D85" s="98"/>
      <c r="E85" s="98"/>
      <c r="F85" s="98"/>
      <c r="G85" s="98"/>
      <c r="H85" s="98"/>
      <c r="I85" s="99"/>
      <c r="J85" s="100"/>
      <c r="K85" s="312">
        <v>0.05</v>
      </c>
      <c r="L85" s="859">
        <f>N78*K85</f>
        <v>382.68039975478655</v>
      </c>
      <c r="M85" s="860"/>
      <c r="N85" s="57"/>
    </row>
    <row r="86" spans="1:14" ht="15.75" thickBot="1">
      <c r="B86" s="823" t="s">
        <v>953</v>
      </c>
      <c r="C86" s="824"/>
      <c r="D86" s="824"/>
      <c r="E86" s="824"/>
      <c r="F86" s="824"/>
      <c r="G86" s="824"/>
      <c r="H86" s="824"/>
      <c r="I86" s="824"/>
      <c r="J86" s="824"/>
      <c r="K86" s="824"/>
      <c r="L86" s="824"/>
      <c r="M86" s="825"/>
      <c r="N86" s="58">
        <f>L83+L84+L85</f>
        <v>2296.0823985287193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9949.6903936244489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22" sqref="A2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1013</v>
      </c>
      <c r="C31" s="87" t="s">
        <v>1192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312</v>
      </c>
      <c r="B36" s="836" t="str">
        <f>VLOOKUP(A36,EQUIPOS!A6:D154,3,FALSE)</f>
        <v>Retroexcavadora sobre oruga, potencia 138 HP, balde de 1,5 m3.</v>
      </c>
      <c r="C36" s="837"/>
      <c r="D36" s="837"/>
      <c r="E36" s="837"/>
      <c r="F36" s="837"/>
      <c r="G36" s="837"/>
      <c r="H36" s="838"/>
      <c r="I36" s="274"/>
      <c r="J36" s="275"/>
      <c r="K36" s="276">
        <f>VLOOKUP(A36,EQUIPOS!A6:D163,4,FALSE)</f>
        <v>167761.13360944993</v>
      </c>
      <c r="L36" s="277"/>
      <c r="M36" s="278">
        <v>66</v>
      </c>
      <c r="N36" s="279">
        <f>K36/M36</f>
        <v>2541.8353577189382</v>
      </c>
    </row>
    <row r="37" spans="1:14">
      <c r="A37" s="114" t="s">
        <v>180</v>
      </c>
      <c r="B37" s="836" t="str">
        <f>VLOOKUP(A37,EQUIPOS!A7:D154,3,FALSE)</f>
        <v>Compresor 120 HP, con martillo.</v>
      </c>
      <c r="C37" s="837"/>
      <c r="D37" s="837"/>
      <c r="E37" s="837"/>
      <c r="F37" s="837"/>
      <c r="G37" s="837"/>
      <c r="H37" s="838"/>
      <c r="I37" s="274"/>
      <c r="J37" s="275"/>
      <c r="K37" s="276">
        <f>VLOOKUP(A37,EQUIPOS!A7:D164,4,FALSE)</f>
        <v>80855.080096048972</v>
      </c>
      <c r="L37" s="277"/>
      <c r="M37" s="278">
        <v>66</v>
      </c>
      <c r="N37" s="279">
        <f>K37/M37</f>
        <v>1225.0769711522571</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N79*L42</f>
        <v>6.4119976747881813</v>
      </c>
    </row>
    <row r="43" spans="1:14" ht="15.75" thickBot="1">
      <c r="B43" s="823" t="s">
        <v>953</v>
      </c>
      <c r="C43" s="824"/>
      <c r="D43" s="824"/>
      <c r="E43" s="824"/>
      <c r="F43" s="824"/>
      <c r="G43" s="824"/>
      <c r="H43" s="824"/>
      <c r="I43" s="824"/>
      <c r="J43" s="824"/>
      <c r="K43" s="824"/>
      <c r="L43" s="824"/>
      <c r="M43" s="825"/>
      <c r="N43" s="401">
        <f>SUM(N36:N42)</f>
        <v>3773.3243265459837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376</v>
      </c>
      <c r="B48" s="49" t="str">
        <f>VLOOKUP(A48,MATERIALES!A4:D373,3,FALSE)</f>
        <v>Anfo</v>
      </c>
      <c r="C48" s="288"/>
      <c r="D48" s="288"/>
      <c r="E48" s="288"/>
      <c r="F48" s="288"/>
      <c r="G48" s="288"/>
      <c r="H48" s="288"/>
      <c r="I48" s="275"/>
      <c r="J48" s="231" t="str">
        <f>VLOOKUP(A48,MATERIALES!A4:D373,2,FALSE)</f>
        <v>kg</v>
      </c>
      <c r="K48" s="289">
        <v>0.2</v>
      </c>
      <c r="L48" s="274"/>
      <c r="M48" s="290">
        <f>VLOOKUP(A48,MATERIALES!A4:D395,4,FALSE)</f>
        <v>5699.7869176577024</v>
      </c>
      <c r="N48" s="279">
        <f t="shared" ref="N48:N52" si="0">K48*M48</f>
        <v>1139.9573835315405</v>
      </c>
    </row>
    <row r="49" spans="1:14">
      <c r="A49" t="s">
        <v>424</v>
      </c>
      <c r="B49" s="49" t="str">
        <f>VLOOKUP(A49,MATERIALES!A5:D373,3,FALSE)</f>
        <v>Cordón detonante</v>
      </c>
      <c r="C49" s="288"/>
      <c r="D49" s="288"/>
      <c r="E49" s="288"/>
      <c r="F49" s="288"/>
      <c r="G49" s="288"/>
      <c r="H49" s="288"/>
      <c r="I49" s="275"/>
      <c r="J49" s="231" t="str">
        <f>VLOOKUP(A49,MATERIALES!A5:D373,2,FALSE)</f>
        <v>m</v>
      </c>
      <c r="K49" s="289">
        <v>3</v>
      </c>
      <c r="L49" s="274"/>
      <c r="M49" s="290">
        <f>VLOOKUP(A49,MATERIALES!A5:D396,4,FALSE)</f>
        <v>1518.9138035212379</v>
      </c>
      <c r="N49" s="279">
        <f t="shared" si="0"/>
        <v>4556.7414105637135</v>
      </c>
    </row>
    <row r="50" spans="1:14">
      <c r="A50" s="114" t="s">
        <v>453</v>
      </c>
      <c r="B50" s="49" t="str">
        <f>VLOOKUP(A50,MATERIALES!A6:D373,3,FALSE)</f>
        <v>Explosivos  75% (INDUGEL)</v>
      </c>
      <c r="C50" s="288"/>
      <c r="D50" s="288"/>
      <c r="E50" s="288"/>
      <c r="F50" s="288"/>
      <c r="G50" s="288"/>
      <c r="H50" s="288"/>
      <c r="I50" s="275"/>
      <c r="J50" s="231" t="str">
        <f>VLOOKUP(A50,MATERIALES!A6:D373,2,FALSE)</f>
        <v>lb</v>
      </c>
      <c r="K50" s="289">
        <v>0.3</v>
      </c>
      <c r="L50" s="274"/>
      <c r="M50" s="290">
        <f>VLOOKUP(A50,MATERIALES!A6:D397,4,FALSE)</f>
        <v>0</v>
      </c>
      <c r="N50" s="279">
        <f t="shared" si="0"/>
        <v>0</v>
      </c>
    </row>
    <row r="51" spans="1:14">
      <c r="A51" s="114" t="s">
        <v>458</v>
      </c>
      <c r="B51" s="49" t="str">
        <f>VLOOKUP(A51,MATERIALES!A6:D373,3,FALSE)</f>
        <v>Fulminantes</v>
      </c>
      <c r="C51" s="288"/>
      <c r="D51" s="288"/>
      <c r="E51" s="288"/>
      <c r="F51" s="288"/>
      <c r="G51" s="288"/>
      <c r="H51" s="288"/>
      <c r="I51" s="275"/>
      <c r="J51" s="231" t="str">
        <f>VLOOKUP(A51,MATERIALES!A6:D373,2,FALSE)</f>
        <v>u</v>
      </c>
      <c r="K51" s="289">
        <v>0.2</v>
      </c>
      <c r="L51" s="274"/>
      <c r="M51" s="290">
        <f>VLOOKUP(A51,MATERIALES!A6:D398,4,FALSE)</f>
        <v>814.22168264103777</v>
      </c>
      <c r="N51" s="279">
        <f t="shared" si="0"/>
        <v>162.84433652820758</v>
      </c>
    </row>
    <row r="52" spans="1:14">
      <c r="A52" t="s">
        <v>552</v>
      </c>
      <c r="B52" s="49" t="str">
        <f>VLOOKUP(A52,MATERIALES!A6:D374,3,FALSE)</f>
        <v>Mecha Lenta</v>
      </c>
      <c r="C52" s="288"/>
      <c r="D52" s="288"/>
      <c r="E52" s="288"/>
      <c r="F52" s="288"/>
      <c r="G52" s="288"/>
      <c r="H52" s="288"/>
      <c r="I52" s="275"/>
      <c r="J52" s="231" t="str">
        <f>VLOOKUP(A52,MATERIALES!A6:D374,2,FALSE)</f>
        <v>m</v>
      </c>
      <c r="K52" s="289">
        <v>0.5</v>
      </c>
      <c r="L52" s="274"/>
      <c r="M52" s="290">
        <f>VLOOKUP(A52,MATERIALES!A6:D399,4,FALSE)</f>
        <v>758.12370428357121</v>
      </c>
      <c r="N52" s="279">
        <f t="shared" si="0"/>
        <v>379.06185214178561</v>
      </c>
    </row>
    <row r="53" spans="1:14">
      <c r="B53" s="49"/>
      <c r="C53" s="288"/>
      <c r="D53" s="288"/>
      <c r="E53" s="288"/>
      <c r="F53" s="288"/>
      <c r="G53" s="288"/>
      <c r="H53" s="288"/>
      <c r="I53" s="275"/>
      <c r="J53" s="231"/>
      <c r="K53" s="289"/>
      <c r="L53" s="274"/>
      <c r="M53" s="290"/>
      <c r="N53" s="279"/>
    </row>
    <row r="54" spans="1:14" ht="15.75" thickBot="1">
      <c r="B54" s="818"/>
      <c r="C54" s="819"/>
      <c r="D54" s="819"/>
      <c r="E54" s="819"/>
      <c r="F54" s="819"/>
      <c r="G54" s="819"/>
      <c r="H54" s="819"/>
      <c r="I54" s="820"/>
      <c r="J54" s="48"/>
      <c r="K54" s="50"/>
      <c r="L54" s="821"/>
      <c r="M54" s="822"/>
      <c r="N54" s="51"/>
    </row>
    <row r="55" spans="1:14" ht="15.75" thickBot="1">
      <c r="B55" s="823" t="s">
        <v>953</v>
      </c>
      <c r="C55" s="824"/>
      <c r="D55" s="824"/>
      <c r="E55" s="824"/>
      <c r="F55" s="824"/>
      <c r="G55" s="824"/>
      <c r="H55" s="824"/>
      <c r="I55" s="824"/>
      <c r="J55" s="824"/>
      <c r="K55" s="824"/>
      <c r="L55" s="824"/>
      <c r="M55" s="825"/>
      <c r="N55" s="401">
        <f>SUM(N48:N54)</f>
        <v>6238.6049827652469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948"/>
      <c r="C65" s="949"/>
      <c r="D65" s="949"/>
      <c r="E65" s="949"/>
      <c r="F65" s="949"/>
      <c r="G65" s="950"/>
      <c r="H65" s="318"/>
      <c r="I65" s="286"/>
      <c r="J65" s="293"/>
      <c r="K65" s="286"/>
      <c r="L65" s="827"/>
      <c r="M65" s="828"/>
      <c r="N65" s="294"/>
    </row>
    <row r="66" spans="1:15">
      <c r="B66" s="52"/>
      <c r="C66" s="53"/>
      <c r="D66" s="53"/>
      <c r="E66" s="53"/>
      <c r="F66" s="53"/>
      <c r="G66" s="53"/>
      <c r="H66" s="295"/>
      <c r="I66" s="286"/>
      <c r="J66" s="286"/>
      <c r="K66" s="286"/>
      <c r="L66" s="296"/>
      <c r="M66" s="297"/>
      <c r="N66" s="298"/>
    </row>
    <row r="67" spans="1:15" ht="15.75" thickBot="1">
      <c r="B67" s="316"/>
      <c r="C67" s="317"/>
      <c r="D67" s="317"/>
      <c r="E67" s="317"/>
      <c r="F67" s="317"/>
      <c r="G67" s="317"/>
      <c r="H67" s="54"/>
      <c r="I67" s="132"/>
      <c r="J67" s="132"/>
      <c r="K67" s="132"/>
      <c r="L67" s="812"/>
      <c r="M67" s="813"/>
      <c r="N67" s="133"/>
    </row>
    <row r="68" spans="1:15" ht="15.75" thickBot="1">
      <c r="B68" s="829" t="s">
        <v>953</v>
      </c>
      <c r="C68" s="830"/>
      <c r="D68" s="830"/>
      <c r="E68" s="830"/>
      <c r="F68" s="830"/>
      <c r="G68" s="830"/>
      <c r="H68" s="830"/>
      <c r="I68" s="830"/>
      <c r="J68" s="830"/>
      <c r="K68" s="830"/>
      <c r="L68" s="830"/>
      <c r="M68" s="831"/>
      <c r="N68" s="110"/>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9" t="s">
        <v>963</v>
      </c>
      <c r="C72" s="850"/>
      <c r="D72" s="850"/>
      <c r="E72" s="850"/>
      <c r="F72" s="850"/>
      <c r="G72" s="850"/>
      <c r="H72" s="850"/>
      <c r="I72" s="79" t="s">
        <v>964</v>
      </c>
      <c r="J72" s="81" t="s">
        <v>1410</v>
      </c>
      <c r="K72" s="80" t="s">
        <v>966</v>
      </c>
      <c r="L72" s="851" t="s">
        <v>950</v>
      </c>
      <c r="M72" s="852"/>
      <c r="N72" s="104" t="s">
        <v>951</v>
      </c>
    </row>
    <row r="73" spans="1:15">
      <c r="A73" t="s">
        <v>6</v>
      </c>
      <c r="B73" s="55" t="str">
        <f>VLOOKUP(A73,'MANO DE OBRA'!A8:D68,3,FALSE)</f>
        <v xml:space="preserve">Obrero </v>
      </c>
      <c r="C73" s="53"/>
      <c r="D73" s="53"/>
      <c r="E73" s="53"/>
      <c r="F73" s="53"/>
      <c r="G73" s="53"/>
      <c r="H73" s="53"/>
      <c r="I73" s="299">
        <f>K73/J73*100</f>
        <v>33832.699999999997</v>
      </c>
      <c r="J73" s="300">
        <v>185</v>
      </c>
      <c r="K73" s="301">
        <f>VLOOKUP(A73,'MANO DE OBRA'!A8:D99,4,FALSE)</f>
        <v>62590.494999999995</v>
      </c>
      <c r="L73" s="56"/>
      <c r="M73" s="302">
        <v>528</v>
      </c>
      <c r="N73" s="402">
        <f>K73/M73</f>
        <v>118.54260416666666</v>
      </c>
      <c r="O73" s="112"/>
    </row>
    <row r="74" spans="1:15">
      <c r="A74" t="s">
        <v>30</v>
      </c>
      <c r="B74" s="55" t="str">
        <f>VLOOKUP(A74,'MANO DE OBRA'!A8:D69,3,FALSE)</f>
        <v>Oficial</v>
      </c>
      <c r="C74" s="53"/>
      <c r="D74" s="53"/>
      <c r="E74" s="53"/>
      <c r="F74" s="53"/>
      <c r="G74" s="53"/>
      <c r="H74" s="53"/>
      <c r="I74" s="299">
        <f>K74/J74*100</f>
        <v>57668.23979157189</v>
      </c>
      <c r="J74" s="300">
        <v>185</v>
      </c>
      <c r="K74" s="301">
        <f>VLOOKUP(A74,'MANO DE OBRA'!A8:D100,4,FALSE)</f>
        <v>106686.24361440798</v>
      </c>
      <c r="L74" s="56"/>
      <c r="M74" s="302">
        <v>528</v>
      </c>
      <c r="N74" s="402">
        <f>K74/M74</f>
        <v>202.0572795727424</v>
      </c>
    </row>
    <row r="75" spans="1:15">
      <c r="B75" s="55"/>
      <c r="C75" s="53"/>
      <c r="D75" s="53"/>
      <c r="E75" s="53"/>
      <c r="F75" s="53"/>
      <c r="G75" s="53"/>
      <c r="H75" s="53"/>
      <c r="I75" s="286"/>
      <c r="J75" s="304"/>
      <c r="K75" s="305"/>
      <c r="L75" s="56"/>
      <c r="M75" s="307"/>
      <c r="N75" s="303"/>
    </row>
    <row r="76" spans="1:15">
      <c r="B76" s="55"/>
      <c r="C76" s="53"/>
      <c r="D76" s="53"/>
      <c r="E76" s="53"/>
      <c r="F76" s="53"/>
      <c r="G76" s="53"/>
      <c r="H76" s="53"/>
      <c r="I76" s="286"/>
      <c r="J76" s="304"/>
      <c r="K76" s="305"/>
      <c r="L76" s="325"/>
      <c r="M76" s="307"/>
      <c r="N76" s="303"/>
    </row>
    <row r="77" spans="1:15">
      <c r="B77" s="55"/>
      <c r="C77" s="53"/>
      <c r="D77" s="53"/>
      <c r="E77" s="53"/>
      <c r="F77" s="53"/>
      <c r="G77" s="53"/>
      <c r="H77" s="53"/>
      <c r="I77" s="286"/>
      <c r="J77" s="304"/>
      <c r="K77" s="305"/>
      <c r="L77" s="325"/>
      <c r="M77" s="307"/>
      <c r="N77" s="303"/>
    </row>
    <row r="78" spans="1:15" ht="15.75" thickBot="1">
      <c r="B78" s="810"/>
      <c r="C78" s="811"/>
      <c r="D78" s="811"/>
      <c r="E78" s="811"/>
      <c r="F78" s="811"/>
      <c r="G78" s="811"/>
      <c r="H78" s="811"/>
      <c r="I78" s="132"/>
      <c r="J78" s="132"/>
      <c r="K78" s="132"/>
      <c r="L78" s="911"/>
      <c r="M78" s="911"/>
      <c r="N78" s="51"/>
    </row>
    <row r="79" spans="1:15" ht="15.75" thickBot="1">
      <c r="B79" s="829" t="s">
        <v>953</v>
      </c>
      <c r="C79" s="830"/>
      <c r="D79" s="830"/>
      <c r="E79" s="830"/>
      <c r="F79" s="830"/>
      <c r="G79" s="830"/>
      <c r="H79" s="830"/>
      <c r="I79" s="830"/>
      <c r="J79" s="830"/>
      <c r="K79" s="830"/>
      <c r="L79" s="830"/>
      <c r="M79" s="831"/>
      <c r="N79" s="308">
        <f>SUM(N73:N78)</f>
        <v>320.59988373940905</v>
      </c>
    </row>
    <row r="80" spans="1:15" ht="15.75" thickBot="1">
      <c r="B80" s="39"/>
      <c r="C80" s="40"/>
      <c r="D80" s="40"/>
      <c r="E80" s="40"/>
      <c r="F80" s="40"/>
      <c r="G80" s="40"/>
      <c r="H80" s="40"/>
      <c r="I80" s="40"/>
      <c r="J80" s="40"/>
      <c r="K80" s="40"/>
      <c r="L80" s="40"/>
      <c r="M80" s="40"/>
      <c r="N80" s="41"/>
    </row>
    <row r="81" spans="1:14" ht="15.75" thickBot="1">
      <c r="B81" s="823" t="s">
        <v>967</v>
      </c>
      <c r="C81" s="824"/>
      <c r="D81" s="824"/>
      <c r="E81" s="824"/>
      <c r="F81" s="824"/>
      <c r="G81" s="824"/>
      <c r="H81" s="824"/>
      <c r="I81" s="824"/>
      <c r="J81" s="824"/>
      <c r="K81" s="824"/>
      <c r="L81" s="824"/>
      <c r="M81" s="825"/>
      <c r="N81" s="105">
        <f>N43+N55+N68+N79</f>
        <v>10332.529193050639</v>
      </c>
    </row>
    <row r="82" spans="1:14">
      <c r="B82" s="39"/>
      <c r="C82" s="40"/>
      <c r="D82" s="40"/>
      <c r="E82" s="40"/>
      <c r="F82" s="40"/>
      <c r="G82" s="40"/>
      <c r="H82" s="40"/>
      <c r="I82" s="40"/>
      <c r="J82" s="40"/>
      <c r="K82" s="40"/>
      <c r="L82" s="40"/>
      <c r="M82" s="40"/>
      <c r="N82" s="41"/>
    </row>
    <row r="83" spans="1:14">
      <c r="B83" s="70" t="s">
        <v>968</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14" t="s">
        <v>969</v>
      </c>
      <c r="C85" s="815"/>
      <c r="D85" s="815"/>
      <c r="E85" s="815"/>
      <c r="F85" s="815"/>
      <c r="G85" s="815"/>
      <c r="H85" s="815"/>
      <c r="I85" s="321"/>
      <c r="J85" s="341"/>
      <c r="K85" s="309" t="s">
        <v>970</v>
      </c>
      <c r="L85" s="853" t="s">
        <v>971</v>
      </c>
      <c r="M85" s="854"/>
      <c r="N85" s="310"/>
    </row>
    <row r="86" spans="1:14">
      <c r="B86" s="855" t="s">
        <v>972</v>
      </c>
      <c r="C86" s="856"/>
      <c r="D86" s="856"/>
      <c r="E86" s="856"/>
      <c r="F86" s="856"/>
      <c r="G86" s="856"/>
      <c r="H86" s="856"/>
      <c r="I86" s="93"/>
      <c r="J86" s="94"/>
      <c r="K86" s="311">
        <v>0.2</v>
      </c>
      <c r="L86" s="857">
        <f>N81*K86</f>
        <v>2066.5058386101277</v>
      </c>
      <c r="M86" s="858"/>
      <c r="N86" s="57"/>
    </row>
    <row r="87" spans="1:14">
      <c r="B87" s="95" t="s">
        <v>973</v>
      </c>
      <c r="C87" s="96"/>
      <c r="D87" s="96"/>
      <c r="E87" s="96"/>
      <c r="F87" s="96"/>
      <c r="G87" s="96"/>
      <c r="H87" s="96"/>
      <c r="I87" s="93"/>
      <c r="J87" s="94"/>
      <c r="K87" s="311">
        <v>0.05</v>
      </c>
      <c r="L87" s="857">
        <f>N81*K87</f>
        <v>516.62645965253193</v>
      </c>
      <c r="M87" s="858"/>
      <c r="N87" s="57"/>
    </row>
    <row r="88" spans="1:14" ht="15.75" thickBot="1">
      <c r="B88" s="97" t="s">
        <v>974</v>
      </c>
      <c r="C88" s="98"/>
      <c r="D88" s="98"/>
      <c r="E88" s="98"/>
      <c r="F88" s="98"/>
      <c r="G88" s="98"/>
      <c r="H88" s="98"/>
      <c r="I88" s="99"/>
      <c r="J88" s="100"/>
      <c r="K88" s="312">
        <v>0.05</v>
      </c>
      <c r="L88" s="859">
        <f>N81*K88</f>
        <v>516.62645965253193</v>
      </c>
      <c r="M88" s="860"/>
      <c r="N88" s="57"/>
    </row>
    <row r="89" spans="1:14" ht="15.75" thickBot="1">
      <c r="B89" s="823" t="s">
        <v>953</v>
      </c>
      <c r="C89" s="824"/>
      <c r="D89" s="824"/>
      <c r="E89" s="824"/>
      <c r="F89" s="824"/>
      <c r="G89" s="824"/>
      <c r="H89" s="824"/>
      <c r="I89" s="824"/>
      <c r="J89" s="824"/>
      <c r="K89" s="824"/>
      <c r="L89" s="824"/>
      <c r="M89" s="825"/>
      <c r="N89" s="58">
        <f>L86+L87+L88</f>
        <v>3099.7587579151918</v>
      </c>
    </row>
    <row r="90" spans="1:14" ht="15.75" thickBot="1">
      <c r="B90" s="39"/>
      <c r="C90" s="40"/>
      <c r="D90" s="40"/>
      <c r="E90" s="40"/>
      <c r="F90" s="40"/>
      <c r="G90" s="40"/>
      <c r="H90" s="40"/>
      <c r="I90" s="40"/>
      <c r="J90" s="40"/>
      <c r="K90" s="40"/>
      <c r="L90" s="40"/>
      <c r="M90" s="40"/>
      <c r="N90" s="41"/>
    </row>
    <row r="91" spans="1:14" ht="15.75" thickBot="1">
      <c r="A91" t="s">
        <v>2016</v>
      </c>
      <c r="B91" s="823" t="s">
        <v>975</v>
      </c>
      <c r="C91" s="824"/>
      <c r="D91" s="824"/>
      <c r="E91" s="824"/>
      <c r="F91" s="824"/>
      <c r="G91" s="824"/>
      <c r="H91" s="824"/>
      <c r="I91" s="824"/>
      <c r="J91" s="824"/>
      <c r="K91" s="824"/>
      <c r="L91" s="824"/>
      <c r="M91" s="825"/>
      <c r="N91" s="195">
        <f>N81+N89</f>
        <v>13432.287950965831</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976</v>
      </c>
      <c r="F96" s="59"/>
      <c r="G96" s="59"/>
      <c r="H96" s="59"/>
      <c r="I96" s="59"/>
      <c r="J96" s="59"/>
      <c r="K96" s="18"/>
      <c r="L96" s="18"/>
      <c r="M96" s="18"/>
      <c r="N96" s="23"/>
    </row>
    <row r="97" spans="2:14">
      <c r="B97" s="22"/>
      <c r="C97" s="18"/>
      <c r="D97" s="18"/>
      <c r="E97" s="18" t="s">
        <v>977</v>
      </c>
      <c r="F97" s="18"/>
      <c r="G97" s="18"/>
      <c r="H97" s="18"/>
      <c r="I97" s="18"/>
      <c r="J97" s="18"/>
      <c r="K97" s="18"/>
      <c r="L97" s="18"/>
      <c r="M97" s="18"/>
      <c r="N97" s="23"/>
    </row>
    <row r="98" spans="2:14">
      <c r="B98" s="22"/>
      <c r="C98" s="18"/>
      <c r="D98" s="18"/>
      <c r="E98" s="18" t="s">
        <v>978</v>
      </c>
      <c r="F98" s="18"/>
      <c r="G98" s="18"/>
      <c r="H98" s="18"/>
      <c r="I98" s="18"/>
      <c r="J98" s="18"/>
      <c r="K98" s="18"/>
      <c r="L98" s="18"/>
      <c r="M98" s="18"/>
      <c r="N98" s="23"/>
    </row>
    <row r="99" spans="2:14">
      <c r="B99" s="22"/>
      <c r="C99" s="18"/>
      <c r="D99" s="18"/>
      <c r="E99" s="18" t="s">
        <v>979</v>
      </c>
      <c r="F99" s="18"/>
      <c r="G99" s="18"/>
      <c r="H99" s="18"/>
      <c r="I99" s="18"/>
      <c r="J99" s="18"/>
      <c r="K99" s="18"/>
      <c r="L99" s="18"/>
      <c r="M99" s="18"/>
      <c r="N99" s="23"/>
    </row>
    <row r="100" spans="2:14" ht="15.75" thickBot="1">
      <c r="B100" s="22"/>
      <c r="C100" s="18"/>
      <c r="D100" s="18"/>
      <c r="E100" s="18"/>
      <c r="F100" s="18" t="s">
        <v>980</v>
      </c>
      <c r="G100" s="18"/>
      <c r="H100" s="18"/>
      <c r="I100" s="18"/>
      <c r="J100" s="18"/>
      <c r="K100" s="18"/>
      <c r="L100" s="18"/>
      <c r="M100" s="18"/>
      <c r="N100" s="23"/>
    </row>
    <row r="101" spans="2:14">
      <c r="B101" s="234" t="s">
        <v>2216</v>
      </c>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ht="15.75" thickBot="1">
      <c r="B105" s="240"/>
      <c r="C105" s="241"/>
      <c r="D105" s="241"/>
      <c r="E105" s="241"/>
      <c r="F105" s="241"/>
      <c r="G105" s="241"/>
      <c r="H105" s="241"/>
      <c r="I105" s="241"/>
      <c r="J105" s="241"/>
      <c r="K105" s="241"/>
      <c r="L105" s="241"/>
      <c r="M105" s="241"/>
      <c r="N105" s="242"/>
    </row>
    <row r="106" spans="2:14">
      <c r="B106" s="243"/>
      <c r="C106" s="244"/>
      <c r="D106" s="244"/>
      <c r="E106" s="244"/>
      <c r="F106" s="244"/>
      <c r="G106" s="244"/>
      <c r="H106" s="244"/>
      <c r="I106" s="244"/>
      <c r="J106" s="244"/>
      <c r="K106" s="244"/>
      <c r="L106" s="244"/>
      <c r="M106" s="244"/>
      <c r="N106" s="245"/>
    </row>
    <row r="107" spans="2:14">
      <c r="B107" s="229" t="s">
        <v>2217</v>
      </c>
      <c r="C107" s="37"/>
      <c r="D107" s="37"/>
      <c r="E107" s="37"/>
      <c r="F107" s="37"/>
      <c r="G107" s="37"/>
      <c r="H107" s="37"/>
      <c r="I107" s="37"/>
      <c r="J107" s="37"/>
      <c r="K107" s="37"/>
      <c r="L107" s="37"/>
      <c r="M107" s="37"/>
      <c r="N107" s="38"/>
    </row>
    <row r="108" spans="2:14" ht="15" customHeight="1">
      <c r="B108" s="861" t="s">
        <v>2218</v>
      </c>
      <c r="C108" s="862"/>
      <c r="D108" s="862"/>
      <c r="E108" s="862"/>
      <c r="F108" s="862"/>
      <c r="G108" s="862"/>
      <c r="H108" s="862"/>
      <c r="I108" s="862"/>
      <c r="J108" s="862"/>
      <c r="K108" s="862"/>
      <c r="L108" s="862"/>
      <c r="M108" s="862"/>
      <c r="N108" s="863"/>
    </row>
    <row r="109" spans="2:14" ht="15" customHeight="1">
      <c r="B109" s="861"/>
      <c r="C109" s="862"/>
      <c r="D109" s="862"/>
      <c r="E109" s="862"/>
      <c r="F109" s="862"/>
      <c r="G109" s="862"/>
      <c r="H109" s="862"/>
      <c r="I109" s="862"/>
      <c r="J109" s="862"/>
      <c r="K109" s="862"/>
      <c r="L109" s="862"/>
      <c r="M109" s="862"/>
      <c r="N109" s="863"/>
    </row>
    <row r="110" spans="2:14" ht="32.25" customHeight="1">
      <c r="B110" s="864" t="s">
        <v>2219</v>
      </c>
      <c r="C110" s="865"/>
      <c r="D110" s="865"/>
      <c r="E110" s="865"/>
      <c r="F110" s="865"/>
      <c r="G110" s="865"/>
      <c r="H110" s="865"/>
      <c r="I110" s="865"/>
      <c r="J110" s="865"/>
      <c r="K110" s="865"/>
      <c r="L110" s="865"/>
      <c r="M110" s="865"/>
      <c r="N110" s="866"/>
    </row>
    <row r="111" spans="2:14">
      <c r="B111" s="864"/>
      <c r="C111" s="865"/>
      <c r="D111" s="865"/>
      <c r="E111" s="865"/>
      <c r="F111" s="865"/>
      <c r="G111" s="865"/>
      <c r="H111" s="865"/>
      <c r="I111" s="865"/>
      <c r="J111" s="865"/>
      <c r="K111" s="865"/>
      <c r="L111" s="865"/>
      <c r="M111" s="865"/>
      <c r="N111" s="866"/>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29"/>
      <c r="C115" s="37"/>
      <c r="D115" s="37"/>
      <c r="E115" s="37"/>
      <c r="F115" s="37"/>
      <c r="G115" s="37"/>
      <c r="H115" s="37"/>
      <c r="I115" s="37"/>
      <c r="J115" s="37"/>
      <c r="K115" s="37"/>
      <c r="L115" s="37"/>
      <c r="M115" s="37"/>
      <c r="N115" s="38"/>
    </row>
    <row r="116" spans="2:14">
      <c r="B116" s="22"/>
      <c r="C116" s="18"/>
      <c r="D116" s="18"/>
      <c r="E116" s="18" t="s">
        <v>976</v>
      </c>
      <c r="F116" s="59"/>
      <c r="G116" s="59"/>
      <c r="H116" s="18"/>
      <c r="I116" s="18"/>
      <c r="J116" s="18"/>
      <c r="K116" s="18"/>
      <c r="L116" s="18"/>
      <c r="M116" s="18"/>
      <c r="N116" s="23"/>
    </row>
    <row r="117" spans="2:14">
      <c r="B117" s="22"/>
      <c r="C117" s="18"/>
      <c r="D117" s="18"/>
      <c r="E117" s="60" t="s">
        <v>977</v>
      </c>
      <c r="F117" s="18"/>
      <c r="G117" s="18"/>
      <c r="H117" s="60"/>
      <c r="I117" s="60"/>
      <c r="J117" s="60"/>
      <c r="K117" s="18"/>
      <c r="L117" s="18"/>
      <c r="M117" s="18"/>
      <c r="N117" s="23"/>
    </row>
    <row r="118" spans="2:14">
      <c r="B118" s="22"/>
      <c r="C118" s="18"/>
      <c r="D118" s="18"/>
      <c r="E118" s="61" t="s">
        <v>981</v>
      </c>
      <c r="F118" s="18"/>
      <c r="G118" s="18"/>
      <c r="H118" s="61"/>
      <c r="I118" s="61"/>
      <c r="J118" s="61"/>
      <c r="K118" s="18"/>
      <c r="L118" s="18"/>
      <c r="M118" s="18"/>
      <c r="N118" s="23"/>
    </row>
    <row r="119" spans="2:14">
      <c r="B119" s="62"/>
      <c r="C119" s="37"/>
      <c r="D119" s="37"/>
      <c r="E119" s="18" t="s">
        <v>979</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2220</v>
      </c>
      <c r="C121" s="61"/>
      <c r="D121" s="61"/>
      <c r="E121" s="18"/>
      <c r="F121" s="18"/>
      <c r="G121" s="18"/>
      <c r="H121" s="18"/>
      <c r="I121" s="18"/>
      <c r="J121" s="800"/>
      <c r="K121" s="800"/>
      <c r="L121" s="800"/>
      <c r="M121" s="800"/>
      <c r="N121" s="801"/>
    </row>
    <row r="122" spans="2:14" ht="15.75" thickBot="1">
      <c r="B122" s="268" t="s">
        <v>2221</v>
      </c>
      <c r="C122" s="400"/>
      <c r="D122" s="400"/>
      <c r="E122" s="63"/>
      <c r="F122" s="63"/>
      <c r="G122" s="63"/>
      <c r="H122" s="63"/>
      <c r="I122" s="63"/>
      <c r="J122" s="802"/>
      <c r="K122" s="802"/>
      <c r="L122" s="802"/>
      <c r="M122" s="802"/>
      <c r="N122" s="80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1014</v>
      </c>
      <c r="C31" s="87" t="s">
        <v>1193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312</v>
      </c>
      <c r="B36" s="836" t="str">
        <f>VLOOKUP(A36,EQUIPOS!A6:D154,3,FALSE)</f>
        <v>Retroexcavadora sobre oruga, potencia 138 HP, balde de 1,5 m3.</v>
      </c>
      <c r="C36" s="837"/>
      <c r="D36" s="837"/>
      <c r="E36" s="837"/>
      <c r="F36" s="837"/>
      <c r="G36" s="837"/>
      <c r="H36" s="838"/>
      <c r="I36" s="274"/>
      <c r="J36" s="275"/>
      <c r="K36" s="276">
        <f>VLOOKUP(A36,EQUIPOS!A6:D163,4,FALSE)</f>
        <v>167761.13360944993</v>
      </c>
      <c r="L36" s="277"/>
      <c r="M36" s="278">
        <v>66</v>
      </c>
      <c r="N36" s="279">
        <f>K36/M36</f>
        <v>2541.8353577189382</v>
      </c>
    </row>
    <row r="37" spans="1:14">
      <c r="A37" 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0.01</v>
      </c>
      <c r="M42" s="848"/>
      <c r="N42" s="111">
        <f>N76*L42</f>
        <v>1.1854260416666667</v>
      </c>
    </row>
    <row r="43" spans="1:14" ht="15.75" thickBot="1">
      <c r="B43" s="823" t="s">
        <v>953</v>
      </c>
      <c r="C43" s="824"/>
      <c r="D43" s="824"/>
      <c r="E43" s="824"/>
      <c r="F43" s="824"/>
      <c r="G43" s="824"/>
      <c r="H43" s="824"/>
      <c r="I43" s="824"/>
      <c r="J43" s="824"/>
      <c r="K43" s="824"/>
      <c r="L43" s="824"/>
      <c r="M43" s="825"/>
      <c r="N43" s="401">
        <f>SUM(N36:N42)</f>
        <v>2543.0207837606049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6</v>
      </c>
      <c r="B70" s="55" t="str">
        <f>VLOOKUP(A70,'MANO DE OBRA'!A8:D68,3,FALSE)</f>
        <v xml:space="preserve">Obrero </v>
      </c>
      <c r="C70" s="53"/>
      <c r="D70" s="53"/>
      <c r="E70" s="53"/>
      <c r="F70" s="53"/>
      <c r="G70" s="53"/>
      <c r="H70" s="53"/>
      <c r="I70" s="299">
        <f>K70/J70*100</f>
        <v>33832.699999999997</v>
      </c>
      <c r="J70" s="300">
        <v>185</v>
      </c>
      <c r="K70" s="301">
        <f>VLOOKUP(A70,'MANO DE OBRA'!A8:D99,4,FALSE)</f>
        <v>62590.494999999995</v>
      </c>
      <c r="L70" s="56"/>
      <c r="M70" s="302">
        <v>528</v>
      </c>
      <c r="N70" s="402">
        <f>K70/M70</f>
        <v>118.54260416666666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118.54260416666666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2661.5633879272714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532.31267758545425</v>
      </c>
      <c r="M83" s="858"/>
      <c r="N83" s="57"/>
    </row>
    <row r="84" spans="1:14">
      <c r="B84" s="95" t="s">
        <v>973</v>
      </c>
      <c r="C84" s="96"/>
      <c r="D84" s="96"/>
      <c r="E84" s="96"/>
      <c r="F84" s="96"/>
      <c r="G84" s="96"/>
      <c r="H84" s="96"/>
      <c r="I84" s="93"/>
      <c r="J84" s="94"/>
      <c r="K84" s="311">
        <v>0.05</v>
      </c>
      <c r="L84" s="857">
        <f>N78*K84</f>
        <v>133.07816939636356</v>
      </c>
      <c r="M84" s="858"/>
      <c r="N84" s="57"/>
    </row>
    <row r="85" spans="1:14" ht="15.75" thickBot="1">
      <c r="B85" s="97" t="s">
        <v>974</v>
      </c>
      <c r="C85" s="98"/>
      <c r="D85" s="98"/>
      <c r="E85" s="98"/>
      <c r="F85" s="98"/>
      <c r="G85" s="98"/>
      <c r="H85" s="98"/>
      <c r="I85" s="99"/>
      <c r="J85" s="100"/>
      <c r="K85" s="312">
        <v>0.05</v>
      </c>
      <c r="L85" s="859">
        <f>N78*K85</f>
        <v>133.07816939636356</v>
      </c>
      <c r="M85" s="860"/>
      <c r="N85" s="57"/>
    </row>
    <row r="86" spans="1:14" ht="15.75" thickBot="1">
      <c r="B86" s="823" t="s">
        <v>953</v>
      </c>
      <c r="C86" s="824"/>
      <c r="D86" s="824"/>
      <c r="E86" s="824"/>
      <c r="F86" s="824"/>
      <c r="G86" s="824"/>
      <c r="H86" s="824"/>
      <c r="I86" s="824"/>
      <c r="J86" s="824"/>
      <c r="K86" s="824"/>
      <c r="L86" s="824"/>
      <c r="M86" s="825"/>
      <c r="N86" s="58">
        <f>L83+L84+L85</f>
        <v>798.46901637818144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3460.0324043054529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1015</v>
      </c>
      <c r="C31" s="87" t="s">
        <v>1194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148</v>
      </c>
      <c r="B36" s="836" t="str">
        <f>VLOOKUP(A36,EQUIPOS!A6:D154,3,FALSE)</f>
        <v>Cargador : Potencia en el volante 110 hp, Clasificación de RPM del motor 2300.</v>
      </c>
      <c r="C36" s="837"/>
      <c r="D36" s="837"/>
      <c r="E36" s="837"/>
      <c r="F36" s="837"/>
      <c r="G36" s="837"/>
      <c r="H36" s="838"/>
      <c r="I36" s="274"/>
      <c r="J36" s="275"/>
      <c r="K36" s="276">
        <f>VLOOKUP(A36,EQUIPOS!A6:D163,4,FALSE)</f>
        <v>107869.55490828359</v>
      </c>
      <c r="L36" s="277"/>
      <c r="M36" s="278">
        <v>66</v>
      </c>
      <c r="N36" s="279">
        <f>K36/M36</f>
        <v>1634.3871955800544</v>
      </c>
    </row>
    <row r="37" spans="1:14">
      <c r="A37" s="114" t="s">
        <v>129</v>
      </c>
      <c r="B37" s="836" t="str">
        <f>VLOOKUP(A37,EQUIPOS!A7:D154,3,FALSE)</f>
        <v xml:space="preserve">Buldozer, Potencia al volante de 140 HP, motor de 2200 RPM, longitud de hoja 4,80m. </v>
      </c>
      <c r="C37" s="837"/>
      <c r="D37" s="837"/>
      <c r="E37" s="837"/>
      <c r="F37" s="837"/>
      <c r="G37" s="837"/>
      <c r="H37" s="838"/>
      <c r="I37" s="274"/>
      <c r="J37" s="275"/>
      <c r="K37" s="276">
        <f>VLOOKUP(A37,EQUIPOS!A7:D164,4,FALSE)</f>
        <v>172846.44234755807</v>
      </c>
      <c r="L37" s="277"/>
      <c r="M37" s="278">
        <v>100</v>
      </c>
      <c r="N37" s="279">
        <f>K37/M37</f>
        <v>1728.4644234755806</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81"/>
      <c r="L39" s="840"/>
      <c r="M39" s="841"/>
      <c r="N39" s="280"/>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0.01</v>
      </c>
      <c r="M42" s="848"/>
      <c r="N42" s="111">
        <f>N76*L42</f>
        <v>2.3708520833333333</v>
      </c>
    </row>
    <row r="43" spans="1:14" ht="15.75" thickBot="1">
      <c r="B43" s="823" t="s">
        <v>953</v>
      </c>
      <c r="C43" s="824"/>
      <c r="D43" s="824"/>
      <c r="E43" s="824"/>
      <c r="F43" s="824"/>
      <c r="G43" s="824"/>
      <c r="H43" s="824"/>
      <c r="I43" s="824"/>
      <c r="J43" s="824"/>
      <c r="K43" s="824"/>
      <c r="L43" s="824"/>
      <c r="M43" s="825"/>
      <c r="N43" s="401">
        <f>SUM(N36:N42)</f>
        <v>3365.2224711389681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444</v>
      </c>
      <c r="B48" s="49" t="str">
        <f>VLOOKUP(A48,MATERIALES!A4:D373,3,FALSE)</f>
        <v>Disposición de material de derrumbe</v>
      </c>
      <c r="C48" s="288"/>
      <c r="D48" s="288"/>
      <c r="E48" s="288"/>
      <c r="F48" s="288"/>
      <c r="G48" s="288"/>
      <c r="H48" s="288"/>
      <c r="I48" s="275"/>
      <c r="J48" s="231" t="str">
        <f>VLOOKUP(A48,MATERIALES!A4:D373,2,FALSE)</f>
        <v>m3</v>
      </c>
      <c r="K48" s="289">
        <v>1</v>
      </c>
      <c r="L48" s="274"/>
      <c r="M48" s="290">
        <f>VLOOKUP(A48,MATERIALES!A4:D395,4,FALSE)</f>
        <v>3376.1268671778462</v>
      </c>
      <c r="N48" s="279">
        <f>K48*M48</f>
        <v>3376.1268671778462</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3376.1268671778462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528</v>
      </c>
      <c r="N70" s="402">
        <f>K70/M70</f>
        <v>237.08520833333333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237.08520833333333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6978.4345466501472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1395.6869093300295</v>
      </c>
      <c r="M83" s="858"/>
      <c r="N83" s="57"/>
    </row>
    <row r="84" spans="1:14">
      <c r="B84" s="95" t="s">
        <v>973</v>
      </c>
      <c r="C84" s="96"/>
      <c r="D84" s="96"/>
      <c r="E84" s="96"/>
      <c r="F84" s="96"/>
      <c r="G84" s="96"/>
      <c r="H84" s="96"/>
      <c r="I84" s="93"/>
      <c r="J84" s="94"/>
      <c r="K84" s="311">
        <v>0.05</v>
      </c>
      <c r="L84" s="857">
        <f>N78*K84</f>
        <v>348.92172733250737</v>
      </c>
      <c r="M84" s="858"/>
      <c r="N84" s="57"/>
    </row>
    <row r="85" spans="1:14" ht="15.75" thickBot="1">
      <c r="B85" s="97" t="s">
        <v>974</v>
      </c>
      <c r="C85" s="98"/>
      <c r="D85" s="98"/>
      <c r="E85" s="98"/>
      <c r="F85" s="98"/>
      <c r="G85" s="98"/>
      <c r="H85" s="98"/>
      <c r="I85" s="99"/>
      <c r="J85" s="100"/>
      <c r="K85" s="312">
        <v>0.05</v>
      </c>
      <c r="L85" s="859">
        <f>N78*K85</f>
        <v>348.92172733250737</v>
      </c>
      <c r="M85" s="860"/>
      <c r="N85" s="57"/>
    </row>
    <row r="86" spans="1:14" ht="15.75" thickBot="1">
      <c r="B86" s="823" t="s">
        <v>953</v>
      </c>
      <c r="C86" s="824"/>
      <c r="D86" s="824"/>
      <c r="E86" s="824"/>
      <c r="F86" s="824"/>
      <c r="G86" s="824"/>
      <c r="H86" s="824"/>
      <c r="I86" s="824"/>
      <c r="J86" s="824"/>
      <c r="K86" s="824"/>
      <c r="L86" s="824"/>
      <c r="M86" s="825"/>
      <c r="N86" s="58">
        <f>L83+L84+L85</f>
        <v>2093.5303639950444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9071.9649106451907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1016</v>
      </c>
      <c r="C31" s="87" t="s">
        <v>1195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4" t="s">
        <v>129</v>
      </c>
      <c r="B36" s="836" t="str">
        <f>VLOOKUP(A36,EQUIPOS!A6:D154,3,FALSE)</f>
        <v xml:space="preserve">Buldozer, Potencia al volante de 140 HP, motor de 2200 RPM, longitud de hoja 4,80m. </v>
      </c>
      <c r="C36" s="837"/>
      <c r="D36" s="837"/>
      <c r="E36" s="837"/>
      <c r="F36" s="837"/>
      <c r="G36" s="837"/>
      <c r="H36" s="838"/>
      <c r="I36" s="274"/>
      <c r="J36" s="275"/>
      <c r="K36" s="276">
        <f>VLOOKUP(A36,EQUIPOS!A6:D163,4,FALSE)</f>
        <v>172846.44234755807</v>
      </c>
      <c r="L36" s="471"/>
      <c r="M36" s="290">
        <v>50</v>
      </c>
      <c r="N36" s="279">
        <f>K36/M36</f>
        <v>3456.9288469511612</v>
      </c>
    </row>
    <row r="37" spans="1:14">
      <c r="A37" s="114" t="s">
        <v>152</v>
      </c>
      <c r="B37" s="836" t="str">
        <f>VLOOKUP(A37,EQUIPOS!A7:D154,3,FALSE)</f>
        <v xml:space="preserve">Carrotanque de agua(1000 Galones) </v>
      </c>
      <c r="C37" s="837"/>
      <c r="D37" s="837"/>
      <c r="E37" s="837"/>
      <c r="F37" s="837"/>
      <c r="G37" s="837"/>
      <c r="H37" s="838"/>
      <c r="I37" s="274"/>
      <c r="J37" s="275"/>
      <c r="K37" s="276">
        <f>VLOOKUP(A37,EQUIPOS!A7:D164,4,FALSE)</f>
        <v>122886.73249035697</v>
      </c>
      <c r="L37" s="471"/>
      <c r="M37" s="290">
        <v>50</v>
      </c>
      <c r="N37" s="279">
        <f>K37/M37</f>
        <v>2457.7346498071392</v>
      </c>
    </row>
    <row r="38" spans="1:14">
      <c r="A38" s="212" t="s">
        <v>269</v>
      </c>
      <c r="B38" s="836" t="str">
        <f>VLOOKUP(A38,EQUIPOS!A8:D154,3,FALSE)</f>
        <v>Motoniveladora  potencia 215 HP, ancho de cuchilla 4,27 m, peso 18 ton.</v>
      </c>
      <c r="C38" s="837"/>
      <c r="D38" s="837"/>
      <c r="E38" s="837"/>
      <c r="F38" s="837"/>
      <c r="G38" s="837"/>
      <c r="H38" s="838"/>
      <c r="I38" s="274"/>
      <c r="J38" s="275"/>
      <c r="K38" s="276">
        <f>VLOOKUP(A38,EQUIPOS!A8:D165,4,FALSE)</f>
        <v>161345.42373438107</v>
      </c>
      <c r="L38" s="471"/>
      <c r="M38" s="290">
        <v>50</v>
      </c>
      <c r="N38" s="279">
        <f>K38/M38</f>
        <v>3226.9084746876215</v>
      </c>
    </row>
    <row r="39" spans="1:14">
      <c r="A39" s="212" t="s">
        <v>365</v>
      </c>
      <c r="B39" s="836" t="str">
        <f>VLOOKUP(A39,EQUIPOS!A9:D154,3,FALSE)</f>
        <v xml:space="preserve">Vibrocompatador, potencia 153 HP, peso 10 Ton. </v>
      </c>
      <c r="C39" s="837"/>
      <c r="D39" s="837"/>
      <c r="E39" s="837"/>
      <c r="F39" s="837"/>
      <c r="G39" s="837"/>
      <c r="H39" s="838"/>
      <c r="I39" s="839"/>
      <c r="J39" s="820"/>
      <c r="K39" s="276">
        <f>VLOOKUP(A39,EQUIPOS!A9:D166,4,FALSE)</f>
        <v>114013.01684070317</v>
      </c>
      <c r="L39" s="951">
        <v>50</v>
      </c>
      <c r="M39" s="952"/>
      <c r="N39" s="279">
        <f>K39/L39</f>
        <v>2280.2603368140635</v>
      </c>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11421.832308259985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400</v>
      </c>
      <c r="N70" s="402">
        <f>K70/M70</f>
        <v>266.71560903601994</v>
      </c>
      <c r="O70" s="112"/>
    </row>
    <row r="71" spans="1:15">
      <c r="A71" t="s">
        <v>6</v>
      </c>
      <c r="B71" s="55" t="str">
        <f>VLOOKUP(A71,'MANO DE OBRA'!A8:D69,3,FALSE)</f>
        <v xml:space="preserve">Obrero </v>
      </c>
      <c r="C71" s="53"/>
      <c r="D71" s="53"/>
      <c r="E71" s="53"/>
      <c r="F71" s="53"/>
      <c r="G71" s="53"/>
      <c r="H71" s="53"/>
      <c r="I71" s="299">
        <f>K71/J71*100</f>
        <v>33832.699999999997</v>
      </c>
      <c r="J71" s="300">
        <v>185</v>
      </c>
      <c r="K71" s="301">
        <f>VLOOKUP(A71,'MANO DE OBRA'!A8:D100,4,FALSE)</f>
        <v>62590.494999999995</v>
      </c>
      <c r="L71" s="56"/>
      <c r="M71" s="306">
        <v>400</v>
      </c>
      <c r="N71" s="402">
        <f>K71/M71</f>
        <v>156.4762375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423.19184653601997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11845.024154796005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2369.0048309592012</v>
      </c>
      <c r="M83" s="858"/>
      <c r="N83" s="57"/>
    </row>
    <row r="84" spans="1:14">
      <c r="B84" s="95" t="s">
        <v>973</v>
      </c>
      <c r="C84" s="96"/>
      <c r="D84" s="96"/>
      <c r="E84" s="96"/>
      <c r="F84" s="96"/>
      <c r="G84" s="96"/>
      <c r="H84" s="96"/>
      <c r="I84" s="93"/>
      <c r="J84" s="94"/>
      <c r="K84" s="311">
        <v>0.05</v>
      </c>
      <c r="L84" s="857">
        <f>N78*K84</f>
        <v>592.25120773980029</v>
      </c>
      <c r="M84" s="858"/>
      <c r="N84" s="57"/>
    </row>
    <row r="85" spans="1:14" ht="15.75" thickBot="1">
      <c r="B85" s="97" t="s">
        <v>974</v>
      </c>
      <c r="C85" s="98"/>
      <c r="D85" s="98"/>
      <c r="E85" s="98"/>
      <c r="F85" s="98"/>
      <c r="G85" s="98"/>
      <c r="H85" s="98"/>
      <c r="I85" s="99"/>
      <c r="J85" s="100"/>
      <c r="K85" s="312">
        <v>0.05</v>
      </c>
      <c r="L85" s="859">
        <f>N78*K85</f>
        <v>592.25120773980029</v>
      </c>
      <c r="M85" s="860"/>
      <c r="N85" s="57"/>
    </row>
    <row r="86" spans="1:14" ht="15.75" thickBot="1">
      <c r="B86" s="823" t="s">
        <v>953</v>
      </c>
      <c r="C86" s="824"/>
      <c r="D86" s="824"/>
      <c r="E86" s="824"/>
      <c r="F86" s="824"/>
      <c r="G86" s="824"/>
      <c r="H86" s="824"/>
      <c r="I86" s="824"/>
      <c r="J86" s="824"/>
      <c r="K86" s="824"/>
      <c r="L86" s="824"/>
      <c r="M86" s="825"/>
      <c r="N86" s="58">
        <f>L83+L84+L85</f>
        <v>3553.5072464388022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15398.531401234806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1017</v>
      </c>
      <c r="C31" s="87" t="s">
        <v>1196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129</v>
      </c>
      <c r="B36" s="836" t="str">
        <f>VLOOKUP(A36,EQUIPOS!A6:D154,3,FALSE)</f>
        <v xml:space="preserve">Buldozer, Potencia al volante de 140 HP, motor de 2200 RPM, longitud de hoja 4,80m. </v>
      </c>
      <c r="C36" s="837"/>
      <c r="D36" s="837"/>
      <c r="E36" s="837"/>
      <c r="F36" s="837"/>
      <c r="G36" s="837"/>
      <c r="H36" s="838"/>
      <c r="I36" s="274"/>
      <c r="J36" s="275"/>
      <c r="K36" s="276">
        <f>VLOOKUP(A36,EQUIPOS!A6:D163,4,FALSE)</f>
        <v>172846.44234755807</v>
      </c>
      <c r="L36" s="277"/>
      <c r="M36" s="278">
        <v>40</v>
      </c>
      <c r="N36" s="279">
        <f>K36/M36</f>
        <v>4321.1610586889519</v>
      </c>
    </row>
    <row r="37" spans="1:14">
      <c r="A37" s="119" t="s">
        <v>365</v>
      </c>
      <c r="B37" s="836" t="str">
        <f>VLOOKUP(A37,EQUIPOS!A7:D154,3,FALSE)</f>
        <v xml:space="preserve">Vibrocompatador, potencia 153 HP, peso 10 Ton. </v>
      </c>
      <c r="C37" s="837"/>
      <c r="D37" s="837"/>
      <c r="E37" s="837"/>
      <c r="F37" s="837"/>
      <c r="G37" s="837"/>
      <c r="H37" s="838"/>
      <c r="I37" s="274"/>
      <c r="J37" s="275"/>
      <c r="K37" s="276">
        <f>VLOOKUP(A37,EQUIPOS!A7:D164,4,FALSE)</f>
        <v>114013.01684070317</v>
      </c>
      <c r="L37" s="277"/>
      <c r="M37" s="278">
        <v>40</v>
      </c>
      <c r="N37" s="279">
        <f>K37/M37</f>
        <v>2850.3254210175792</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7171.4864797065311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320</v>
      </c>
      <c r="N70" s="402">
        <f>K70/M70</f>
        <v>333.39451129502493</v>
      </c>
      <c r="O70" s="112"/>
    </row>
    <row r="71" spans="1:15">
      <c r="A71" t="s">
        <v>6</v>
      </c>
      <c r="B71" s="55" t="str">
        <f>VLOOKUP(A71,'MANO DE OBRA'!A8:D69,3,FALSE)</f>
        <v xml:space="preserve">Obrero </v>
      </c>
      <c r="C71" s="53"/>
      <c r="D71" s="53"/>
      <c r="E71" s="53"/>
      <c r="F71" s="53"/>
      <c r="G71" s="53"/>
      <c r="H71" s="53"/>
      <c r="I71" s="299">
        <f>K71/J71*100</f>
        <v>33832.699999999997</v>
      </c>
      <c r="J71" s="300">
        <v>185</v>
      </c>
      <c r="K71" s="301">
        <f>VLOOKUP(A71,'MANO DE OBRA'!A8:D100,4,FALSE)</f>
        <v>62590.494999999995</v>
      </c>
      <c r="L71" s="56"/>
      <c r="M71" s="306">
        <v>320</v>
      </c>
      <c r="N71" s="402">
        <f>K71/M71</f>
        <v>195.59529687499997</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528.98980817002484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7700.4762878765559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1540.0952575753113</v>
      </c>
      <c r="M83" s="858"/>
      <c r="N83" s="57"/>
    </row>
    <row r="84" spans="1:14">
      <c r="B84" s="95" t="s">
        <v>973</v>
      </c>
      <c r="C84" s="96"/>
      <c r="D84" s="96"/>
      <c r="E84" s="96"/>
      <c r="F84" s="96"/>
      <c r="G84" s="96"/>
      <c r="H84" s="96"/>
      <c r="I84" s="93"/>
      <c r="J84" s="94"/>
      <c r="K84" s="311">
        <v>0.05</v>
      </c>
      <c r="L84" s="857">
        <f>N78*K84</f>
        <v>385.02381439382782</v>
      </c>
      <c r="M84" s="858"/>
      <c r="N84" s="57"/>
    </row>
    <row r="85" spans="1:14" ht="15.75" thickBot="1">
      <c r="B85" s="97" t="s">
        <v>974</v>
      </c>
      <c r="C85" s="98"/>
      <c r="D85" s="98"/>
      <c r="E85" s="98"/>
      <c r="F85" s="98"/>
      <c r="G85" s="98"/>
      <c r="H85" s="98"/>
      <c r="I85" s="99"/>
      <c r="J85" s="100"/>
      <c r="K85" s="312">
        <v>0.05</v>
      </c>
      <c r="L85" s="859">
        <f>N78*K85</f>
        <v>385.02381439382782</v>
      </c>
      <c r="M85" s="860"/>
      <c r="N85" s="57"/>
    </row>
    <row r="86" spans="1:14" ht="15.75" thickBot="1">
      <c r="B86" s="823" t="s">
        <v>953</v>
      </c>
      <c r="C86" s="824"/>
      <c r="D86" s="824"/>
      <c r="E86" s="824"/>
      <c r="F86" s="824"/>
      <c r="G86" s="824"/>
      <c r="H86" s="824"/>
      <c r="I86" s="824"/>
      <c r="J86" s="824"/>
      <c r="K86" s="824"/>
      <c r="L86" s="824"/>
      <c r="M86" s="825"/>
      <c r="N86" s="58">
        <f>L83+L84+L85</f>
        <v>2310.1428863629667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10010.619174239522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1018</v>
      </c>
      <c r="C31" s="87" t="s">
        <v>1197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129</v>
      </c>
      <c r="B36" s="836" t="str">
        <f>VLOOKUP(A36,EQUIPOS!A6:D154,3,FALSE)</f>
        <v xml:space="preserve">Buldozer, Potencia al volante de 140 HP, motor de 2200 RPM, longitud de hoja 4,80m. </v>
      </c>
      <c r="C36" s="837"/>
      <c r="D36" s="837"/>
      <c r="E36" s="837"/>
      <c r="F36" s="837"/>
      <c r="G36" s="837"/>
      <c r="H36" s="838"/>
      <c r="I36" s="274"/>
      <c r="J36" s="275"/>
      <c r="K36" s="276">
        <f>VLOOKUP(A36,EQUIPOS!A6:D163,4,FALSE)</f>
        <v>172846.44234755807</v>
      </c>
      <c r="L36" s="277"/>
      <c r="M36" s="278">
        <v>40</v>
      </c>
      <c r="N36" s="279">
        <f>K36/M36</f>
        <v>4321.1610586889519</v>
      </c>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4321.1610586889519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320</v>
      </c>
      <c r="N70" s="402">
        <f>K70/M70</f>
        <v>333.39451129502493</v>
      </c>
      <c r="O70" s="112"/>
    </row>
    <row r="71" spans="1:15">
      <c r="A71" t="s">
        <v>6</v>
      </c>
      <c r="B71" s="55" t="str">
        <f>VLOOKUP(A71,'MANO DE OBRA'!A8:D69,3,FALSE)</f>
        <v xml:space="preserve">Obrero </v>
      </c>
      <c r="C71" s="53"/>
      <c r="D71" s="53"/>
      <c r="E71" s="53"/>
      <c r="F71" s="53"/>
      <c r="G71" s="53"/>
      <c r="H71" s="53"/>
      <c r="I71" s="299">
        <f>K71/J71*100</f>
        <v>33832.699999999997</v>
      </c>
      <c r="J71" s="300">
        <v>185</v>
      </c>
      <c r="K71" s="301">
        <f>VLOOKUP(A71,'MANO DE OBRA'!A8:D100,4,FALSE)</f>
        <v>62590.494999999995</v>
      </c>
      <c r="L71" s="56"/>
      <c r="M71" s="306">
        <v>320</v>
      </c>
      <c r="N71" s="402">
        <f>K71/M71</f>
        <v>195.59529687499997</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528.98980817002484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4850.1508668589768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970.0301733717954</v>
      </c>
      <c r="M83" s="858"/>
      <c r="N83" s="57"/>
    </row>
    <row r="84" spans="1:14">
      <c r="B84" s="95" t="s">
        <v>973</v>
      </c>
      <c r="C84" s="96"/>
      <c r="D84" s="96"/>
      <c r="E84" s="96"/>
      <c r="F84" s="96"/>
      <c r="G84" s="96"/>
      <c r="H84" s="96"/>
      <c r="I84" s="93"/>
      <c r="J84" s="94"/>
      <c r="K84" s="311">
        <v>0.05</v>
      </c>
      <c r="L84" s="857">
        <f>N78*K84</f>
        <v>242.50754334294885</v>
      </c>
      <c r="M84" s="858"/>
      <c r="N84" s="57"/>
    </row>
    <row r="85" spans="1:14" ht="15.75" thickBot="1">
      <c r="B85" s="97" t="s">
        <v>974</v>
      </c>
      <c r="C85" s="98"/>
      <c r="D85" s="98"/>
      <c r="E85" s="98"/>
      <c r="F85" s="98"/>
      <c r="G85" s="98"/>
      <c r="H85" s="98"/>
      <c r="I85" s="99"/>
      <c r="J85" s="100"/>
      <c r="K85" s="312">
        <v>0.05</v>
      </c>
      <c r="L85" s="859">
        <f>N78*K85</f>
        <v>242.50754334294885</v>
      </c>
      <c r="M85" s="860"/>
      <c r="N85" s="57"/>
    </row>
    <row r="86" spans="1:14" ht="15.75" thickBot="1">
      <c r="B86" s="823" t="s">
        <v>953</v>
      </c>
      <c r="C86" s="824"/>
      <c r="D86" s="824"/>
      <c r="E86" s="824"/>
      <c r="F86" s="824"/>
      <c r="G86" s="824"/>
      <c r="H86" s="824"/>
      <c r="I86" s="824"/>
      <c r="J86" s="824"/>
      <c r="K86" s="824"/>
      <c r="L86" s="824"/>
      <c r="M86" s="825"/>
      <c r="N86" s="58">
        <f>L83+L84+L85</f>
        <v>1455.045260057693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6305.1961269166695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1441</v>
      </c>
      <c r="C31" s="87" t="s">
        <v>2230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0.01</v>
      </c>
      <c r="M42" s="848"/>
      <c r="N42" s="111">
        <f>N76*L42</f>
        <v>2.31867233614408</v>
      </c>
    </row>
    <row r="43" spans="1:14" ht="15.75" thickBot="1">
      <c r="B43" s="823" t="s">
        <v>953</v>
      </c>
      <c r="C43" s="824"/>
      <c r="D43" s="824"/>
      <c r="E43" s="824"/>
      <c r="F43" s="824"/>
      <c r="G43" s="824"/>
      <c r="H43" s="824"/>
      <c r="I43" s="824"/>
      <c r="J43" s="824"/>
      <c r="K43" s="824"/>
      <c r="L43" s="824"/>
      <c r="M43" s="825"/>
      <c r="N43" s="401">
        <f>SUM(N36:N42)</f>
        <v>2.31867233614408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883</v>
      </c>
      <c r="B48" s="49" t="str">
        <f>VLOOKUP(A48,MATERIALES!A14:D378,3,FALSE)</f>
        <v>Geotextil Nt-2500 O Similar (Proveedores, Pavco, Geomatrix, Tensar, Omnes U Otros)</v>
      </c>
      <c r="C48" s="288"/>
      <c r="D48" s="288"/>
      <c r="E48" s="288"/>
      <c r="F48" s="288"/>
      <c r="G48" s="288"/>
      <c r="H48" s="288"/>
      <c r="I48" s="275"/>
      <c r="J48" s="231" t="s">
        <v>233</v>
      </c>
      <c r="K48" s="289">
        <v>1.3</v>
      </c>
      <c r="L48" s="274"/>
      <c r="M48" s="290">
        <f>VLOOKUP(A48,MATERIALES!A6:D374,4,FALSE)</f>
        <v>8082.8625891933698</v>
      </c>
      <c r="N48" s="279">
        <f>K48*M48</f>
        <v>10507.721365951382</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10507.721365951382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53"/>
      <c r="D59" s="53"/>
      <c r="E59" s="53"/>
      <c r="F59" s="53"/>
      <c r="G59" s="53"/>
      <c r="H59" s="295"/>
      <c r="I59" s="286"/>
      <c r="J59" s="286"/>
      <c r="K59" s="286"/>
      <c r="L59" s="827"/>
      <c r="M59" s="828"/>
      <c r="N59" s="298"/>
    </row>
    <row r="60" spans="1:14" ht="24.75" customHeight="1">
      <c r="B60" s="52"/>
      <c r="C60" s="324"/>
      <c r="D60" s="324"/>
      <c r="E60" s="324"/>
      <c r="F60" s="324"/>
      <c r="G60" s="324"/>
      <c r="H60" s="318"/>
      <c r="I60" s="406"/>
      <c r="J60" s="293"/>
      <c r="K60" s="286"/>
      <c r="L60" s="827"/>
      <c r="M60" s="828"/>
      <c r="N60" s="294"/>
    </row>
    <row r="61" spans="1:14">
      <c r="B61" s="52"/>
      <c r="C61" s="53"/>
      <c r="D61" s="53"/>
      <c r="E61" s="53"/>
      <c r="F61" s="53"/>
      <c r="G61" s="324"/>
      <c r="H61" s="318"/>
      <c r="I61" s="406"/>
      <c r="J61" s="293"/>
      <c r="K61" s="286"/>
      <c r="L61" s="827"/>
      <c r="M61" s="828"/>
      <c r="N61" s="298"/>
    </row>
    <row r="62" spans="1:14">
      <c r="B62" s="52"/>
      <c r="C62" s="53"/>
      <c r="D62" s="53"/>
      <c r="E62" s="53"/>
      <c r="F62" s="53"/>
      <c r="G62" s="53"/>
      <c r="H62" s="295"/>
      <c r="I62" s="286"/>
      <c r="J62" s="286"/>
      <c r="K62" s="286"/>
      <c r="L62" s="827"/>
      <c r="M62" s="828"/>
      <c r="N62" s="298"/>
    </row>
    <row r="63" spans="1:14">
      <c r="B63" s="52"/>
      <c r="C63" s="53"/>
      <c r="D63" s="53"/>
      <c r="E63" s="53"/>
      <c r="F63" s="53"/>
      <c r="G63" s="53"/>
      <c r="H63" s="295"/>
      <c r="I63" s="286"/>
      <c r="J63" s="286"/>
      <c r="K63" s="286"/>
      <c r="L63" s="827"/>
      <c r="M63" s="828"/>
      <c r="N63" s="298"/>
    </row>
    <row r="64" spans="1:14" ht="15.75" thickBot="1">
      <c r="B64" s="472"/>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1000</v>
      </c>
      <c r="N70" s="402">
        <f>K70/M70</f>
        <v>125.18098999999999</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231.86723361440798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10741.907271901933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2148.3814543803869</v>
      </c>
      <c r="M83" s="858"/>
      <c r="N83" s="57"/>
    </row>
    <row r="84" spans="1:14">
      <c r="B84" s="95" t="s">
        <v>973</v>
      </c>
      <c r="C84" s="96"/>
      <c r="D84" s="96"/>
      <c r="E84" s="96"/>
      <c r="F84" s="96"/>
      <c r="G84" s="96"/>
      <c r="H84" s="96"/>
      <c r="I84" s="93"/>
      <c r="J84" s="94"/>
      <c r="K84" s="311">
        <v>0.05</v>
      </c>
      <c r="L84" s="857">
        <f>N78*K84</f>
        <v>537.09536359509673</v>
      </c>
      <c r="M84" s="858"/>
      <c r="N84" s="57"/>
    </row>
    <row r="85" spans="1:14" ht="15.75" thickBot="1">
      <c r="B85" s="97" t="s">
        <v>974</v>
      </c>
      <c r="C85" s="98"/>
      <c r="D85" s="98"/>
      <c r="E85" s="98"/>
      <c r="F85" s="98"/>
      <c r="G85" s="98"/>
      <c r="H85" s="98"/>
      <c r="I85" s="99"/>
      <c r="J85" s="100"/>
      <c r="K85" s="312">
        <v>0.05</v>
      </c>
      <c r="L85" s="859">
        <f>N78*K85</f>
        <v>537.09536359509673</v>
      </c>
      <c r="M85" s="860"/>
      <c r="N85" s="57"/>
    </row>
    <row r="86" spans="1:14" ht="15.75" thickBot="1">
      <c r="B86" s="823" t="s">
        <v>953</v>
      </c>
      <c r="C86" s="824"/>
      <c r="D86" s="824"/>
      <c r="E86" s="824"/>
      <c r="F86" s="824"/>
      <c r="G86" s="824"/>
      <c r="H86" s="824"/>
      <c r="I86" s="824"/>
      <c r="J86" s="824"/>
      <c r="K86" s="824"/>
      <c r="L86" s="824"/>
      <c r="M86" s="825"/>
      <c r="N86" s="58">
        <f>L83+L84+L85</f>
        <v>3222.5721815705806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13964.479453472513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1442</v>
      </c>
      <c r="C31" s="87" t="s">
        <v>2020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0.01</v>
      </c>
      <c r="M42" s="848"/>
      <c r="N42" s="111">
        <f>N76*L42</f>
        <v>2.31867233614408</v>
      </c>
    </row>
    <row r="43" spans="1:14" ht="15.75" thickBot="1">
      <c r="B43" s="823" t="s">
        <v>953</v>
      </c>
      <c r="C43" s="824"/>
      <c r="D43" s="824"/>
      <c r="E43" s="824"/>
      <c r="F43" s="824"/>
      <c r="G43" s="824"/>
      <c r="H43" s="824"/>
      <c r="I43" s="824"/>
      <c r="J43" s="824"/>
      <c r="K43" s="824"/>
      <c r="L43" s="824"/>
      <c r="M43" s="825"/>
      <c r="N43" s="401">
        <f>SUM(N36:N42)</f>
        <v>2.31867233614408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470</v>
      </c>
      <c r="B48" s="49" t="str">
        <f>VLOOKUP(A48,MATERIALES!A4:D373,3,FALSE)</f>
        <v>Geomalla Tipo Asphalt</v>
      </c>
      <c r="C48" s="288"/>
      <c r="D48" s="288"/>
      <c r="E48" s="288"/>
      <c r="F48" s="288"/>
      <c r="G48" s="288"/>
      <c r="H48" s="288"/>
      <c r="I48" s="275"/>
      <c r="J48" s="231" t="str">
        <f>VLOOKUP(A48,MATERIALES!A4:D373,2,FALSE)</f>
        <v>m2</v>
      </c>
      <c r="K48" s="289">
        <v>1.2</v>
      </c>
      <c r="L48" s="274"/>
      <c r="M48" s="290">
        <f>VLOOKUP(A48,MATERIALES!A4:D395,4,FALSE)</f>
        <v>11325.924452173187</v>
      </c>
      <c r="N48" s="279">
        <f>K48*M48</f>
        <v>13591.109342607824</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13591.109342607824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53"/>
      <c r="D59" s="53"/>
      <c r="E59" s="53"/>
      <c r="F59" s="53"/>
      <c r="G59" s="53"/>
      <c r="H59" s="295"/>
      <c r="I59" s="286"/>
      <c r="J59" s="286"/>
      <c r="K59" s="286"/>
      <c r="L59" s="827"/>
      <c r="M59" s="828"/>
      <c r="N59" s="298"/>
    </row>
    <row r="60" spans="1:14" ht="24.75" customHeight="1">
      <c r="B60" s="52"/>
      <c r="C60" s="324"/>
      <c r="D60" s="324"/>
      <c r="E60" s="324"/>
      <c r="F60" s="324"/>
      <c r="G60" s="324"/>
      <c r="H60" s="318"/>
      <c r="I60" s="406"/>
      <c r="J60" s="293"/>
      <c r="K60" s="286"/>
      <c r="L60" s="827"/>
      <c r="M60" s="828"/>
      <c r="N60" s="294"/>
    </row>
    <row r="61" spans="1:14">
      <c r="B61" s="52"/>
      <c r="C61" s="53"/>
      <c r="D61" s="53"/>
      <c r="E61" s="53"/>
      <c r="F61" s="53"/>
      <c r="G61" s="324"/>
      <c r="H61" s="318"/>
      <c r="I61" s="406"/>
      <c r="J61" s="293"/>
      <c r="K61" s="286"/>
      <c r="L61" s="827"/>
      <c r="M61" s="828"/>
      <c r="N61" s="298"/>
    </row>
    <row r="62" spans="1:14">
      <c r="B62" s="52"/>
      <c r="C62" s="53"/>
      <c r="D62" s="53"/>
      <c r="E62" s="53"/>
      <c r="F62" s="53"/>
      <c r="G62" s="53"/>
      <c r="H62" s="295"/>
      <c r="I62" s="286"/>
      <c r="J62" s="286"/>
      <c r="K62" s="286"/>
      <c r="L62" s="827"/>
      <c r="M62" s="828"/>
      <c r="N62" s="298"/>
    </row>
    <row r="63" spans="1:14">
      <c r="B63" s="52"/>
      <c r="C63" s="53"/>
      <c r="D63" s="53"/>
      <c r="E63" s="53"/>
      <c r="F63" s="53"/>
      <c r="G63" s="53"/>
      <c r="H63" s="295"/>
      <c r="I63" s="286"/>
      <c r="J63" s="286"/>
      <c r="K63" s="286"/>
      <c r="L63" s="827"/>
      <c r="M63" s="828"/>
      <c r="N63" s="298"/>
    </row>
    <row r="64" spans="1:14" ht="15.75" thickBot="1">
      <c r="B64" s="472"/>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1000</v>
      </c>
      <c r="N70" s="402">
        <f>K70/M70</f>
        <v>125.18098999999999</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231.86723361440798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13825.295248558376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2765.0590497116755</v>
      </c>
      <c r="M83" s="858"/>
      <c r="N83" s="57"/>
    </row>
    <row r="84" spans="1:14">
      <c r="B84" s="95" t="s">
        <v>973</v>
      </c>
      <c r="C84" s="96"/>
      <c r="D84" s="96"/>
      <c r="E84" s="96"/>
      <c r="F84" s="96"/>
      <c r="G84" s="96"/>
      <c r="H84" s="96"/>
      <c r="I84" s="93"/>
      <c r="J84" s="94"/>
      <c r="K84" s="311">
        <v>0.05</v>
      </c>
      <c r="L84" s="857">
        <f>N78*K84</f>
        <v>691.26476242791887</v>
      </c>
      <c r="M84" s="858"/>
      <c r="N84" s="57"/>
    </row>
    <row r="85" spans="1:14" ht="15.75" thickBot="1">
      <c r="B85" s="97" t="s">
        <v>974</v>
      </c>
      <c r="C85" s="98"/>
      <c r="D85" s="98"/>
      <c r="E85" s="98"/>
      <c r="F85" s="98"/>
      <c r="G85" s="98"/>
      <c r="H85" s="98"/>
      <c r="I85" s="99"/>
      <c r="J85" s="100"/>
      <c r="K85" s="312">
        <v>0.05</v>
      </c>
      <c r="L85" s="859">
        <f>N78*K85</f>
        <v>691.26476242791887</v>
      </c>
      <c r="M85" s="860"/>
      <c r="N85" s="57"/>
    </row>
    <row r="86" spans="1:14" ht="15.75" thickBot="1">
      <c r="B86" s="823" t="s">
        <v>953</v>
      </c>
      <c r="C86" s="824"/>
      <c r="D86" s="824"/>
      <c r="E86" s="824"/>
      <c r="F86" s="824"/>
      <c r="G86" s="824"/>
      <c r="H86" s="824"/>
      <c r="I86" s="824"/>
      <c r="J86" s="824"/>
      <c r="K86" s="824"/>
      <c r="L86" s="824"/>
      <c r="M86" s="825"/>
      <c r="N86" s="58">
        <f>L83+L84+L85</f>
        <v>4147.5885745675132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17972.883823125889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1443</v>
      </c>
      <c r="C31" s="87" t="s">
        <v>1440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129</v>
      </c>
      <c r="B36" s="836" t="str">
        <f>VLOOKUP(A36,EQUIPOS!A6:D186,3,FALSE)</f>
        <v xml:space="preserve">Buldozer, Potencia al volante de 140 HP, motor de 2200 RPM, longitud de hoja 4,80m. </v>
      </c>
      <c r="C36" s="837"/>
      <c r="D36" s="837"/>
      <c r="E36" s="837"/>
      <c r="F36" s="837"/>
      <c r="G36" s="837"/>
      <c r="H36" s="838"/>
      <c r="I36" s="274"/>
      <c r="J36" s="275"/>
      <c r="K36" s="276">
        <f>VLOOKUP(A36,EQUIPOS!A6:D186,4,FALSE)</f>
        <v>172846.44234755807</v>
      </c>
      <c r="L36" s="277"/>
      <c r="M36" s="278">
        <v>45</v>
      </c>
      <c r="N36" s="279">
        <f>K36/M36</f>
        <v>3841.0320521679573</v>
      </c>
    </row>
    <row r="37" spans="1:14">
      <c r="A37" s="119" t="s">
        <v>152</v>
      </c>
      <c r="B37" s="836" t="str">
        <f>VLOOKUP(A37,EQUIPOS!A7:D187,3,FALSE)</f>
        <v xml:space="preserve">Carrotanque de agua(1000 Galones) </v>
      </c>
      <c r="C37" s="837"/>
      <c r="D37" s="837"/>
      <c r="E37" s="837"/>
      <c r="F37" s="837"/>
      <c r="G37" s="837"/>
      <c r="H37" s="838"/>
      <c r="I37" s="274"/>
      <c r="J37" s="275"/>
      <c r="K37" s="276">
        <f>VLOOKUP(A37,EQUIPOS!A7:D187,4,FALSE)</f>
        <v>122886.73249035697</v>
      </c>
      <c r="L37" s="277"/>
      <c r="M37" s="278">
        <v>45</v>
      </c>
      <c r="N37" s="279">
        <f>K37/M37</f>
        <v>2730.8162775634883</v>
      </c>
    </row>
    <row r="38" spans="1:14">
      <c r="A38" t="s">
        <v>269</v>
      </c>
      <c r="B38" s="836" t="str">
        <f>VLOOKUP(A38,EQUIPOS!A8:D188,3,FALSE)</f>
        <v>Motoniveladora  potencia 215 HP, ancho de cuchilla 4,27 m, peso 18 ton.</v>
      </c>
      <c r="C38" s="837"/>
      <c r="D38" s="837"/>
      <c r="E38" s="837"/>
      <c r="F38" s="837"/>
      <c r="G38" s="837"/>
      <c r="H38" s="838"/>
      <c r="I38" s="274"/>
      <c r="J38" s="275"/>
      <c r="K38" s="276">
        <f>VLOOKUP(A38,EQUIPOS!A8:D188,4,FALSE)</f>
        <v>161345.42373438107</v>
      </c>
      <c r="L38" s="277"/>
      <c r="M38" s="278">
        <v>45</v>
      </c>
      <c r="N38" s="279">
        <f>K38/M38</f>
        <v>3585.4538607640238</v>
      </c>
    </row>
    <row r="39" spans="1:14">
      <c r="A39" t="s">
        <v>365</v>
      </c>
      <c r="B39" s="836" t="str">
        <f>VLOOKUP(A39,EQUIPOS!A9:D189,3,FALSE)</f>
        <v xml:space="preserve">Vibrocompatador, potencia 153 HP, peso 10 Ton. </v>
      </c>
      <c r="C39" s="837"/>
      <c r="D39" s="837"/>
      <c r="E39" s="837"/>
      <c r="F39" s="837"/>
      <c r="G39" s="837"/>
      <c r="H39" s="838"/>
      <c r="I39" s="839"/>
      <c r="J39" s="820"/>
      <c r="K39" s="276">
        <f>VLOOKUP(A39,EQUIPOS!A9:D189,4,FALSE)</f>
        <v>114013.01684070317</v>
      </c>
      <c r="L39" s="840">
        <v>45</v>
      </c>
      <c r="M39" s="841"/>
      <c r="N39" s="279">
        <f>K39/L39</f>
        <v>2533.6225964600703</v>
      </c>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N76*L42</f>
        <v>12.881512978578222</v>
      </c>
    </row>
    <row r="43" spans="1:14" ht="15.75" thickBot="1">
      <c r="B43" s="823" t="s">
        <v>953</v>
      </c>
      <c r="C43" s="824"/>
      <c r="D43" s="824"/>
      <c r="E43" s="824"/>
      <c r="F43" s="824"/>
      <c r="G43" s="824"/>
      <c r="H43" s="824"/>
      <c r="I43" s="824"/>
      <c r="J43" s="824"/>
      <c r="K43" s="824"/>
      <c r="L43" s="824"/>
      <c r="M43" s="825"/>
      <c r="N43" s="401">
        <f>SUM(N36:N42)</f>
        <v>12703.806299934118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550</v>
      </c>
      <c r="B48" s="49" t="str">
        <f>VLOOKUP(A48,MATERIALES!A4:D373,3,FALSE)</f>
        <v>Material seleccionado para Relleno</v>
      </c>
      <c r="C48" s="288"/>
      <c r="D48" s="288"/>
      <c r="E48" s="288"/>
      <c r="F48" s="288"/>
      <c r="G48" s="288"/>
      <c r="H48" s="288"/>
      <c r="I48" s="275"/>
      <c r="J48" s="231" t="str">
        <f>VLOOKUP(A48,MATERIALES!A4:D373,2,FALSE)</f>
        <v>m3</v>
      </c>
      <c r="K48" s="289">
        <v>1.25</v>
      </c>
      <c r="L48" s="274"/>
      <c r="M48" s="407">
        <f>VLOOKUP(A48,MATERIALES!A4:D395,4,FALSE)</f>
        <v>25810.130862879425</v>
      </c>
      <c r="N48" s="279">
        <f>K48*M48</f>
        <v>32262.66357859928</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32262.66357859928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1291</v>
      </c>
      <c r="B59" s="52" t="str">
        <f>VLOOKUP(A59,TRANSPORTE!A5:D104,3,FALSE)</f>
        <v>Transporte de material seleccionado para relleno</v>
      </c>
      <c r="C59" s="53"/>
      <c r="D59" s="53"/>
      <c r="E59" s="53"/>
      <c r="F59" s="53"/>
      <c r="G59" s="53"/>
      <c r="H59" s="295" t="s">
        <v>1999</v>
      </c>
      <c r="I59" s="286">
        <v>1.25</v>
      </c>
      <c r="J59" s="286">
        <v>1</v>
      </c>
      <c r="K59" s="286">
        <f>I59*J59</f>
        <v>1.25</v>
      </c>
      <c r="L59" s="827">
        <f>VLOOKUP(A59,TRANSPORTE!A5:D121,4,FALSE)</f>
        <v>1341.871351268391</v>
      </c>
      <c r="M59" s="828"/>
      <c r="N59" s="298">
        <f>K59*L59</f>
        <v>1677.3391890854887</v>
      </c>
    </row>
    <row r="60" spans="1:14" ht="24.75" customHeight="1">
      <c r="B60" s="52"/>
      <c r="C60" s="324"/>
      <c r="D60" s="324"/>
      <c r="E60" s="324"/>
      <c r="F60" s="324"/>
      <c r="G60" s="324"/>
      <c r="H60" s="318"/>
      <c r="I60" s="406"/>
      <c r="J60" s="293"/>
      <c r="K60" s="286"/>
      <c r="L60" s="827"/>
      <c r="M60" s="828"/>
      <c r="N60" s="294"/>
    </row>
    <row r="61" spans="1:14">
      <c r="B61" s="52"/>
      <c r="C61" s="53"/>
      <c r="D61" s="53"/>
      <c r="E61" s="53"/>
      <c r="F61" s="53"/>
      <c r="G61" s="324"/>
      <c r="H61" s="318"/>
      <c r="I61" s="406"/>
      <c r="J61" s="293"/>
      <c r="K61" s="286"/>
      <c r="L61" s="827"/>
      <c r="M61" s="828"/>
      <c r="N61" s="298"/>
    </row>
    <row r="62" spans="1:14">
      <c r="B62" s="52"/>
      <c r="C62" s="53"/>
      <c r="D62" s="53"/>
      <c r="E62" s="53"/>
      <c r="F62" s="53"/>
      <c r="G62" s="53"/>
      <c r="H62" s="295"/>
      <c r="I62" s="286"/>
      <c r="J62" s="286"/>
      <c r="K62" s="286"/>
      <c r="L62" s="827"/>
      <c r="M62" s="828"/>
      <c r="N62" s="298"/>
    </row>
    <row r="63" spans="1:14">
      <c r="B63" s="52"/>
      <c r="C63" s="53"/>
      <c r="D63" s="53"/>
      <c r="E63" s="53"/>
      <c r="F63" s="53"/>
      <c r="G63" s="53"/>
      <c r="H63" s="295"/>
      <c r="I63" s="286"/>
      <c r="J63" s="286"/>
      <c r="K63" s="286"/>
      <c r="L63" s="827"/>
      <c r="M63" s="828"/>
      <c r="N63" s="298"/>
    </row>
    <row r="64" spans="1:14" ht="15.75" thickBot="1">
      <c r="B64" s="472"/>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SUM(N59:N64)</f>
        <v>1677.3391890854887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360</v>
      </c>
      <c r="N70" s="402">
        <f>K70/M70</f>
        <v>347.72497222222222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47287.8847165478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9457.5769433095611</v>
      </c>
      <c r="M83" s="858"/>
      <c r="N83" s="57"/>
    </row>
    <row r="84" spans="1:14">
      <c r="B84" s="95" t="s">
        <v>973</v>
      </c>
      <c r="C84" s="96"/>
      <c r="D84" s="96"/>
      <c r="E84" s="96"/>
      <c r="F84" s="96"/>
      <c r="G84" s="96"/>
      <c r="H84" s="96"/>
      <c r="I84" s="93"/>
      <c r="J84" s="94"/>
      <c r="K84" s="311">
        <v>0.05</v>
      </c>
      <c r="L84" s="857">
        <f>N78*K84</f>
        <v>2364.3942358273903</v>
      </c>
      <c r="M84" s="858"/>
      <c r="N84" s="57"/>
    </row>
    <row r="85" spans="1:14" ht="15.75" thickBot="1">
      <c r="B85" s="97" t="s">
        <v>974</v>
      </c>
      <c r="C85" s="98"/>
      <c r="D85" s="98"/>
      <c r="E85" s="98"/>
      <c r="F85" s="98"/>
      <c r="G85" s="98"/>
      <c r="H85" s="98"/>
      <c r="I85" s="99"/>
      <c r="J85" s="100"/>
      <c r="K85" s="312">
        <v>0.05</v>
      </c>
      <c r="L85" s="859">
        <f>N78*K85</f>
        <v>2364.3942358273903</v>
      </c>
      <c r="M85" s="860"/>
      <c r="N85" s="57"/>
    </row>
    <row r="86" spans="1:14" ht="15.75" thickBot="1">
      <c r="B86" s="823" t="s">
        <v>953</v>
      </c>
      <c r="C86" s="824"/>
      <c r="D86" s="824"/>
      <c r="E86" s="824"/>
      <c r="F86" s="824"/>
      <c r="G86" s="824"/>
      <c r="H86" s="824"/>
      <c r="I86" s="824"/>
      <c r="J86" s="824"/>
      <c r="K86" s="824"/>
      <c r="L86" s="824"/>
      <c r="M86" s="825"/>
      <c r="N86" s="58">
        <f>L83+L84+L85</f>
        <v>14186.365414964343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ROUND((N78+N86),0)</f>
        <v>61474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1444</v>
      </c>
      <c r="C31" s="87" t="s">
        <v>1446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129</v>
      </c>
      <c r="B36" s="836" t="str">
        <f>VLOOKUP(A36,EQUIPOS!A6:D186,3,FALSE)</f>
        <v xml:space="preserve">Buldozer, Potencia al volante de 140 HP, motor de 2200 RPM, longitud de hoja 4,80m. </v>
      </c>
      <c r="C36" s="837"/>
      <c r="D36" s="837"/>
      <c r="E36" s="837"/>
      <c r="F36" s="837"/>
      <c r="G36" s="837"/>
      <c r="H36" s="838"/>
      <c r="I36" s="274"/>
      <c r="J36" s="275"/>
      <c r="K36" s="276">
        <f>VLOOKUP(A36,EQUIPOS!A6:D186,4,FALSE)</f>
        <v>172846.44234755807</v>
      </c>
      <c r="L36" s="277"/>
      <c r="M36" s="278">
        <v>45</v>
      </c>
      <c r="N36" s="279">
        <f>K36/M36</f>
        <v>3841.0320521679573</v>
      </c>
    </row>
    <row r="37" spans="1:14">
      <c r="A37" s="119" t="s">
        <v>152</v>
      </c>
      <c r="B37" s="836" t="str">
        <f>VLOOKUP(A37,EQUIPOS!A7:D187,3,FALSE)</f>
        <v xml:space="preserve">Carrotanque de agua(1000 Galones) </v>
      </c>
      <c r="C37" s="837"/>
      <c r="D37" s="837"/>
      <c r="E37" s="837"/>
      <c r="F37" s="837"/>
      <c r="G37" s="837"/>
      <c r="H37" s="838"/>
      <c r="I37" s="274"/>
      <c r="J37" s="275"/>
      <c r="K37" s="276">
        <f>VLOOKUP(A37,EQUIPOS!A7:D187,4,FALSE)</f>
        <v>122886.73249035697</v>
      </c>
      <c r="L37" s="277"/>
      <c r="M37" s="278">
        <v>45</v>
      </c>
      <c r="N37" s="279">
        <f>K37/M37</f>
        <v>2730.8162775634883</v>
      </c>
    </row>
    <row r="38" spans="1:14">
      <c r="A38" t="s">
        <v>269</v>
      </c>
      <c r="B38" s="836" t="str">
        <f>VLOOKUP(A38,EQUIPOS!A8:D188,3,FALSE)</f>
        <v>Motoniveladora  potencia 215 HP, ancho de cuchilla 4,27 m, peso 18 ton.</v>
      </c>
      <c r="C38" s="837"/>
      <c r="D38" s="837"/>
      <c r="E38" s="837"/>
      <c r="F38" s="837"/>
      <c r="G38" s="837"/>
      <c r="H38" s="838"/>
      <c r="I38" s="274"/>
      <c r="J38" s="275"/>
      <c r="K38" s="276">
        <f>VLOOKUP(A38,EQUIPOS!A8:D188,4,FALSE)</f>
        <v>161345.42373438107</v>
      </c>
      <c r="L38" s="277"/>
      <c r="M38" s="278">
        <v>45</v>
      </c>
      <c r="N38" s="279">
        <f>K38/M38</f>
        <v>3585.4538607640238</v>
      </c>
    </row>
    <row r="39" spans="1:14">
      <c r="A39" t="s">
        <v>365</v>
      </c>
      <c r="B39" s="836" t="str">
        <f>VLOOKUP(A39,EQUIPOS!A9:D189,3,FALSE)</f>
        <v xml:space="preserve">Vibrocompatador, potencia 153 HP, peso 10 Ton. </v>
      </c>
      <c r="C39" s="837"/>
      <c r="D39" s="837"/>
      <c r="E39" s="837"/>
      <c r="F39" s="837"/>
      <c r="G39" s="837"/>
      <c r="H39" s="838"/>
      <c r="I39" s="839"/>
      <c r="J39" s="820"/>
      <c r="K39" s="276">
        <f>VLOOKUP(A39,EQUIPOS!A9:D189,4,FALSE)</f>
        <v>114013.01684070317</v>
      </c>
      <c r="L39" s="840">
        <v>45</v>
      </c>
      <c r="M39" s="841"/>
      <c r="N39" s="279">
        <f>K39/L39</f>
        <v>2533.6225964600703</v>
      </c>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N76*L42</f>
        <v>12.881512978578222</v>
      </c>
    </row>
    <row r="43" spans="1:14" ht="15.75" thickBot="1">
      <c r="B43" s="823" t="s">
        <v>953</v>
      </c>
      <c r="C43" s="824"/>
      <c r="D43" s="824"/>
      <c r="E43" s="824"/>
      <c r="F43" s="824"/>
      <c r="G43" s="824"/>
      <c r="H43" s="824"/>
      <c r="I43" s="824"/>
      <c r="J43" s="824"/>
      <c r="K43" s="824"/>
      <c r="L43" s="824"/>
      <c r="M43" s="825"/>
      <c r="N43" s="401">
        <f>SUM(N36:N42)</f>
        <v>12703.806299934118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1.25</v>
      </c>
      <c r="L48" s="274"/>
      <c r="M48" s="407">
        <f>VLOOKUP(A48,MATERIALES!A4:D395,4,FALSE)</f>
        <v>55761.349879634654</v>
      </c>
      <c r="N48" s="279">
        <f>K48*M48</f>
        <v>69701.687349543325</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69701.687349543325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1385</v>
      </c>
      <c r="B59" s="52" t="str">
        <f>VLOOKUP(A59,TRANSPORTE!A5:D104,3,FALSE)</f>
        <v xml:space="preserve">Transporte de material de Sub Base CBR=40% </v>
      </c>
      <c r="C59" s="53"/>
      <c r="D59" s="53"/>
      <c r="E59" s="53"/>
      <c r="F59" s="53"/>
      <c r="G59" s="53"/>
      <c r="H59" s="295" t="s">
        <v>1999</v>
      </c>
      <c r="I59" s="286">
        <v>1.25</v>
      </c>
      <c r="J59" s="286">
        <v>1</v>
      </c>
      <c r="K59" s="286">
        <f>I59*J59</f>
        <v>1.25</v>
      </c>
      <c r="L59" s="827">
        <f>VLOOKUP(A59,TRANSPORTE!A5:D121,4,FALSE)</f>
        <v>1333.3114456324197</v>
      </c>
      <c r="M59" s="828"/>
      <c r="N59" s="298">
        <f>K59*L59</f>
        <v>1666.6393070405247</v>
      </c>
    </row>
    <row r="60" spans="1:14" ht="24.75" customHeight="1">
      <c r="B60" s="52"/>
      <c r="C60" s="324"/>
      <c r="D60" s="324"/>
      <c r="E60" s="324"/>
      <c r="F60" s="324"/>
      <c r="G60" s="324"/>
      <c r="H60" s="318"/>
      <c r="I60" s="406"/>
      <c r="J60" s="293"/>
      <c r="K60" s="286"/>
      <c r="L60" s="827"/>
      <c r="M60" s="828"/>
      <c r="N60" s="294"/>
    </row>
    <row r="61" spans="1:14">
      <c r="B61" s="52"/>
      <c r="C61" s="53"/>
      <c r="D61" s="53"/>
      <c r="E61" s="53"/>
      <c r="F61" s="53"/>
      <c r="G61" s="324"/>
      <c r="H61" s="318"/>
      <c r="I61" s="406"/>
      <c r="J61" s="293"/>
      <c r="K61" s="286"/>
      <c r="L61" s="827"/>
      <c r="M61" s="828"/>
      <c r="N61" s="298"/>
    </row>
    <row r="62" spans="1:14">
      <c r="B62" s="52"/>
      <c r="C62" s="53"/>
      <c r="D62" s="53"/>
      <c r="E62" s="53"/>
      <c r="F62" s="53"/>
      <c r="G62" s="53"/>
      <c r="H62" s="295"/>
      <c r="I62" s="286"/>
      <c r="J62" s="286"/>
      <c r="K62" s="286"/>
      <c r="L62" s="827"/>
      <c r="M62" s="828"/>
      <c r="N62" s="298"/>
    </row>
    <row r="63" spans="1:14">
      <c r="B63" s="52"/>
      <c r="C63" s="53"/>
      <c r="D63" s="53"/>
      <c r="E63" s="53"/>
      <c r="F63" s="53"/>
      <c r="G63" s="53"/>
      <c r="H63" s="295"/>
      <c r="I63" s="286"/>
      <c r="J63" s="286"/>
      <c r="K63" s="286"/>
      <c r="L63" s="827"/>
      <c r="M63" s="828"/>
      <c r="N63" s="298"/>
    </row>
    <row r="64" spans="1:14" ht="15.75" thickBot="1">
      <c r="B64" s="472"/>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SUM(N59:N64)</f>
        <v>1666.6393070405247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360</v>
      </c>
      <c r="N70" s="402">
        <f>K70/M70</f>
        <v>347.72497222222222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84716.208605446882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16943.241721089376</v>
      </c>
      <c r="M83" s="858"/>
      <c r="N83" s="57"/>
    </row>
    <row r="84" spans="1:14">
      <c r="B84" s="95" t="s">
        <v>973</v>
      </c>
      <c r="C84" s="96"/>
      <c r="D84" s="96"/>
      <c r="E84" s="96"/>
      <c r="F84" s="96"/>
      <c r="G84" s="96"/>
      <c r="H84" s="96"/>
      <c r="I84" s="93"/>
      <c r="J84" s="94"/>
      <c r="K84" s="311">
        <v>0.05</v>
      </c>
      <c r="L84" s="857">
        <f>N78*K84</f>
        <v>4235.8104302723441</v>
      </c>
      <c r="M84" s="858"/>
      <c r="N84" s="57"/>
    </row>
    <row r="85" spans="1:14" ht="15.75" thickBot="1">
      <c r="B85" s="97" t="s">
        <v>974</v>
      </c>
      <c r="C85" s="98"/>
      <c r="D85" s="98"/>
      <c r="E85" s="98"/>
      <c r="F85" s="98"/>
      <c r="G85" s="98"/>
      <c r="H85" s="98"/>
      <c r="I85" s="99"/>
      <c r="J85" s="100"/>
      <c r="K85" s="312">
        <v>0.05</v>
      </c>
      <c r="L85" s="859">
        <f>N78*K85</f>
        <v>4235.8104302723441</v>
      </c>
      <c r="M85" s="860"/>
      <c r="N85" s="57"/>
    </row>
    <row r="86" spans="1:14" ht="15.75" thickBot="1">
      <c r="B86" s="823" t="s">
        <v>953</v>
      </c>
      <c r="C86" s="824"/>
      <c r="D86" s="824"/>
      <c r="E86" s="824"/>
      <c r="F86" s="824"/>
      <c r="G86" s="824"/>
      <c r="H86" s="824"/>
      <c r="I86" s="824"/>
      <c r="J86" s="824"/>
      <c r="K86" s="824"/>
      <c r="L86" s="824"/>
      <c r="M86" s="825"/>
      <c r="N86" s="58">
        <f>L83+L84+L85</f>
        <v>25414.862581634065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110131.07118708095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1445</v>
      </c>
      <c r="C31" s="87" t="s">
        <v>1447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129</v>
      </c>
      <c r="B36" s="836" t="str">
        <f>VLOOKUP(A36,EQUIPOS!A6:D186,3,FALSE)</f>
        <v xml:space="preserve">Buldozer, Potencia al volante de 140 HP, motor de 2200 RPM, longitud de hoja 4,80m. </v>
      </c>
      <c r="C36" s="837"/>
      <c r="D36" s="837"/>
      <c r="E36" s="837"/>
      <c r="F36" s="837"/>
      <c r="G36" s="837"/>
      <c r="H36" s="838"/>
      <c r="I36" s="274"/>
      <c r="J36" s="275"/>
      <c r="K36" s="276">
        <f>VLOOKUP(A36,EQUIPOS!A6:D186,4,FALSE)</f>
        <v>172846.44234755807</v>
      </c>
      <c r="L36" s="277"/>
      <c r="M36" s="278">
        <v>45</v>
      </c>
      <c r="N36" s="279">
        <f>K36/M36</f>
        <v>3841.0320521679573</v>
      </c>
    </row>
    <row r="37" spans="1:14">
      <c r="A37" s="119" t="s">
        <v>152</v>
      </c>
      <c r="B37" s="836" t="str">
        <f>VLOOKUP(A37,EQUIPOS!A7:D187,3,FALSE)</f>
        <v xml:space="preserve">Carrotanque de agua(1000 Galones) </v>
      </c>
      <c r="C37" s="837"/>
      <c r="D37" s="837"/>
      <c r="E37" s="837"/>
      <c r="F37" s="837"/>
      <c r="G37" s="837"/>
      <c r="H37" s="838"/>
      <c r="I37" s="274"/>
      <c r="J37" s="275"/>
      <c r="K37" s="276">
        <f>VLOOKUP(A37,EQUIPOS!A7:D187,4,FALSE)</f>
        <v>122886.73249035697</v>
      </c>
      <c r="L37" s="277"/>
      <c r="M37" s="278">
        <v>45</v>
      </c>
      <c r="N37" s="279">
        <f>K37/M37</f>
        <v>2730.8162775634883</v>
      </c>
    </row>
    <row r="38" spans="1:14">
      <c r="A38" t="s">
        <v>269</v>
      </c>
      <c r="B38" s="836" t="str">
        <f>VLOOKUP(A38,EQUIPOS!A8:D188,3,FALSE)</f>
        <v>Motoniveladora  potencia 215 HP, ancho de cuchilla 4,27 m, peso 18 ton.</v>
      </c>
      <c r="C38" s="837"/>
      <c r="D38" s="837"/>
      <c r="E38" s="837"/>
      <c r="F38" s="837"/>
      <c r="G38" s="837"/>
      <c r="H38" s="838"/>
      <c r="I38" s="274"/>
      <c r="J38" s="275"/>
      <c r="K38" s="276">
        <f>VLOOKUP(A38,EQUIPOS!A8:D188,4,FALSE)</f>
        <v>161345.42373438107</v>
      </c>
      <c r="L38" s="277"/>
      <c r="M38" s="278">
        <v>45</v>
      </c>
      <c r="N38" s="279">
        <f>K38/M38</f>
        <v>3585.4538607640238</v>
      </c>
    </row>
    <row r="39" spans="1:14">
      <c r="A39" t="s">
        <v>365</v>
      </c>
      <c r="B39" s="836" t="str">
        <f>VLOOKUP(A39,EQUIPOS!A9:D189,3,FALSE)</f>
        <v xml:space="preserve">Vibrocompatador, potencia 153 HP, peso 10 Ton. </v>
      </c>
      <c r="C39" s="837"/>
      <c r="D39" s="837"/>
      <c r="E39" s="837"/>
      <c r="F39" s="837"/>
      <c r="G39" s="837"/>
      <c r="H39" s="838"/>
      <c r="I39" s="839"/>
      <c r="J39" s="820"/>
      <c r="K39" s="276">
        <f>VLOOKUP(A39,EQUIPOS!A9:D189,4,FALSE)</f>
        <v>114013.01684070317</v>
      </c>
      <c r="L39" s="840">
        <v>45</v>
      </c>
      <c r="M39" s="841"/>
      <c r="N39" s="279">
        <f>K39/L39</f>
        <v>2533.6225964600703</v>
      </c>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t="s">
        <v>952</v>
      </c>
      <c r="C42" s="837"/>
      <c r="D42" s="837"/>
      <c r="E42" s="837"/>
      <c r="F42" s="837"/>
      <c r="G42" s="837"/>
      <c r="H42" s="838"/>
      <c r="I42" s="845"/>
      <c r="J42" s="846"/>
      <c r="K42" s="47"/>
      <c r="L42" s="847">
        <v>0.02</v>
      </c>
      <c r="M42" s="848"/>
      <c r="N42" s="111">
        <f>N76*L42</f>
        <v>12.881512978578222</v>
      </c>
    </row>
    <row r="43" spans="1:14" ht="15.75" thickBot="1">
      <c r="B43" s="823" t="s">
        <v>953</v>
      </c>
      <c r="C43" s="824"/>
      <c r="D43" s="824"/>
      <c r="E43" s="824"/>
      <c r="F43" s="824"/>
      <c r="G43" s="824"/>
      <c r="H43" s="824"/>
      <c r="I43" s="824"/>
      <c r="J43" s="824"/>
      <c r="K43" s="824"/>
      <c r="L43" s="824"/>
      <c r="M43" s="825"/>
      <c r="N43" s="401">
        <f>SUM(N36:N42)</f>
        <v>12703.806299934118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521</v>
      </c>
      <c r="B48" s="49" t="str">
        <f>VLOOKUP(A48,MATERIALES!A4:D373,3,FALSE)</f>
        <v xml:space="preserve">Material de Base </v>
      </c>
      <c r="C48" s="288"/>
      <c r="D48" s="288"/>
      <c r="E48" s="288"/>
      <c r="F48" s="288"/>
      <c r="G48" s="288"/>
      <c r="H48" s="288"/>
      <c r="I48" s="275"/>
      <c r="J48" s="231" t="str">
        <f>VLOOKUP(A48,MATERIALES!A4:D373,2,FALSE)</f>
        <v>m3</v>
      </c>
      <c r="K48" s="289">
        <v>1.25</v>
      </c>
      <c r="L48" s="274"/>
      <c r="M48" s="407">
        <f>VLOOKUP(A48,MATERIALES!A4:D395,4,FALSE)</f>
        <v>62509.63786174891</v>
      </c>
      <c r="N48" s="279">
        <f>K48*M48</f>
        <v>78137.047327186141</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78137.047327186141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1385</v>
      </c>
      <c r="B59" s="52" t="str">
        <f>VLOOKUP(A59,TRANSPORTE!A5:D104,3,FALSE)</f>
        <v xml:space="preserve">Transporte de material de Sub Base CBR=40% </v>
      </c>
      <c r="C59" s="53"/>
      <c r="D59" s="53"/>
      <c r="E59" s="53"/>
      <c r="F59" s="53"/>
      <c r="G59" s="53"/>
      <c r="H59" s="295" t="s">
        <v>1999</v>
      </c>
      <c r="I59" s="286">
        <v>1.25</v>
      </c>
      <c r="J59" s="286">
        <v>1</v>
      </c>
      <c r="K59" s="286">
        <f>I59*J59</f>
        <v>1.25</v>
      </c>
      <c r="L59" s="827">
        <f>VLOOKUP(A59,TRANSPORTE!A5:D121,4,FALSE)</f>
        <v>1333.3114456324197</v>
      </c>
      <c r="M59" s="828"/>
      <c r="N59" s="298">
        <f>K59*L59</f>
        <v>1666.6393070405247</v>
      </c>
    </row>
    <row r="60" spans="1:14" ht="24.75" customHeight="1">
      <c r="B60" s="52"/>
      <c r="C60" s="324"/>
      <c r="D60" s="324"/>
      <c r="E60" s="324"/>
      <c r="F60" s="324"/>
      <c r="G60" s="324"/>
      <c r="H60" s="318"/>
      <c r="I60" s="406"/>
      <c r="J60" s="293"/>
      <c r="K60" s="286"/>
      <c r="L60" s="827"/>
      <c r="M60" s="828"/>
      <c r="N60" s="294"/>
    </row>
    <row r="61" spans="1:14">
      <c r="B61" s="52"/>
      <c r="C61" s="53"/>
      <c r="D61" s="53"/>
      <c r="E61" s="53"/>
      <c r="F61" s="53"/>
      <c r="G61" s="324"/>
      <c r="H61" s="318"/>
      <c r="I61" s="406"/>
      <c r="J61" s="293"/>
      <c r="K61" s="286"/>
      <c r="L61" s="827"/>
      <c r="M61" s="828"/>
      <c r="N61" s="298"/>
    </row>
    <row r="62" spans="1:14">
      <c r="B62" s="52"/>
      <c r="C62" s="53"/>
      <c r="D62" s="53"/>
      <c r="E62" s="53"/>
      <c r="F62" s="53"/>
      <c r="G62" s="53"/>
      <c r="H62" s="295"/>
      <c r="I62" s="286"/>
      <c r="J62" s="286"/>
      <c r="K62" s="286"/>
      <c r="L62" s="827"/>
      <c r="M62" s="828"/>
      <c r="N62" s="298"/>
    </row>
    <row r="63" spans="1:14">
      <c r="B63" s="52"/>
      <c r="C63" s="53"/>
      <c r="D63" s="53"/>
      <c r="E63" s="53"/>
      <c r="F63" s="53"/>
      <c r="G63" s="53"/>
      <c r="H63" s="295"/>
      <c r="I63" s="286"/>
      <c r="J63" s="286"/>
      <c r="K63" s="286"/>
      <c r="L63" s="827"/>
      <c r="M63" s="828"/>
      <c r="N63" s="298"/>
    </row>
    <row r="64" spans="1:14" ht="15.75" thickBot="1">
      <c r="B64" s="472"/>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SUM(N59:N64)</f>
        <v>1666.6393070405247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360</v>
      </c>
      <c r="N70" s="402">
        <f>K70/M70</f>
        <v>347.72497222222222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93151.568583089684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18630.313716617937</v>
      </c>
      <c r="M83" s="858"/>
      <c r="N83" s="57"/>
    </row>
    <row r="84" spans="1:14">
      <c r="B84" s="95" t="s">
        <v>973</v>
      </c>
      <c r="C84" s="96"/>
      <c r="D84" s="96"/>
      <c r="E84" s="96"/>
      <c r="F84" s="96"/>
      <c r="G84" s="96"/>
      <c r="H84" s="96"/>
      <c r="I84" s="93"/>
      <c r="J84" s="94"/>
      <c r="K84" s="311">
        <v>0.05</v>
      </c>
      <c r="L84" s="857">
        <f>N78*K84</f>
        <v>4657.5784291544842</v>
      </c>
      <c r="M84" s="858"/>
      <c r="N84" s="57"/>
    </row>
    <row r="85" spans="1:14" ht="15.75" thickBot="1">
      <c r="B85" s="97" t="s">
        <v>974</v>
      </c>
      <c r="C85" s="98"/>
      <c r="D85" s="98"/>
      <c r="E85" s="98"/>
      <c r="F85" s="98"/>
      <c r="G85" s="98"/>
      <c r="H85" s="98"/>
      <c r="I85" s="99"/>
      <c r="J85" s="100"/>
      <c r="K85" s="312">
        <v>0.05</v>
      </c>
      <c r="L85" s="859">
        <f>N78*K85</f>
        <v>4657.5784291544842</v>
      </c>
      <c r="M85" s="860"/>
      <c r="N85" s="57"/>
    </row>
    <row r="86" spans="1:14" ht="15.75" thickBot="1">
      <c r="B86" s="823" t="s">
        <v>953</v>
      </c>
      <c r="C86" s="824"/>
      <c r="D86" s="824"/>
      <c r="E86" s="824"/>
      <c r="F86" s="824"/>
      <c r="G86" s="824"/>
      <c r="H86" s="824"/>
      <c r="I86" s="824"/>
      <c r="J86" s="824"/>
      <c r="K86" s="824"/>
      <c r="L86" s="824"/>
      <c r="M86" s="825"/>
      <c r="N86" s="58">
        <f>L83+L84+L85</f>
        <v>27945.470574926905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121097.03915801659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1019</v>
      </c>
      <c r="C31" s="87" t="s">
        <v>1956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129</v>
      </c>
      <c r="B36" s="836" t="str">
        <f>VLOOKUP(A36,EQUIPOS!A6:D154,3,FALSE)</f>
        <v xml:space="preserve">Buldozer, Potencia al volante de 140 HP, motor de 2200 RPM, longitud de hoja 4,80m. </v>
      </c>
      <c r="C36" s="837"/>
      <c r="D36" s="837"/>
      <c r="E36" s="837"/>
      <c r="F36" s="837"/>
      <c r="G36" s="837"/>
      <c r="H36" s="838"/>
      <c r="I36" s="274"/>
      <c r="J36" s="275"/>
      <c r="K36" s="276">
        <f>VLOOKUP(A36,EQUIPOS!A6:D163,4,FALSE)</f>
        <v>172846.44234755807</v>
      </c>
      <c r="L36" s="277"/>
      <c r="M36" s="278">
        <v>400</v>
      </c>
      <c r="N36" s="279">
        <f>K36/M36</f>
        <v>432.11610586889515</v>
      </c>
    </row>
    <row r="37" spans="1:14">
      <c r="A37" s="119" t="s">
        <v>152</v>
      </c>
      <c r="B37" s="836" t="str">
        <f>VLOOKUP(A37,EQUIPOS!A7:D154,3,FALSE)</f>
        <v xml:space="preserve">Carrotanque de agua(1000 Galones) </v>
      </c>
      <c r="C37" s="837"/>
      <c r="D37" s="837"/>
      <c r="E37" s="837"/>
      <c r="F37" s="837"/>
      <c r="G37" s="837"/>
      <c r="H37" s="838"/>
      <c r="I37" s="274"/>
      <c r="J37" s="275"/>
      <c r="K37" s="276">
        <f>VLOOKUP(A37,EQUIPOS!A7:D164,4,FALSE)</f>
        <v>122886.73249035697</v>
      </c>
      <c r="L37" s="277"/>
      <c r="M37" s="278">
        <v>200</v>
      </c>
      <c r="N37" s="279">
        <f>K37/M37</f>
        <v>614.43366245178481</v>
      </c>
    </row>
    <row r="38" spans="1:14">
      <c r="A38" t="s">
        <v>269</v>
      </c>
      <c r="B38" s="836" t="str">
        <f>VLOOKUP(A38,EQUIPOS!A8:D154,3,FALSE)</f>
        <v>Motoniveladora  potencia 215 HP, ancho de cuchilla 4,27 m, peso 18 ton.</v>
      </c>
      <c r="C38" s="837"/>
      <c r="D38" s="837"/>
      <c r="E38" s="837"/>
      <c r="F38" s="837"/>
      <c r="G38" s="837"/>
      <c r="H38" s="838"/>
      <c r="I38" s="274"/>
      <c r="J38" s="275"/>
      <c r="K38" s="276">
        <f>VLOOKUP(A38,EQUIPOS!A8:D165,4,FALSE)</f>
        <v>161345.42373438107</v>
      </c>
      <c r="L38" s="277"/>
      <c r="M38" s="278">
        <v>200</v>
      </c>
      <c r="N38" s="279">
        <f>K38/M38</f>
        <v>806.72711867190537</v>
      </c>
    </row>
    <row r="39" spans="1:14">
      <c r="A39" t="s">
        <v>365</v>
      </c>
      <c r="B39" s="836" t="str">
        <f>VLOOKUP(A39,EQUIPOS!A9:D155,3,FALSE)</f>
        <v xml:space="preserve">Vibrocompatador, potencia 153 HP, peso 10 Ton. </v>
      </c>
      <c r="C39" s="837"/>
      <c r="D39" s="837"/>
      <c r="E39" s="837"/>
      <c r="F39" s="837"/>
      <c r="G39" s="837"/>
      <c r="H39" s="838"/>
      <c r="I39" s="839"/>
      <c r="J39" s="820"/>
      <c r="K39" s="276">
        <f>VLOOKUP(A39,EQUIPOS!A9:D166,4,FALSE)</f>
        <v>114013.01684070317</v>
      </c>
      <c r="L39" s="840">
        <v>200</v>
      </c>
      <c r="M39" s="841"/>
      <c r="N39" s="279">
        <f>K39/L39</f>
        <v>570.06508420351588</v>
      </c>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0.02</v>
      </c>
      <c r="N41" s="351">
        <f>N76*M41</f>
        <v>2.8983404201801002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2426.2403116162814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409"/>
      <c r="N48" s="279"/>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1600</v>
      </c>
      <c r="N70" s="402">
        <f>K70/M70</f>
        <v>66.678902259004985</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1600</v>
      </c>
      <c r="N71" s="402">
        <f>K71/M71</f>
        <v>78.238118749999998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144.917021009005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2571.1573326252865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514.23146652505727</v>
      </c>
      <c r="M83" s="858"/>
      <c r="N83" s="57"/>
    </row>
    <row r="84" spans="1:14">
      <c r="B84" s="95" t="s">
        <v>973</v>
      </c>
      <c r="C84" s="96"/>
      <c r="D84" s="96"/>
      <c r="E84" s="96"/>
      <c r="F84" s="96"/>
      <c r="G84" s="96"/>
      <c r="H84" s="96"/>
      <c r="I84" s="93"/>
      <c r="J84" s="94"/>
      <c r="K84" s="311">
        <v>0.05</v>
      </c>
      <c r="L84" s="857">
        <f>N78*K84</f>
        <v>128.55786663126432</v>
      </c>
      <c r="M84" s="858"/>
      <c r="N84" s="57"/>
    </row>
    <row r="85" spans="1:14" ht="15.75" thickBot="1">
      <c r="B85" s="97" t="s">
        <v>974</v>
      </c>
      <c r="C85" s="98"/>
      <c r="D85" s="98"/>
      <c r="E85" s="98"/>
      <c r="F85" s="98"/>
      <c r="G85" s="98"/>
      <c r="H85" s="98"/>
      <c r="I85" s="99"/>
      <c r="J85" s="100"/>
      <c r="K85" s="312">
        <v>0.05</v>
      </c>
      <c r="L85" s="859">
        <f>N78*K85</f>
        <v>128.55786663126432</v>
      </c>
      <c r="M85" s="860"/>
      <c r="N85" s="57"/>
    </row>
    <row r="86" spans="1:14" ht="15.75" thickBot="1">
      <c r="B86" s="823" t="s">
        <v>953</v>
      </c>
      <c r="C86" s="824"/>
      <c r="D86" s="824"/>
      <c r="E86" s="824"/>
      <c r="F86" s="824"/>
      <c r="G86" s="824"/>
      <c r="H86" s="824"/>
      <c r="I86" s="824"/>
      <c r="J86" s="824"/>
      <c r="K86" s="824"/>
      <c r="L86" s="824"/>
      <c r="M86" s="825"/>
      <c r="N86" s="58">
        <f>L83+L84+L85</f>
        <v>771.34719978758596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3342.5045324128723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1020</v>
      </c>
      <c r="C31" s="87" t="s">
        <v>1198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2.31867233614408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2.31867233614408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876</v>
      </c>
      <c r="B48" s="49" t="str">
        <f>VLOOKUP(A48,MATERIALES!A4:D373,3,FALSE)</f>
        <v>Geotextil T-2400 O Similar (Proveedores Lafayet, Pavco, Geomatrix, Tensar, Omnes U Otros)</v>
      </c>
      <c r="C48" s="288"/>
      <c r="D48" s="288"/>
      <c r="E48" s="288"/>
      <c r="F48" s="288"/>
      <c r="G48" s="288"/>
      <c r="H48" s="288"/>
      <c r="I48" s="275"/>
      <c r="J48" s="231" t="str">
        <f>VLOOKUP(A48,MATERIALES!A4:D373,2,FALSE)</f>
        <v>m2</v>
      </c>
      <c r="K48" s="289">
        <v>1.2</v>
      </c>
      <c r="L48" s="274"/>
      <c r="M48" s="409">
        <f>VLOOKUP(A48,MATERIALES!A4:D395,4,FALSE)</f>
        <v>6765.4389582541507</v>
      </c>
      <c r="N48" s="279">
        <f>K48*M48</f>
        <v>8118.5267499049805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8118.5267499049805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1000</v>
      </c>
      <c r="N71" s="402">
        <f>K71/M71</f>
        <v>125.18098999999999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231.86723361440798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8352.7126558555319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1670.5425311711065</v>
      </c>
      <c r="M83" s="858"/>
      <c r="N83" s="57"/>
    </row>
    <row r="84" spans="1:14">
      <c r="B84" s="95" t="s">
        <v>973</v>
      </c>
      <c r="C84" s="96"/>
      <c r="D84" s="96"/>
      <c r="E84" s="96"/>
      <c r="F84" s="96"/>
      <c r="G84" s="96"/>
      <c r="H84" s="96"/>
      <c r="I84" s="93"/>
      <c r="J84" s="94"/>
      <c r="K84" s="311">
        <v>0.05</v>
      </c>
      <c r="L84" s="857">
        <f>N78*K84</f>
        <v>417.63563279277662</v>
      </c>
      <c r="M84" s="858"/>
      <c r="N84" s="57"/>
    </row>
    <row r="85" spans="1:14" ht="15.75" thickBot="1">
      <c r="B85" s="97" t="s">
        <v>974</v>
      </c>
      <c r="C85" s="98"/>
      <c r="D85" s="98"/>
      <c r="E85" s="98"/>
      <c r="F85" s="98"/>
      <c r="G85" s="98"/>
      <c r="H85" s="98"/>
      <c r="I85" s="99"/>
      <c r="J85" s="100"/>
      <c r="K85" s="312">
        <v>0.05</v>
      </c>
      <c r="L85" s="859">
        <f>N78*K85</f>
        <v>417.63563279277662</v>
      </c>
      <c r="M85" s="860"/>
      <c r="N85" s="57"/>
    </row>
    <row r="86" spans="1:14" ht="15.75" thickBot="1">
      <c r="B86" s="823" t="s">
        <v>953</v>
      </c>
      <c r="C86" s="824"/>
      <c r="D86" s="824"/>
      <c r="E86" s="824"/>
      <c r="F86" s="824"/>
      <c r="G86" s="824"/>
      <c r="H86" s="824"/>
      <c r="I86" s="824"/>
      <c r="J86" s="824"/>
      <c r="K86" s="824"/>
      <c r="L86" s="824"/>
      <c r="M86" s="825"/>
      <c r="N86" s="58">
        <f>L83+L84+L85</f>
        <v>2505.8137967566595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10858.526452612192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1021</v>
      </c>
      <c r="C31" s="87" t="s">
        <v>1448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2.31867233614408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2.31867233614408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889</v>
      </c>
      <c r="B48" s="49" t="str">
        <f>VLOOKUP(A48,MATERIALES!A4:D373,3,FALSE)</f>
        <v>Geotextil T-2100 O Similar (Proveedores Pavco, Lafayet, Geomatrix, Tensar, Omnes U Otros)</v>
      </c>
      <c r="C48" s="288"/>
      <c r="D48" s="288"/>
      <c r="E48" s="288"/>
      <c r="F48" s="288"/>
      <c r="G48" s="288"/>
      <c r="H48" s="288"/>
      <c r="I48" s="275"/>
      <c r="J48" s="231" t="str">
        <f>VLOOKUP(A48,MATERIALES!A4:D373,2,FALSE)</f>
        <v>m2</v>
      </c>
      <c r="K48" s="289">
        <v>1.1000000000000001</v>
      </c>
      <c r="L48" s="274"/>
      <c r="M48" s="409">
        <v>5077.6000000000004</v>
      </c>
      <c r="N48" s="279">
        <f>K48*M48</f>
        <v>5585.3600000000006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5585.3600000000006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1000</v>
      </c>
      <c r="N70" s="402">
        <f>K70/M70</f>
        <v>125.18098999999999</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231.86723361440798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5819.5459059505529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1163.9091811901105</v>
      </c>
      <c r="M83" s="858"/>
      <c r="N83" s="57"/>
    </row>
    <row r="84" spans="1:14">
      <c r="B84" s="95" t="s">
        <v>973</v>
      </c>
      <c r="C84" s="96"/>
      <c r="D84" s="96"/>
      <c r="E84" s="96"/>
      <c r="F84" s="96"/>
      <c r="G84" s="96"/>
      <c r="H84" s="96"/>
      <c r="I84" s="93"/>
      <c r="J84" s="94"/>
      <c r="K84" s="311">
        <v>0.05</v>
      </c>
      <c r="L84" s="857">
        <f>N78*K84</f>
        <v>290.97729529752763</v>
      </c>
      <c r="M84" s="858"/>
      <c r="N84" s="57"/>
    </row>
    <row r="85" spans="1:14" ht="15.75" thickBot="1">
      <c r="B85" s="97" t="s">
        <v>974</v>
      </c>
      <c r="C85" s="98"/>
      <c r="D85" s="98"/>
      <c r="E85" s="98"/>
      <c r="F85" s="98"/>
      <c r="G85" s="98"/>
      <c r="H85" s="98"/>
      <c r="I85" s="99"/>
      <c r="J85" s="100"/>
      <c r="K85" s="312">
        <v>0.05</v>
      </c>
      <c r="L85" s="859">
        <f>N78*K85</f>
        <v>290.97729529752763</v>
      </c>
      <c r="M85" s="860"/>
      <c r="N85" s="57"/>
    </row>
    <row r="86" spans="1:14" ht="15.75" thickBot="1">
      <c r="B86" s="823" t="s">
        <v>953</v>
      </c>
      <c r="C86" s="824"/>
      <c r="D86" s="824"/>
      <c r="E86" s="824"/>
      <c r="F86" s="824"/>
      <c r="G86" s="824"/>
      <c r="H86" s="824"/>
      <c r="I86" s="824"/>
      <c r="J86" s="824"/>
      <c r="K86" s="824"/>
      <c r="L86" s="824"/>
      <c r="M86" s="825"/>
      <c r="N86" s="58">
        <f>L83+L84+L85</f>
        <v>1745.8637717851659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7565.409677735719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1449</v>
      </c>
      <c r="C31" s="87" t="s">
        <v>1450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2.31867233614408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2.31867233614408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466</v>
      </c>
      <c r="B48" s="49" t="str">
        <f>VLOOKUP(A48,MATERIALES!A4:D373,3,FALSE)</f>
        <v>Geomalla Biaxial Para Refuerzo Pbx-11</v>
      </c>
      <c r="C48" s="288"/>
      <c r="D48" s="288"/>
      <c r="E48" s="288"/>
      <c r="F48" s="288"/>
      <c r="G48" s="288"/>
      <c r="H48" s="288"/>
      <c r="I48" s="275"/>
      <c r="J48" s="231" t="str">
        <f>VLOOKUP(A48,MATERIALES!A4:D373,2,FALSE)</f>
        <v>m2</v>
      </c>
      <c r="K48" s="289">
        <v>1.2</v>
      </c>
      <c r="L48" s="274"/>
      <c r="M48" s="409">
        <f>VLOOKUP(A48,MATERIALES!A4:D395,4,FALSE)</f>
        <v>4656.3256872925776</v>
      </c>
      <c r="N48" s="279">
        <f>K48*M48</f>
        <v>5587.5908247510934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5587.5908247510934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1000</v>
      </c>
      <c r="N71" s="402">
        <f>K71/M71</f>
        <v>125.18098999999999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231.86723361440798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5821.7767307016456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1164.3553461403292</v>
      </c>
      <c r="M83" s="858"/>
      <c r="N83" s="57"/>
    </row>
    <row r="84" spans="1:14">
      <c r="B84" s="95" t="s">
        <v>973</v>
      </c>
      <c r="C84" s="96"/>
      <c r="D84" s="96"/>
      <c r="E84" s="96"/>
      <c r="F84" s="96"/>
      <c r="G84" s="96"/>
      <c r="H84" s="96"/>
      <c r="I84" s="93"/>
      <c r="J84" s="94"/>
      <c r="K84" s="311">
        <v>0.05</v>
      </c>
      <c r="L84" s="857">
        <f>N78*K84</f>
        <v>291.08883653508229</v>
      </c>
      <c r="M84" s="858"/>
      <c r="N84" s="57"/>
    </row>
    <row r="85" spans="1:14" ht="15.75" thickBot="1">
      <c r="B85" s="97" t="s">
        <v>974</v>
      </c>
      <c r="C85" s="98"/>
      <c r="D85" s="98"/>
      <c r="E85" s="98"/>
      <c r="F85" s="98"/>
      <c r="G85" s="98"/>
      <c r="H85" s="98"/>
      <c r="I85" s="99"/>
      <c r="J85" s="100"/>
      <c r="K85" s="312">
        <v>0.05</v>
      </c>
      <c r="L85" s="859">
        <f>N78*K85</f>
        <v>291.08883653508229</v>
      </c>
      <c r="M85" s="860"/>
      <c r="N85" s="57"/>
    </row>
    <row r="86" spans="1:14" ht="15.75" thickBot="1">
      <c r="B86" s="823" t="s">
        <v>953</v>
      </c>
      <c r="C86" s="824"/>
      <c r="D86" s="824"/>
      <c r="E86" s="824"/>
      <c r="F86" s="824"/>
      <c r="G86" s="824"/>
      <c r="H86" s="824"/>
      <c r="I86" s="824"/>
      <c r="J86" s="824"/>
      <c r="K86" s="824"/>
      <c r="L86" s="824"/>
      <c r="M86" s="825"/>
      <c r="N86" s="58">
        <f>L83+L84+L85</f>
        <v>1746.5330192104936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7568.3097499121395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1451</v>
      </c>
      <c r="C31" s="87" t="s">
        <v>1452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2.31867233614408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2.31867233614408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907</v>
      </c>
      <c r="B48" s="49" t="str">
        <f>VLOOKUP(A48,MATERIALES!A4:D373,3,FALSE)</f>
        <v>Geomalla Forgrid UX100</v>
      </c>
      <c r="C48" s="288"/>
      <c r="D48" s="288"/>
      <c r="E48" s="288"/>
      <c r="F48" s="288"/>
      <c r="G48" s="288"/>
      <c r="H48" s="288"/>
      <c r="I48" s="275"/>
      <c r="J48" s="231" t="str">
        <f>VLOOKUP(A48,MATERIALES!A4:D373,2,FALSE)</f>
        <v>M2</v>
      </c>
      <c r="K48" s="289">
        <v>1.3</v>
      </c>
      <c r="L48" s="274"/>
      <c r="M48" s="409">
        <f>VLOOKUP(A48,MATERIALES!A4:D395,4,FALSE)</f>
        <v>9505.4688021778147</v>
      </c>
      <c r="N48" s="279">
        <f>K48*M48</f>
        <v>12357.109442831159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12357.109442831159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1000</v>
      </c>
      <c r="N71" s="402">
        <f>K71/M71</f>
        <v>125.18098999999999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231.86723361440798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12591.29534878171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2518.2590697563423</v>
      </c>
      <c r="M83" s="858"/>
      <c r="N83" s="57"/>
    </row>
    <row r="84" spans="1:14">
      <c r="B84" s="95" t="s">
        <v>973</v>
      </c>
      <c r="C84" s="96"/>
      <c r="D84" s="96"/>
      <c r="E84" s="96"/>
      <c r="F84" s="96"/>
      <c r="G84" s="96"/>
      <c r="H84" s="96"/>
      <c r="I84" s="93"/>
      <c r="J84" s="94"/>
      <c r="K84" s="311">
        <v>0.05</v>
      </c>
      <c r="L84" s="857">
        <f>N78*K84</f>
        <v>629.56476743908559</v>
      </c>
      <c r="M84" s="858"/>
      <c r="N84" s="57"/>
    </row>
    <row r="85" spans="1:14" ht="15.75" thickBot="1">
      <c r="B85" s="97" t="s">
        <v>974</v>
      </c>
      <c r="C85" s="98"/>
      <c r="D85" s="98"/>
      <c r="E85" s="98"/>
      <c r="F85" s="98"/>
      <c r="G85" s="98"/>
      <c r="H85" s="98"/>
      <c r="I85" s="99"/>
      <c r="J85" s="100"/>
      <c r="K85" s="312">
        <v>0.05</v>
      </c>
      <c r="L85" s="859">
        <f>N78*K85</f>
        <v>629.56476743908559</v>
      </c>
      <c r="M85" s="860"/>
      <c r="N85" s="57"/>
    </row>
    <row r="86" spans="1:14" ht="15.75" thickBot="1">
      <c r="B86" s="823" t="s">
        <v>953</v>
      </c>
      <c r="C86" s="824"/>
      <c r="D86" s="824"/>
      <c r="E86" s="824"/>
      <c r="F86" s="824"/>
      <c r="G86" s="824"/>
      <c r="H86" s="824"/>
      <c r="I86" s="824"/>
      <c r="J86" s="824"/>
      <c r="K86" s="824"/>
      <c r="L86" s="824"/>
      <c r="M86" s="825"/>
      <c r="N86" s="58">
        <f>L83+L84+L85</f>
        <v>3777.3886046345137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16368.683953416225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1022</v>
      </c>
      <c r="C31" s="87" t="s">
        <v>1453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303</v>
      </c>
      <c r="B36" s="836" t="str">
        <f>VLOOKUP(A36,EQUIPOS!A6:D154,3,FALSE)</f>
        <v>Retrocargador, pala de 1,1 m3 de capacidad, profundidad de excavación de 4.400 mm y una altura de 5.680 mm</v>
      </c>
      <c r="C36" s="837"/>
      <c r="D36" s="837"/>
      <c r="E36" s="837"/>
      <c r="F36" s="837"/>
      <c r="G36" s="837"/>
      <c r="H36" s="838"/>
      <c r="I36" s="274"/>
      <c r="J36" s="275"/>
      <c r="K36" s="276">
        <f>VLOOKUP(A36,EQUIPOS!A6:D163,4,FALSE)</f>
        <v>144759.35404126818</v>
      </c>
      <c r="L36" s="277"/>
      <c r="M36" s="278">
        <v>250</v>
      </c>
      <c r="N36" s="279">
        <f>K36/M36</f>
        <v>579.03741616507273</v>
      </c>
    </row>
    <row r="37" spans="1:14">
      <c r="A37" s="119" t="s">
        <v>373</v>
      </c>
      <c r="B37" s="836" t="str">
        <f>VLOOKUP(A37,EQUIPOS!A7:D154,3,FALSE)</f>
        <v>Volqueta 6 m3</v>
      </c>
      <c r="C37" s="837"/>
      <c r="D37" s="837"/>
      <c r="E37" s="837"/>
      <c r="F37" s="837"/>
      <c r="G37" s="837"/>
      <c r="H37" s="838"/>
      <c r="I37" s="274"/>
      <c r="J37" s="275"/>
      <c r="K37" s="276">
        <f>VLOOKUP(A37,EQUIPOS!A7:D164,4,FALSE)</f>
        <v>84691.98641044517</v>
      </c>
      <c r="L37" s="277"/>
      <c r="M37" s="278">
        <v>250</v>
      </c>
      <c r="N37" s="279">
        <f>K37/M37</f>
        <v>338.76794564178067</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0.05</v>
      </c>
      <c r="N41" s="351">
        <f>N76*M41</f>
        <v>5.7966808403601995</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923.60204264721358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409"/>
      <c r="N48" s="279"/>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2000</v>
      </c>
      <c r="N70" s="402">
        <f>K70/M70</f>
        <v>53.343121807203993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2000</v>
      </c>
      <c r="N71" s="402">
        <f>K71/M71</f>
        <v>62.590494999999997</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115.93361680720399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1039.5356594544176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207.90713189088353</v>
      </c>
      <c r="M83" s="858"/>
      <c r="N83" s="57"/>
    </row>
    <row r="84" spans="1:14">
      <c r="B84" s="95" t="s">
        <v>973</v>
      </c>
      <c r="C84" s="96"/>
      <c r="D84" s="96"/>
      <c r="E84" s="96"/>
      <c r="F84" s="96"/>
      <c r="G84" s="96"/>
      <c r="H84" s="96"/>
      <c r="I84" s="93"/>
      <c r="J84" s="94"/>
      <c r="K84" s="311">
        <v>0.05</v>
      </c>
      <c r="L84" s="857">
        <f>N78*K84</f>
        <v>51.976782972720883</v>
      </c>
      <c r="M84" s="858"/>
      <c r="N84" s="57"/>
    </row>
    <row r="85" spans="1:14" ht="15.75" thickBot="1">
      <c r="B85" s="97" t="s">
        <v>974</v>
      </c>
      <c r="C85" s="98"/>
      <c r="D85" s="98"/>
      <c r="E85" s="98"/>
      <c r="F85" s="98"/>
      <c r="G85" s="98"/>
      <c r="H85" s="98"/>
      <c r="I85" s="99"/>
      <c r="J85" s="100"/>
      <c r="K85" s="312">
        <v>0.05</v>
      </c>
      <c r="L85" s="859">
        <f>N78*K85</f>
        <v>51.976782972720883</v>
      </c>
      <c r="M85" s="860"/>
      <c r="N85" s="57"/>
    </row>
    <row r="86" spans="1:14" ht="15.75" thickBot="1">
      <c r="B86" s="823" t="s">
        <v>953</v>
      </c>
      <c r="C86" s="824"/>
      <c r="D86" s="824"/>
      <c r="E86" s="824"/>
      <c r="F86" s="824"/>
      <c r="G86" s="824"/>
      <c r="H86" s="824"/>
      <c r="I86" s="824"/>
      <c r="J86" s="824"/>
      <c r="K86" s="824"/>
      <c r="L86" s="824"/>
      <c r="M86" s="825"/>
      <c r="N86" s="58">
        <f>L83+L84+L85</f>
        <v>311.86069783632536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1351.3963572907428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1456</v>
      </c>
      <c r="C31" s="87" t="s">
        <v>1457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35</v>
      </c>
      <c r="N36" s="279">
        <f>K36/M36</f>
        <v>3511.0494997244846</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35</v>
      </c>
      <c r="N37" s="279">
        <f>K37/M37</f>
        <v>4609.8692495537443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35</v>
      </c>
      <c r="N38" s="279">
        <f>K38/M38</f>
        <v>3257.5147668772333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0.02</v>
      </c>
      <c r="N41" s="351">
        <f>N76*M41</f>
        <v>16.561945258171999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11394.995461413635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774</v>
      </c>
      <c r="B48" s="49" t="str">
        <f>VLOOKUP(A48,MATERIALES!A4:D373,3,FALSE)</f>
        <v>Agua</v>
      </c>
      <c r="C48" s="288"/>
      <c r="D48" s="288"/>
      <c r="E48" s="288"/>
      <c r="F48" s="288"/>
      <c r="G48" s="288"/>
      <c r="H48" s="288"/>
      <c r="I48" s="275"/>
      <c r="J48" s="231" t="str">
        <f>VLOOKUP(A48,MATERIALES!A4:D373,2,FALSE)</f>
        <v>lt</v>
      </c>
      <c r="K48" s="289">
        <v>25</v>
      </c>
      <c r="L48" s="274"/>
      <c r="M48" s="409">
        <f>VLOOKUP(A48,MATERIALES!A4:D395,4,FALSE)</f>
        <v>41.994912021193848</v>
      </c>
      <c r="N48" s="279">
        <f>K48*M48</f>
        <v>1049.8728005298462</v>
      </c>
    </row>
    <row r="49" spans="1:14">
      <c r="A49" t="s">
        <v>804</v>
      </c>
      <c r="B49" s="49" t="str">
        <f>VLOOKUP(A49,MATERIALES!A5:D373,3,FALSE)</f>
        <v>Cemento gris</v>
      </c>
      <c r="C49" s="288"/>
      <c r="D49" s="288"/>
      <c r="E49" s="288"/>
      <c r="F49" s="288"/>
      <c r="G49" s="288"/>
      <c r="H49" s="288"/>
      <c r="I49" s="275"/>
      <c r="J49" s="231" t="str">
        <f>VLOOKUP(A49,MATERIALES!A5:D373,2,FALSE)</f>
        <v>kg</v>
      </c>
      <c r="K49" s="289">
        <v>80</v>
      </c>
      <c r="L49" s="274"/>
      <c r="M49" s="409">
        <f>VLOOKUP(A49,MATERIALES!A5:D396,4,FALSE)</f>
        <v>599.30644418450674</v>
      </c>
      <c r="N49" s="279">
        <f>K49*M49</f>
        <v>47944.51553476054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48994.388335290387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280</v>
      </c>
      <c r="N71" s="402">
        <f>K71/M71</f>
        <v>447.07496428571426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828.09726290859999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61217.481059612626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12243.496211922526</v>
      </c>
      <c r="M83" s="858"/>
      <c r="N83" s="57"/>
    </row>
    <row r="84" spans="1:14">
      <c r="B84" s="95" t="s">
        <v>973</v>
      </c>
      <c r="C84" s="96"/>
      <c r="D84" s="96"/>
      <c r="E84" s="96"/>
      <c r="F84" s="96"/>
      <c r="G84" s="96"/>
      <c r="H84" s="96"/>
      <c r="I84" s="93"/>
      <c r="J84" s="94"/>
      <c r="K84" s="311">
        <v>0.05</v>
      </c>
      <c r="L84" s="857">
        <f>N78*K84</f>
        <v>3060.8740529806314</v>
      </c>
      <c r="M84" s="858"/>
      <c r="N84" s="57"/>
    </row>
    <row r="85" spans="1:14" ht="15.75" thickBot="1">
      <c r="B85" s="97" t="s">
        <v>974</v>
      </c>
      <c r="C85" s="98"/>
      <c r="D85" s="98"/>
      <c r="E85" s="98"/>
      <c r="F85" s="98"/>
      <c r="G85" s="98"/>
      <c r="H85" s="98"/>
      <c r="I85" s="99"/>
      <c r="J85" s="100"/>
      <c r="K85" s="312">
        <v>0.05</v>
      </c>
      <c r="L85" s="859">
        <f>N78*K85</f>
        <v>3060.8740529806314</v>
      </c>
      <c r="M85" s="860"/>
      <c r="N85" s="57"/>
    </row>
    <row r="86" spans="1:14" ht="15.75" thickBot="1">
      <c r="B86" s="823" t="s">
        <v>953</v>
      </c>
      <c r="C86" s="824"/>
      <c r="D86" s="824"/>
      <c r="E86" s="824"/>
      <c r="F86" s="824"/>
      <c r="G86" s="824"/>
      <c r="H86" s="824"/>
      <c r="I86" s="824"/>
      <c r="J86" s="824"/>
      <c r="K86" s="824"/>
      <c r="L86" s="824"/>
      <c r="M86" s="825"/>
      <c r="N86" s="58">
        <f>L83+L84+L85</f>
        <v>18365.244317883789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79582.725377496419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1458</v>
      </c>
      <c r="C31" s="87" t="s">
        <v>1459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35</v>
      </c>
      <c r="N36" s="279">
        <f>K36/M36</f>
        <v>3511.0494997244846</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35</v>
      </c>
      <c r="N37" s="279">
        <f>K37/M37</f>
        <v>4609.8692495537443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35</v>
      </c>
      <c r="N38" s="279">
        <f>K38/M38</f>
        <v>3257.5147668772333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0.02</v>
      </c>
      <c r="N41" s="351">
        <f>N76*M41</f>
        <v>16.561945258171999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11394.995461413635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774</v>
      </c>
      <c r="B48" s="49" t="str">
        <f>VLOOKUP(A48,MATERIALES!A4:D373,3,FALSE)</f>
        <v>Agua</v>
      </c>
      <c r="C48" s="288"/>
      <c r="D48" s="288"/>
      <c r="E48" s="288"/>
      <c r="F48" s="288"/>
      <c r="G48" s="288"/>
      <c r="H48" s="288"/>
      <c r="I48" s="275"/>
      <c r="J48" s="231" t="str">
        <f>VLOOKUP(A48,MATERIALES!A4:D373,2,FALSE)</f>
        <v>lt</v>
      </c>
      <c r="K48" s="289">
        <v>25</v>
      </c>
      <c r="L48" s="274"/>
      <c r="M48" s="409">
        <f>VLOOKUP(A48,MATERIALES!A4:D395,4,FALSE)</f>
        <v>41.994912021193848</v>
      </c>
      <c r="N48" s="279">
        <f>K48*M48</f>
        <v>1049.8728005298462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1049.8728005298462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280</v>
      </c>
      <c r="N71" s="402">
        <f>K71/M71</f>
        <v>447.07496428571426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828.09726290859999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13272.965524852079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2654.5931049704159</v>
      </c>
      <c r="M83" s="858"/>
      <c r="N83" s="57"/>
    </row>
    <row r="84" spans="1:14">
      <c r="B84" s="95" t="s">
        <v>973</v>
      </c>
      <c r="C84" s="96"/>
      <c r="D84" s="96"/>
      <c r="E84" s="96"/>
      <c r="F84" s="96"/>
      <c r="G84" s="96"/>
      <c r="H84" s="96"/>
      <c r="I84" s="93"/>
      <c r="J84" s="94"/>
      <c r="K84" s="311">
        <v>0.05</v>
      </c>
      <c r="L84" s="857">
        <f>N78*K84</f>
        <v>663.64827624260397</v>
      </c>
      <c r="M84" s="858"/>
      <c r="N84" s="57"/>
    </row>
    <row r="85" spans="1:14" ht="15.75" thickBot="1">
      <c r="B85" s="97" t="s">
        <v>974</v>
      </c>
      <c r="C85" s="98"/>
      <c r="D85" s="98"/>
      <c r="E85" s="98"/>
      <c r="F85" s="98"/>
      <c r="G85" s="98"/>
      <c r="H85" s="98"/>
      <c r="I85" s="99"/>
      <c r="J85" s="100"/>
      <c r="K85" s="312">
        <v>0.05</v>
      </c>
      <c r="L85" s="859">
        <f>N78*K85</f>
        <v>663.64827624260397</v>
      </c>
      <c r="M85" s="860"/>
      <c r="N85" s="57"/>
    </row>
    <row r="86" spans="1:14" ht="15.75" thickBot="1">
      <c r="B86" s="823" t="s">
        <v>953</v>
      </c>
      <c r="C86" s="824"/>
      <c r="D86" s="824"/>
      <c r="E86" s="824"/>
      <c r="F86" s="824"/>
      <c r="G86" s="824"/>
      <c r="H86" s="824"/>
      <c r="I86" s="824"/>
      <c r="J86" s="824"/>
      <c r="K86" s="824"/>
      <c r="L86" s="824"/>
      <c r="M86" s="825"/>
      <c r="N86" s="58">
        <f>L83+L84+L85</f>
        <v>3981.8896574556238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17254.855182307703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1460</v>
      </c>
      <c r="C31" s="87" t="s">
        <v>1461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599.30644418450674</v>
      </c>
      <c r="N48" s="279">
        <f>K48*M48</f>
        <v>599.30644418450674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599.30644418450674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3" t="s">
        <v>953</v>
      </c>
      <c r="C76" s="824"/>
      <c r="D76" s="824"/>
      <c r="E76" s="824"/>
      <c r="F76" s="824"/>
      <c r="G76" s="824"/>
      <c r="H76" s="824"/>
      <c r="I76" s="830"/>
      <c r="J76" s="830"/>
      <c r="K76" s="830"/>
      <c r="L76" s="830"/>
      <c r="M76" s="831"/>
      <c r="N76" s="308">
        <f>SUM(N70:N75)</f>
        <v>0</v>
      </c>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599.30644418450674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119.86128883690135</v>
      </c>
      <c r="M83" s="858"/>
      <c r="N83" s="57"/>
    </row>
    <row r="84" spans="1:14">
      <c r="B84" s="95" t="s">
        <v>973</v>
      </c>
      <c r="C84" s="96"/>
      <c r="D84" s="96"/>
      <c r="E84" s="96"/>
      <c r="F84" s="96"/>
      <c r="G84" s="96"/>
      <c r="H84" s="96"/>
      <c r="I84" s="93"/>
      <c r="J84" s="94"/>
      <c r="K84" s="311">
        <v>0.05</v>
      </c>
      <c r="L84" s="857">
        <f>N78*K84</f>
        <v>29.965322209225338</v>
      </c>
      <c r="M84" s="858"/>
      <c r="N84" s="57"/>
    </row>
    <row r="85" spans="1:14" ht="15.75" thickBot="1">
      <c r="B85" s="97" t="s">
        <v>974</v>
      </c>
      <c r="C85" s="98"/>
      <c r="D85" s="98"/>
      <c r="E85" s="98"/>
      <c r="F85" s="98"/>
      <c r="G85" s="98"/>
      <c r="H85" s="98"/>
      <c r="I85" s="99"/>
      <c r="J85" s="100"/>
      <c r="K85" s="312">
        <v>0.05</v>
      </c>
      <c r="L85" s="859">
        <f>N78*K85</f>
        <v>29.965322209225338</v>
      </c>
      <c r="M85" s="860"/>
      <c r="N85" s="57"/>
    </row>
    <row r="86" spans="1:14" ht="15.75" thickBot="1">
      <c r="B86" s="823" t="s">
        <v>953</v>
      </c>
      <c r="C86" s="824"/>
      <c r="D86" s="824"/>
      <c r="E86" s="824"/>
      <c r="F86" s="824"/>
      <c r="G86" s="824"/>
      <c r="H86" s="824"/>
      <c r="I86" s="824"/>
      <c r="J86" s="824"/>
      <c r="K86" s="824"/>
      <c r="L86" s="824"/>
      <c r="M86" s="825"/>
      <c r="N86" s="58">
        <f>L83+L84+L85</f>
        <v>179.79193325535203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779.09837743985872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1462</v>
      </c>
      <c r="C31" s="87" t="s">
        <v>1463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35</v>
      </c>
      <c r="N36" s="279">
        <f>K36/M36</f>
        <v>3511.0494997244846</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35</v>
      </c>
      <c r="N37" s="279">
        <f>K37/M37</f>
        <v>4609.8692495537443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35</v>
      </c>
      <c r="N38" s="279">
        <f>K38/M38</f>
        <v>3257.5147668772333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0.02</v>
      </c>
      <c r="N41" s="351">
        <f>N76*M41</f>
        <v>16.561945258171999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11394.995461413635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402</v>
      </c>
      <c r="B48" s="49" t="str">
        <f>VLOOKUP(A48,MATERIALES!A4:D373,3,FALSE)</f>
        <v>Cal</v>
      </c>
      <c r="C48" s="288"/>
      <c r="D48" s="288"/>
      <c r="E48" s="288"/>
      <c r="F48" s="288"/>
      <c r="G48" s="288"/>
      <c r="H48" s="288"/>
      <c r="I48" s="275"/>
      <c r="J48" s="231" t="str">
        <f>VLOOKUP(A48,MATERIALES!A4:D373,2,FALSE)</f>
        <v>kg</v>
      </c>
      <c r="K48" s="289">
        <v>80</v>
      </c>
      <c r="L48" s="274"/>
      <c r="M48" s="409">
        <f>VLOOKUP(A48,MATERIALES!A4:D395,4,FALSE)</f>
        <v>1300.2095998593395</v>
      </c>
      <c r="N48" s="279">
        <f>K48*M48</f>
        <v>104016.76798874716</v>
      </c>
    </row>
    <row r="49" spans="1:14">
      <c r="A49" t="s">
        <v>774</v>
      </c>
      <c r="B49" s="49" t="str">
        <f>VLOOKUP(A49,MATERIALES!A5:D373,3,FALSE)</f>
        <v>Agua</v>
      </c>
      <c r="C49" s="288"/>
      <c r="D49" s="288"/>
      <c r="E49" s="288"/>
      <c r="F49" s="288"/>
      <c r="G49" s="288"/>
      <c r="H49" s="288"/>
      <c r="I49" s="275"/>
      <c r="J49" s="231" t="str">
        <f>VLOOKUP(A49,MATERIALES!A5:D373,2,FALSE)</f>
        <v>lt</v>
      </c>
      <c r="K49" s="289">
        <v>25</v>
      </c>
      <c r="L49" s="274"/>
      <c r="M49" s="409">
        <f>VLOOKUP(A49,MATERIALES!A5:D396,4,FALSE)</f>
        <v>41.994912021193848</v>
      </c>
      <c r="N49" s="279">
        <f>K49*M49</f>
        <v>1049.8728005298462</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105066.64078927701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280</v>
      </c>
      <c r="N71" s="402">
        <f>K71/M71</f>
        <v>447.07496428571426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828.09726290859999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117289.73351359925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23457.946702719852</v>
      </c>
      <c r="M83" s="858"/>
      <c r="N83" s="57"/>
    </row>
    <row r="84" spans="1:14">
      <c r="B84" s="95" t="s">
        <v>973</v>
      </c>
      <c r="C84" s="96"/>
      <c r="D84" s="96"/>
      <c r="E84" s="96"/>
      <c r="F84" s="96"/>
      <c r="G84" s="96"/>
      <c r="H84" s="96"/>
      <c r="I84" s="93"/>
      <c r="J84" s="94"/>
      <c r="K84" s="311">
        <v>0.05</v>
      </c>
      <c r="L84" s="857">
        <f>N78*K84</f>
        <v>5864.4866756799629</v>
      </c>
      <c r="M84" s="858"/>
      <c r="N84" s="57"/>
    </row>
    <row r="85" spans="1:14" ht="15.75" thickBot="1">
      <c r="B85" s="97" t="s">
        <v>974</v>
      </c>
      <c r="C85" s="98"/>
      <c r="D85" s="98"/>
      <c r="E85" s="98"/>
      <c r="F85" s="98"/>
      <c r="G85" s="98"/>
      <c r="H85" s="98"/>
      <c r="I85" s="99"/>
      <c r="J85" s="100"/>
      <c r="K85" s="312">
        <v>0.05</v>
      </c>
      <c r="L85" s="859">
        <f>N78*K85</f>
        <v>5864.4866756799629</v>
      </c>
      <c r="M85" s="860"/>
      <c r="N85" s="57"/>
    </row>
    <row r="86" spans="1:14" ht="15.75" thickBot="1">
      <c r="B86" s="823" t="s">
        <v>953</v>
      </c>
      <c r="C86" s="824"/>
      <c r="D86" s="824"/>
      <c r="E86" s="824"/>
      <c r="F86" s="824"/>
      <c r="G86" s="824"/>
      <c r="H86" s="824"/>
      <c r="I86" s="824"/>
      <c r="J86" s="824"/>
      <c r="K86" s="824"/>
      <c r="L86" s="824"/>
      <c r="M86" s="825"/>
      <c r="N86" s="58">
        <f>L83+L84+L85</f>
        <v>35186.920054079776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152476.65356767902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1465</v>
      </c>
      <c r="C31" s="87" t="s">
        <v>1874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35</v>
      </c>
      <c r="N36" s="279">
        <f>K36/M36</f>
        <v>3511.0494997244846</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35</v>
      </c>
      <c r="N37" s="279">
        <f>K37/M37</f>
        <v>4609.8692495537443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35</v>
      </c>
      <c r="N38" s="279">
        <f>K38/M38</f>
        <v>3257.5147668772333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0.02</v>
      </c>
      <c r="N41" s="351">
        <f>N75*M41</f>
        <v>16.561945258171999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11394.995461413635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774</v>
      </c>
      <c r="B48" s="49" t="str">
        <f>VLOOKUP(A48,MATERIALES!A5:D373,3,FALSE)</f>
        <v>Agua</v>
      </c>
      <c r="C48" s="288"/>
      <c r="D48" s="288"/>
      <c r="E48" s="288"/>
      <c r="F48" s="288"/>
      <c r="G48" s="288"/>
      <c r="H48" s="288"/>
      <c r="I48" s="275"/>
      <c r="J48" s="231" t="str">
        <f>VLOOKUP(A48,MATERIALES!A4:D373,2,FALSE)</f>
        <v>lt</v>
      </c>
      <c r="K48" s="289">
        <v>25</v>
      </c>
      <c r="L48" s="274"/>
      <c r="M48" s="409">
        <f>VLOOKUP(A48,MATERIALES!A5:D396,4,FALSE)</f>
        <v>41.994912021193848</v>
      </c>
      <c r="N48" s="279">
        <f>K48*M48</f>
        <v>1049.8728005298462</v>
      </c>
    </row>
    <row r="49" spans="1:14">
      <c r="A49" s="114"/>
      <c r="B49" s="49"/>
      <c r="C49" s="288"/>
      <c r="D49" s="288"/>
      <c r="E49" s="288"/>
      <c r="F49" s="288"/>
      <c r="G49" s="288"/>
      <c r="H49" s="288"/>
      <c r="I49" s="275"/>
      <c r="J49" s="231"/>
      <c r="K49" s="289"/>
      <c r="L49" s="274"/>
      <c r="M49" s="290"/>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1049.8728005298462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B58" s="52"/>
      <c r="C58" s="324"/>
      <c r="D58" s="324"/>
      <c r="E58" s="324"/>
      <c r="F58" s="324"/>
      <c r="G58" s="324"/>
      <c r="H58" s="318"/>
      <c r="I58" s="286"/>
      <c r="J58" s="293"/>
      <c r="K58" s="286"/>
      <c r="L58" s="827"/>
      <c r="M58" s="828"/>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280</v>
      </c>
      <c r="N69" s="402">
        <f>K69/M69</f>
        <v>381.02229862288567</v>
      </c>
      <c r="O69" s="112"/>
    </row>
    <row r="70" spans="1:15">
      <c r="A70" t="s">
        <v>7</v>
      </c>
      <c r="B70" s="55" t="str">
        <f>VLOOKUP(A70,'MANO DE OBRA'!A8:D69,3,FALSE)</f>
        <v>Obrero (2)</v>
      </c>
      <c r="C70" s="53"/>
      <c r="D70" s="53"/>
      <c r="E70" s="53"/>
      <c r="F70" s="53"/>
      <c r="G70" s="53"/>
      <c r="H70" s="53"/>
      <c r="I70" s="299">
        <f>K70/J70*100</f>
        <v>67665.399999999994</v>
      </c>
      <c r="J70" s="300">
        <v>185</v>
      </c>
      <c r="K70" s="301">
        <f>VLOOKUP(A70,'MANO DE OBRA'!A8:D100,4,FALSE)</f>
        <v>125180.98999999999</v>
      </c>
      <c r="L70" s="56"/>
      <c r="M70" s="306">
        <v>280</v>
      </c>
      <c r="N70" s="402">
        <f>K70/M70</f>
        <v>447.07496428571426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3" t="s">
        <v>953</v>
      </c>
      <c r="C75" s="824"/>
      <c r="D75" s="824"/>
      <c r="E75" s="824"/>
      <c r="F75" s="824"/>
      <c r="G75" s="824"/>
      <c r="H75" s="824"/>
      <c r="I75" s="830"/>
      <c r="J75" s="830"/>
      <c r="K75" s="830"/>
      <c r="L75" s="830"/>
      <c r="M75" s="831"/>
      <c r="N75" s="308">
        <f>SUM(N69:N74)</f>
        <v>828.09726290859999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13272.965524852079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2654.5931049704159</v>
      </c>
      <c r="M82" s="858"/>
      <c r="N82" s="57"/>
    </row>
    <row r="83" spans="1:14">
      <c r="B83" s="95" t="s">
        <v>973</v>
      </c>
      <c r="C83" s="96"/>
      <c r="D83" s="96"/>
      <c r="E83" s="96"/>
      <c r="F83" s="96"/>
      <c r="G83" s="96"/>
      <c r="H83" s="96"/>
      <c r="I83" s="93"/>
      <c r="J83" s="94"/>
      <c r="K83" s="311">
        <v>0.05</v>
      </c>
      <c r="L83" s="857">
        <f>N77*K83</f>
        <v>663.64827624260397</v>
      </c>
      <c r="M83" s="858"/>
      <c r="N83" s="57"/>
    </row>
    <row r="84" spans="1:14" ht="15.75" thickBot="1">
      <c r="B84" s="97" t="s">
        <v>974</v>
      </c>
      <c r="C84" s="98"/>
      <c r="D84" s="98"/>
      <c r="E84" s="98"/>
      <c r="F84" s="98"/>
      <c r="G84" s="98"/>
      <c r="H84" s="98"/>
      <c r="I84" s="99"/>
      <c r="J84" s="100"/>
      <c r="K84" s="312">
        <v>0.05</v>
      </c>
      <c r="L84" s="859">
        <f>N77*K84</f>
        <v>663.64827624260397</v>
      </c>
      <c r="M84" s="860"/>
      <c r="N84" s="57"/>
    </row>
    <row r="85" spans="1:14" ht="15.75" thickBot="1">
      <c r="B85" s="823" t="s">
        <v>953</v>
      </c>
      <c r="C85" s="824"/>
      <c r="D85" s="824"/>
      <c r="E85" s="824"/>
      <c r="F85" s="824"/>
      <c r="G85" s="824"/>
      <c r="H85" s="824"/>
      <c r="I85" s="824"/>
      <c r="J85" s="824"/>
      <c r="K85" s="824"/>
      <c r="L85" s="824"/>
      <c r="M85" s="825"/>
      <c r="N85" s="58">
        <f>L82+L83+L84</f>
        <v>3981.8896574556238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17254.855182307703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0"/>
      <c r="K117" s="800"/>
      <c r="L117" s="800"/>
      <c r="M117" s="800"/>
      <c r="N117" s="801"/>
    </row>
    <row r="118" spans="2:14" ht="15.75" thickBot="1">
      <c r="B118" s="268" t="s">
        <v>2221</v>
      </c>
      <c r="C118" s="400"/>
      <c r="D118" s="400"/>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ht="21"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1466</v>
      </c>
      <c r="C31" s="87" t="s">
        <v>1467</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402</v>
      </c>
      <c r="B48" s="49" t="str">
        <f>VLOOKUP(A48,MATERIALES!A4:D373,3,FALSE)</f>
        <v>Cal</v>
      </c>
      <c r="C48" s="288"/>
      <c r="D48" s="288"/>
      <c r="E48" s="288"/>
      <c r="F48" s="288"/>
      <c r="G48" s="288"/>
      <c r="H48" s="288"/>
      <c r="I48" s="275"/>
      <c r="J48" s="231" t="str">
        <f>VLOOKUP(A48,MATERIALES!A4:D373,2,FALSE)</f>
        <v>kg</v>
      </c>
      <c r="K48" s="289">
        <v>1</v>
      </c>
      <c r="L48" s="274"/>
      <c r="M48" s="409">
        <f>VLOOKUP(A48,MATERIALES!A4:D395,4,FALSE)</f>
        <v>1300.2095998593395</v>
      </c>
      <c r="N48" s="279">
        <f>K48*M48</f>
        <v>1300.2095998593395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1300.2095998593395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3" t="s">
        <v>953</v>
      </c>
      <c r="C76" s="824"/>
      <c r="D76" s="824"/>
      <c r="E76" s="824"/>
      <c r="F76" s="824"/>
      <c r="G76" s="824"/>
      <c r="H76" s="824"/>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1300.2095998593395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260.04191997186791</v>
      </c>
      <c r="M83" s="858"/>
      <c r="N83" s="57"/>
    </row>
    <row r="84" spans="1:14">
      <c r="B84" s="95" t="s">
        <v>973</v>
      </c>
      <c r="C84" s="96"/>
      <c r="D84" s="96"/>
      <c r="E84" s="96"/>
      <c r="F84" s="96"/>
      <c r="G84" s="96"/>
      <c r="H84" s="96"/>
      <c r="I84" s="93"/>
      <c r="J84" s="94"/>
      <c r="K84" s="311">
        <v>0.05</v>
      </c>
      <c r="L84" s="857">
        <f>N78*K84</f>
        <v>65.010479992966978</v>
      </c>
      <c r="M84" s="858"/>
      <c r="N84" s="57"/>
    </row>
    <row r="85" spans="1:14" ht="15.75" thickBot="1">
      <c r="B85" s="97" t="s">
        <v>974</v>
      </c>
      <c r="C85" s="98"/>
      <c r="D85" s="98"/>
      <c r="E85" s="98"/>
      <c r="F85" s="98"/>
      <c r="G85" s="98"/>
      <c r="H85" s="98"/>
      <c r="I85" s="99"/>
      <c r="J85" s="100"/>
      <c r="K85" s="312">
        <v>0.05</v>
      </c>
      <c r="L85" s="859">
        <f>N78*K85</f>
        <v>65.010479992966978</v>
      </c>
      <c r="M85" s="860"/>
      <c r="N85" s="57"/>
    </row>
    <row r="86" spans="1:14" ht="15.75" thickBot="1">
      <c r="B86" s="823" t="s">
        <v>953</v>
      </c>
      <c r="C86" s="824"/>
      <c r="D86" s="824"/>
      <c r="E86" s="824"/>
      <c r="F86" s="824"/>
      <c r="G86" s="824"/>
      <c r="H86" s="824"/>
      <c r="I86" s="824"/>
      <c r="J86" s="824"/>
      <c r="K86" s="824"/>
      <c r="L86" s="824"/>
      <c r="M86" s="825"/>
      <c r="N86" s="58">
        <f>L83+L84+L85</f>
        <v>390.06287995780184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1690.2724798171414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1023</v>
      </c>
      <c r="C31" s="87" t="s">
        <v>1199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600</v>
      </c>
      <c r="N36" s="279">
        <f>K36/M36</f>
        <v>204.81122081726161</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600</v>
      </c>
      <c r="N37" s="279">
        <f>K37/M37</f>
        <v>268.90903955730175</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600</v>
      </c>
      <c r="N38" s="279">
        <f>K38/M38</f>
        <v>190.0216947345053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N75*M41</f>
        <v>0.48305673669668325</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664.22501184576538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774</v>
      </c>
      <c r="B48" s="49" t="str">
        <f>VLOOKUP(A48,MATERIALES!A5:D373,3,FALSE)</f>
        <v>Agua</v>
      </c>
      <c r="C48" s="288"/>
      <c r="D48" s="288"/>
      <c r="E48" s="288"/>
      <c r="F48" s="288"/>
      <c r="G48" s="288"/>
      <c r="H48" s="288"/>
      <c r="I48" s="275"/>
      <c r="J48" s="231" t="str">
        <f>VLOOKUP(A48,MATERIALES!A4:D373,2,FALSE)</f>
        <v>lt</v>
      </c>
      <c r="K48" s="289">
        <v>3</v>
      </c>
      <c r="L48" s="274"/>
      <c r="M48" s="409">
        <f>VLOOKUP(A48,MATERIALES!A5:D396,4,FALSE)</f>
        <v>41.994912021193848</v>
      </c>
      <c r="N48" s="279">
        <f>K48*M48</f>
        <v>125.98473606358155</v>
      </c>
    </row>
    <row r="49" spans="1:14">
      <c r="A49" s="114"/>
      <c r="B49" s="49"/>
      <c r="C49" s="288"/>
      <c r="D49" s="288"/>
      <c r="E49" s="288"/>
      <c r="F49" s="288"/>
      <c r="G49" s="288"/>
      <c r="H49" s="288"/>
      <c r="I49" s="275"/>
      <c r="J49" s="231"/>
      <c r="K49" s="289"/>
      <c r="L49" s="274"/>
      <c r="M49" s="290"/>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125.98473606358155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B58" s="52"/>
      <c r="C58" s="324"/>
      <c r="D58" s="324"/>
      <c r="E58" s="324"/>
      <c r="F58" s="324"/>
      <c r="G58" s="324"/>
      <c r="H58" s="318"/>
      <c r="I58" s="286"/>
      <c r="J58" s="293"/>
      <c r="K58" s="286"/>
      <c r="L58" s="827"/>
      <c r="M58" s="828"/>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4800</v>
      </c>
      <c r="N69" s="402">
        <f>K69/M69</f>
        <v>22.226300753001663</v>
      </c>
      <c r="O69" s="112"/>
    </row>
    <row r="70" spans="1:15">
      <c r="A70" t="s">
        <v>7</v>
      </c>
      <c r="B70" s="55" t="str">
        <f>VLOOKUP(A70,'MANO DE OBRA'!A8:D69,3,FALSE)</f>
        <v>Obrero (2)</v>
      </c>
      <c r="C70" s="53"/>
      <c r="D70" s="53"/>
      <c r="E70" s="53"/>
      <c r="F70" s="53"/>
      <c r="G70" s="53"/>
      <c r="H70" s="53"/>
      <c r="I70" s="299">
        <f>K70/J70*100</f>
        <v>67665.399999999994</v>
      </c>
      <c r="J70" s="300">
        <v>185</v>
      </c>
      <c r="K70" s="301">
        <f>VLOOKUP(A70,'MANO DE OBRA'!A8:D100,4,FALSE)</f>
        <v>125180.98999999999</v>
      </c>
      <c r="L70" s="56"/>
      <c r="M70" s="306">
        <v>4800</v>
      </c>
      <c r="N70" s="402">
        <f>K70/M70</f>
        <v>26.079372916666664</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3" t="s">
        <v>953</v>
      </c>
      <c r="C75" s="824"/>
      <c r="D75" s="824"/>
      <c r="E75" s="824"/>
      <c r="F75" s="824"/>
      <c r="G75" s="824"/>
      <c r="H75" s="824"/>
      <c r="I75" s="830"/>
      <c r="J75" s="830"/>
      <c r="K75" s="830"/>
      <c r="L75" s="830"/>
      <c r="M75" s="831"/>
      <c r="N75" s="308">
        <f>SUM(N69:N74)</f>
        <v>48.305673669668323</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838.5154215790152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167.70308431580304</v>
      </c>
      <c r="M82" s="858"/>
      <c r="N82" s="57"/>
    </row>
    <row r="83" spans="1:14">
      <c r="B83" s="95" t="s">
        <v>973</v>
      </c>
      <c r="C83" s="96"/>
      <c r="D83" s="96"/>
      <c r="E83" s="96"/>
      <c r="F83" s="96"/>
      <c r="G83" s="96"/>
      <c r="H83" s="96"/>
      <c r="I83" s="93"/>
      <c r="J83" s="94"/>
      <c r="K83" s="311">
        <v>0.05</v>
      </c>
      <c r="L83" s="857">
        <f>N77*K83</f>
        <v>41.92577107895076</v>
      </c>
      <c r="M83" s="858"/>
      <c r="N83" s="57"/>
    </row>
    <row r="84" spans="1:14" ht="15.75" thickBot="1">
      <c r="B84" s="97" t="s">
        <v>974</v>
      </c>
      <c r="C84" s="98"/>
      <c r="D84" s="98"/>
      <c r="E84" s="98"/>
      <c r="F84" s="98"/>
      <c r="G84" s="98"/>
      <c r="H84" s="98"/>
      <c r="I84" s="99"/>
      <c r="J84" s="100"/>
      <c r="K84" s="312">
        <v>0.05</v>
      </c>
      <c r="L84" s="859">
        <f>N77*K84</f>
        <v>41.92577107895076</v>
      </c>
      <c r="M84" s="860"/>
      <c r="N84" s="57"/>
    </row>
    <row r="85" spans="1:14" ht="15.75" thickBot="1">
      <c r="B85" s="823" t="s">
        <v>953</v>
      </c>
      <c r="C85" s="824"/>
      <c r="D85" s="824"/>
      <c r="E85" s="824"/>
      <c r="F85" s="824"/>
      <c r="G85" s="824"/>
      <c r="H85" s="824"/>
      <c r="I85" s="824"/>
      <c r="J85" s="824"/>
      <c r="K85" s="824"/>
      <c r="L85" s="824"/>
      <c r="M85" s="825"/>
      <c r="N85" s="58">
        <f>L82+L83+L84</f>
        <v>251.55462647370456</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1090.0700480527198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0"/>
      <c r="K117" s="800"/>
      <c r="L117" s="800"/>
      <c r="M117" s="800"/>
      <c r="N117" s="801"/>
    </row>
    <row r="118" spans="2:14" ht="15.75" thickBot="1">
      <c r="B118" s="268" t="s">
        <v>2221</v>
      </c>
      <c r="C118" s="400"/>
      <c r="D118" s="400"/>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1024</v>
      </c>
      <c r="C31" s="87" t="s">
        <v>1200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45</v>
      </c>
      <c r="N37" s="279">
        <f>K37/M37</f>
        <v>3585.4538607640238</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0.02</v>
      </c>
      <c r="N41" s="351">
        <f>N75*M41</f>
        <v>12.881512978578222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8862.7742477661614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774</v>
      </c>
      <c r="B48" s="49" t="str">
        <f>VLOOKUP(A48,MATERIALES!A5:D373,3,FALSE)</f>
        <v>Agua</v>
      </c>
      <c r="C48" s="288"/>
      <c r="D48" s="288"/>
      <c r="E48" s="288"/>
      <c r="F48" s="288"/>
      <c r="G48" s="288"/>
      <c r="H48" s="288"/>
      <c r="I48" s="275"/>
      <c r="J48" s="231" t="str">
        <f>VLOOKUP(A48,MATERIALES!A4:D373,2,FALSE)</f>
        <v>lt</v>
      </c>
      <c r="K48" s="289">
        <v>25</v>
      </c>
      <c r="L48" s="274"/>
      <c r="M48" s="409">
        <f>VLOOKUP(A48,MATERIALES!A5:D396,4,FALSE)</f>
        <v>41.994912021193848</v>
      </c>
      <c r="N48" s="279">
        <f>K48*M48</f>
        <v>1049.8728005298462</v>
      </c>
    </row>
    <row r="49" spans="1:14">
      <c r="A49" s="114" t="s">
        <v>519</v>
      </c>
      <c r="B49" s="49" t="str">
        <f>VLOOKUP(A49,MATERIALES!A6:D373,3,FALSE)</f>
        <v xml:space="preserve">Material  de afirmado de la Zona </v>
      </c>
      <c r="C49" s="288"/>
      <c r="D49" s="288"/>
      <c r="E49" s="288"/>
      <c r="F49" s="288"/>
      <c r="G49" s="288"/>
      <c r="H49" s="288"/>
      <c r="I49" s="275"/>
      <c r="J49" s="231" t="str">
        <f>VLOOKUP(A49,MATERIALES!A5:D373,2,FALSE)</f>
        <v>m3</v>
      </c>
      <c r="K49" s="289">
        <v>1.25</v>
      </c>
      <c r="L49" s="274"/>
      <c r="M49" s="409">
        <f>VLOOKUP(A49,MATERIALES!A6:D397,4,FALSE)</f>
        <v>24446.969753150388</v>
      </c>
      <c r="N49" s="279">
        <f>K49*M49</f>
        <v>30558.712191437986</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31608.584991967833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1303</v>
      </c>
      <c r="B58" s="52" t="str">
        <f>VLOOKUP(A58,TRANSPORTE!A5:D117,3,FALSE)</f>
        <v xml:space="preserve">Transporte de Material de Afirmado de la Zona </v>
      </c>
      <c r="C58" s="324"/>
      <c r="D58" s="324"/>
      <c r="E58" s="324"/>
      <c r="F58" s="324"/>
      <c r="G58" s="324"/>
      <c r="H58" s="318" t="s">
        <v>1468</v>
      </c>
      <c r="I58" s="286">
        <v>1.25</v>
      </c>
      <c r="J58" s="293">
        <v>1</v>
      </c>
      <c r="K58" s="286">
        <f>I58*J58</f>
        <v>1.25</v>
      </c>
      <c r="L58" s="827">
        <f>VLOOKUP(A58,TRANSPORTE!A5:D117,4,FALSE)</f>
        <v>1341.871351268391</v>
      </c>
      <c r="M58" s="828"/>
      <c r="N58" s="294">
        <f>K58*L58</f>
        <v>1677.3391890854887</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1677.3391890854887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360</v>
      </c>
      <c r="N69" s="402">
        <f>K69/M69</f>
        <v>296.35067670668883</v>
      </c>
      <c r="O69" s="112"/>
    </row>
    <row r="70" spans="1:15">
      <c r="A70" t="s">
        <v>7</v>
      </c>
      <c r="B70" s="55" t="str">
        <f>VLOOKUP(A70,'MANO DE OBRA'!A8:D69,3,FALSE)</f>
        <v>Obrero (2)</v>
      </c>
      <c r="C70" s="53"/>
      <c r="D70" s="53"/>
      <c r="E70" s="53"/>
      <c r="F70" s="53"/>
      <c r="G70" s="53"/>
      <c r="H70" s="53"/>
      <c r="I70" s="299">
        <f>K70/J70*100</f>
        <v>67665.399999999994</v>
      </c>
      <c r="J70" s="300">
        <v>185</v>
      </c>
      <c r="K70" s="301">
        <f>VLOOKUP(A70,'MANO DE OBRA'!A8:D100,4,FALSE)</f>
        <v>125180.98999999999</v>
      </c>
      <c r="L70" s="56"/>
      <c r="M70" s="306">
        <v>360</v>
      </c>
      <c r="N70" s="402">
        <f>K70/M70</f>
        <v>347.72497222222222</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3" t="s">
        <v>953</v>
      </c>
      <c r="C75" s="824"/>
      <c r="D75" s="824"/>
      <c r="E75" s="824"/>
      <c r="F75" s="824"/>
      <c r="G75" s="824"/>
      <c r="H75" s="824"/>
      <c r="I75" s="830"/>
      <c r="J75" s="830"/>
      <c r="K75" s="830"/>
      <c r="L75" s="830"/>
      <c r="M75" s="831"/>
      <c r="N75" s="308">
        <f>SUM(N69:N74)</f>
        <v>644.07564892891105</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42792.7740777484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8558.5548155496799</v>
      </c>
      <c r="M82" s="858"/>
      <c r="N82" s="57"/>
    </row>
    <row r="83" spans="1:14">
      <c r="B83" s="95" t="s">
        <v>973</v>
      </c>
      <c r="C83" s="96"/>
      <c r="D83" s="96"/>
      <c r="E83" s="96"/>
      <c r="F83" s="96"/>
      <c r="G83" s="96"/>
      <c r="H83" s="96"/>
      <c r="I83" s="93"/>
      <c r="J83" s="94"/>
      <c r="K83" s="311">
        <v>0.05</v>
      </c>
      <c r="L83" s="857">
        <f>N77*K83</f>
        <v>2139.63870388742</v>
      </c>
      <c r="M83" s="858"/>
      <c r="N83" s="57"/>
    </row>
    <row r="84" spans="1:14" ht="15.75" thickBot="1">
      <c r="B84" s="97" t="s">
        <v>974</v>
      </c>
      <c r="C84" s="98"/>
      <c r="D84" s="98"/>
      <c r="E84" s="98"/>
      <c r="F84" s="98"/>
      <c r="G84" s="98"/>
      <c r="H84" s="98"/>
      <c r="I84" s="99"/>
      <c r="J84" s="100"/>
      <c r="K84" s="312">
        <v>0.05</v>
      </c>
      <c r="L84" s="859">
        <f>N77*K84</f>
        <v>2139.63870388742</v>
      </c>
      <c r="M84" s="860"/>
      <c r="N84" s="57"/>
    </row>
    <row r="85" spans="1:14" ht="15.75" thickBot="1">
      <c r="B85" s="823" t="s">
        <v>953</v>
      </c>
      <c r="C85" s="824"/>
      <c r="D85" s="824"/>
      <c r="E85" s="824"/>
      <c r="F85" s="824"/>
      <c r="G85" s="824"/>
      <c r="H85" s="824"/>
      <c r="I85" s="824"/>
      <c r="J85" s="824"/>
      <c r="K85" s="824"/>
      <c r="L85" s="824"/>
      <c r="M85" s="825"/>
      <c r="N85" s="58">
        <f>L82+L83+L84</f>
        <v>12837.83222332452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55630.606301072919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29.25"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0"/>
      <c r="K117" s="800"/>
      <c r="L117" s="800"/>
      <c r="M117" s="800"/>
      <c r="N117" s="801"/>
    </row>
    <row r="118" spans="2:14" ht="15.75" thickBot="1">
      <c r="B118" s="268" t="s">
        <v>2221</v>
      </c>
      <c r="C118" s="400"/>
      <c r="D118" s="400"/>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1025</v>
      </c>
      <c r="C31" s="87" t="s">
        <v>1201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434</v>
      </c>
      <c r="B48" s="49" t="str">
        <f>VLOOKUP(A48,MATERIALES!A4:D373,3,FALSE)</f>
        <v>Cloruro De Calcio En Hojuelas (Flakes)</v>
      </c>
      <c r="C48" s="288"/>
      <c r="D48" s="288"/>
      <c r="E48" s="288"/>
      <c r="F48" s="288"/>
      <c r="G48" s="288"/>
      <c r="H48" s="288"/>
      <c r="I48" s="275"/>
      <c r="J48" s="231" t="str">
        <f>VLOOKUP(A48,MATERIALES!A4:D373,2,FALSE)</f>
        <v>kg</v>
      </c>
      <c r="K48" s="289">
        <v>1</v>
      </c>
      <c r="L48" s="274"/>
      <c r="M48" s="409">
        <f>VLOOKUP(A48,MATERIALES!A4:D395,4,FALSE)</f>
        <v>3666.3756880995493</v>
      </c>
      <c r="N48" s="279">
        <f>K48*M48</f>
        <v>3666.3756880995493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3666.3756880995493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3" t="s">
        <v>953</v>
      </c>
      <c r="C76" s="824"/>
      <c r="D76" s="824"/>
      <c r="E76" s="824"/>
      <c r="F76" s="824"/>
      <c r="G76" s="824"/>
      <c r="H76" s="824"/>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3666.3756880995493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733.27513761990986</v>
      </c>
      <c r="M83" s="858"/>
      <c r="N83" s="57"/>
    </row>
    <row r="84" spans="1:14">
      <c r="B84" s="95" t="s">
        <v>973</v>
      </c>
      <c r="C84" s="96"/>
      <c r="D84" s="96"/>
      <c r="E84" s="96"/>
      <c r="F84" s="96"/>
      <c r="G84" s="96"/>
      <c r="H84" s="96"/>
      <c r="I84" s="93"/>
      <c r="J84" s="94"/>
      <c r="K84" s="311">
        <v>0.05</v>
      </c>
      <c r="L84" s="857">
        <f>N78*K84</f>
        <v>183.31878440497746</v>
      </c>
      <c r="M84" s="858"/>
      <c r="N84" s="57"/>
    </row>
    <row r="85" spans="1:14" ht="15.75" thickBot="1">
      <c r="B85" s="97" t="s">
        <v>974</v>
      </c>
      <c r="C85" s="98"/>
      <c r="D85" s="98"/>
      <c r="E85" s="98"/>
      <c r="F85" s="98"/>
      <c r="G85" s="98"/>
      <c r="H85" s="98"/>
      <c r="I85" s="99"/>
      <c r="J85" s="100"/>
      <c r="K85" s="312">
        <v>0.05</v>
      </c>
      <c r="L85" s="859">
        <f>N78*K85</f>
        <v>183.31878440497746</v>
      </c>
      <c r="M85" s="860"/>
      <c r="N85" s="57"/>
    </row>
    <row r="86" spans="1:14" ht="15.75" thickBot="1">
      <c r="B86" s="823" t="s">
        <v>953</v>
      </c>
      <c r="C86" s="824"/>
      <c r="D86" s="824"/>
      <c r="E86" s="824"/>
      <c r="F86" s="824"/>
      <c r="G86" s="824"/>
      <c r="H86" s="824"/>
      <c r="I86" s="824"/>
      <c r="J86" s="824"/>
      <c r="K86" s="824"/>
      <c r="L86" s="824"/>
      <c r="M86" s="825"/>
      <c r="N86" s="58">
        <f>L83+L84+L85</f>
        <v>1099.9127064298648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4766.2883945294143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0"/>
      <c r="K118" s="800"/>
      <c r="L118" s="800"/>
      <c r="M118" s="800"/>
      <c r="N118" s="801"/>
    </row>
    <row r="119" spans="2:14" ht="15.75" customHeight="1"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1026</v>
      </c>
      <c r="C31" s="87" t="s">
        <v>1202</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436</v>
      </c>
      <c r="B48" s="49" t="str">
        <f>VLOOKUP(A48,MATERIALES!A4:D373,3,FALSE)</f>
        <v>Cloruro De Calcio En Esferas (Pellets)</v>
      </c>
      <c r="C48" s="288"/>
      <c r="D48" s="288"/>
      <c r="E48" s="288"/>
      <c r="F48" s="288"/>
      <c r="G48" s="288"/>
      <c r="H48" s="288"/>
      <c r="I48" s="275"/>
      <c r="J48" s="231" t="str">
        <f>VLOOKUP(A48,MATERIALES!A4:D373,2,FALSE)</f>
        <v>kg</v>
      </c>
      <c r="K48" s="289">
        <v>1</v>
      </c>
      <c r="L48" s="274"/>
      <c r="M48" s="409">
        <f>VLOOKUP(A48,MATERIALES!A4:D395,4,FALSE)</f>
        <v>3852.5971051233737</v>
      </c>
      <c r="N48" s="279">
        <f>K48*M48</f>
        <v>3852.5971051233737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3852.5971051233737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3" t="s">
        <v>953</v>
      </c>
      <c r="C76" s="824"/>
      <c r="D76" s="824"/>
      <c r="E76" s="824"/>
      <c r="F76" s="824"/>
      <c r="G76" s="824"/>
      <c r="H76" s="824"/>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3852.5971051233737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770.51942102467478</v>
      </c>
      <c r="M83" s="858"/>
      <c r="N83" s="57"/>
    </row>
    <row r="84" spans="1:14">
      <c r="B84" s="95" t="s">
        <v>973</v>
      </c>
      <c r="C84" s="96"/>
      <c r="D84" s="96"/>
      <c r="E84" s="96"/>
      <c r="F84" s="96"/>
      <c r="G84" s="96"/>
      <c r="H84" s="96"/>
      <c r="I84" s="93"/>
      <c r="J84" s="94"/>
      <c r="K84" s="311">
        <v>0.05</v>
      </c>
      <c r="L84" s="857">
        <f>N78*K84</f>
        <v>192.6298552561687</v>
      </c>
      <c r="M84" s="858"/>
      <c r="N84" s="57"/>
    </row>
    <row r="85" spans="1:14" ht="15.75" thickBot="1">
      <c r="B85" s="97" t="s">
        <v>974</v>
      </c>
      <c r="C85" s="98"/>
      <c r="D85" s="98"/>
      <c r="E85" s="98"/>
      <c r="F85" s="98"/>
      <c r="G85" s="98"/>
      <c r="H85" s="98"/>
      <c r="I85" s="99"/>
      <c r="J85" s="100"/>
      <c r="K85" s="312">
        <v>0.05</v>
      </c>
      <c r="L85" s="859">
        <f>N78*K85</f>
        <v>192.6298552561687</v>
      </c>
      <c r="M85" s="860"/>
      <c r="N85" s="57"/>
    </row>
    <row r="86" spans="1:14" ht="15.75" thickBot="1">
      <c r="B86" s="823" t="s">
        <v>953</v>
      </c>
      <c r="C86" s="824"/>
      <c r="D86" s="824"/>
      <c r="E86" s="824"/>
      <c r="F86" s="824"/>
      <c r="G86" s="824"/>
      <c r="H86" s="824"/>
      <c r="I86" s="824"/>
      <c r="J86" s="824"/>
      <c r="K86" s="824"/>
      <c r="L86" s="824"/>
      <c r="M86" s="825"/>
      <c r="N86" s="58">
        <f>L83+L84+L85</f>
        <v>1155.7791315370121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5008.376236660386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ht="18.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1027</v>
      </c>
      <c r="C31" s="87" t="s">
        <v>1203</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774</v>
      </c>
      <c r="B48" s="49" t="str">
        <f>VLOOKUP(A48,MATERIALES!A5:D373,3,FALSE)</f>
        <v>Agua</v>
      </c>
      <c r="C48" s="288"/>
      <c r="D48" s="288"/>
      <c r="E48" s="288"/>
      <c r="F48" s="288"/>
      <c r="G48" s="288"/>
      <c r="H48" s="288"/>
      <c r="I48" s="275"/>
      <c r="J48" s="231" t="str">
        <f>VLOOKUP(A48,MATERIALES!A4:D373,2,FALSE)</f>
        <v>lt</v>
      </c>
      <c r="K48" s="289">
        <v>1</v>
      </c>
      <c r="L48" s="274"/>
      <c r="M48" s="409">
        <f>VLOOKUP(A48,MATERIALES!A5:D396,4,FALSE)</f>
        <v>41.994912021193848</v>
      </c>
      <c r="N48" s="279">
        <f>K48*M48</f>
        <v>41.994912021193848</v>
      </c>
    </row>
    <row r="49" spans="1:14">
      <c r="A49" s="114" t="s">
        <v>436</v>
      </c>
      <c r="B49" s="49" t="str">
        <f>VLOOKUP(A49,MATERIALES!A6:D373,3,FALSE)</f>
        <v>Cloruro De Calcio En Esferas (Pellets)</v>
      </c>
      <c r="C49" s="288"/>
      <c r="D49" s="288"/>
      <c r="E49" s="288"/>
      <c r="F49" s="288"/>
      <c r="G49" s="288"/>
      <c r="H49" s="288"/>
      <c r="I49" s="275"/>
      <c r="J49" s="231" t="str">
        <f>VLOOKUP(A49,MATERIALES!A5:D373,2,FALSE)</f>
        <v>kg</v>
      </c>
      <c r="K49" s="289">
        <v>0.36</v>
      </c>
      <c r="L49" s="274"/>
      <c r="M49" s="409">
        <f>VLOOKUP(A49,MATERIALES!A6:D397,4,FALSE)</f>
        <v>3852.5971051233737</v>
      </c>
      <c r="N49" s="279">
        <f>K49*M49</f>
        <v>1386.9349578444144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1428.9298698656082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B58" s="52"/>
      <c r="C58" s="324"/>
      <c r="D58" s="324"/>
      <c r="E58" s="324"/>
      <c r="F58" s="324"/>
      <c r="G58" s="324"/>
      <c r="H58" s="318"/>
      <c r="I58" s="286"/>
      <c r="J58" s="293"/>
      <c r="K58" s="286"/>
      <c r="L58" s="827"/>
      <c r="M58" s="828"/>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row>
    <row r="65" spans="2:15">
      <c r="B65" s="39"/>
      <c r="C65" s="40"/>
      <c r="D65" s="40"/>
      <c r="E65" s="40"/>
      <c r="F65" s="40"/>
      <c r="G65" s="40"/>
      <c r="H65" s="40"/>
      <c r="I65" s="40"/>
      <c r="J65" s="40"/>
      <c r="K65" s="40"/>
      <c r="L65" s="40"/>
      <c r="M65" s="40"/>
      <c r="N65" s="41"/>
    </row>
    <row r="66" spans="2:15">
      <c r="B66" s="70" t="s">
        <v>962</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9" t="s">
        <v>963</v>
      </c>
      <c r="C68" s="850"/>
      <c r="D68" s="850"/>
      <c r="E68" s="850"/>
      <c r="F68" s="850"/>
      <c r="G68" s="850"/>
      <c r="H68" s="850"/>
      <c r="I68" s="79" t="s">
        <v>964</v>
      </c>
      <c r="J68" s="81" t="s">
        <v>1410</v>
      </c>
      <c r="K68" s="80" t="s">
        <v>966</v>
      </c>
      <c r="L68" s="851" t="s">
        <v>950</v>
      </c>
      <c r="M68" s="852"/>
      <c r="N68" s="104" t="s">
        <v>951</v>
      </c>
    </row>
    <row r="69" spans="2:15">
      <c r="B69" s="55"/>
      <c r="C69" s="53"/>
      <c r="D69" s="53"/>
      <c r="E69" s="53"/>
      <c r="F69" s="53"/>
      <c r="G69" s="53"/>
      <c r="H69" s="53"/>
      <c r="I69" s="299"/>
      <c r="J69" s="300"/>
      <c r="K69" s="301"/>
      <c r="L69" s="56"/>
      <c r="M69" s="302"/>
      <c r="N69" s="402"/>
      <c r="O69" s="112"/>
    </row>
    <row r="70" spans="2:15">
      <c r="B70" s="55"/>
      <c r="C70" s="53"/>
      <c r="D70" s="53"/>
      <c r="E70" s="53"/>
      <c r="F70" s="53"/>
      <c r="G70" s="53"/>
      <c r="H70" s="53"/>
      <c r="I70" s="299"/>
      <c r="J70" s="300"/>
      <c r="K70" s="301"/>
      <c r="L70" s="56"/>
      <c r="M70" s="306"/>
      <c r="N70" s="402"/>
    </row>
    <row r="71" spans="2:15">
      <c r="B71" s="55"/>
      <c r="C71" s="53"/>
      <c r="D71" s="53"/>
      <c r="E71" s="53"/>
      <c r="F71" s="53"/>
      <c r="G71" s="53"/>
      <c r="H71" s="53"/>
      <c r="I71" s="286"/>
      <c r="J71" s="304"/>
      <c r="K71" s="305"/>
      <c r="L71" s="56"/>
      <c r="M71" s="307"/>
      <c r="N71" s="303"/>
    </row>
    <row r="72" spans="2:15">
      <c r="B72" s="55"/>
      <c r="C72" s="53"/>
      <c r="D72" s="53"/>
      <c r="E72" s="53"/>
      <c r="F72" s="53"/>
      <c r="G72" s="53"/>
      <c r="H72" s="53"/>
      <c r="I72" s="286"/>
      <c r="J72" s="304"/>
      <c r="K72" s="305"/>
      <c r="L72" s="325"/>
      <c r="M72" s="307"/>
      <c r="N72" s="303"/>
    </row>
    <row r="73" spans="2:15">
      <c r="B73" s="55"/>
      <c r="C73" s="53"/>
      <c r="D73" s="53"/>
      <c r="E73" s="53"/>
      <c r="F73" s="53"/>
      <c r="G73" s="53"/>
      <c r="H73" s="53"/>
      <c r="I73" s="286"/>
      <c r="J73" s="304"/>
      <c r="K73" s="305"/>
      <c r="L73" s="325"/>
      <c r="M73" s="307"/>
      <c r="N73" s="303"/>
    </row>
    <row r="74" spans="2:15" ht="15.75" thickBot="1">
      <c r="B74" s="810"/>
      <c r="C74" s="811"/>
      <c r="D74" s="811"/>
      <c r="E74" s="811"/>
      <c r="F74" s="811"/>
      <c r="G74" s="811"/>
      <c r="H74" s="811"/>
      <c r="I74" s="132"/>
      <c r="J74" s="132"/>
      <c r="K74" s="132"/>
      <c r="L74" s="911"/>
      <c r="M74" s="911"/>
      <c r="N74" s="51"/>
    </row>
    <row r="75" spans="2:15" ht="15.75" thickBot="1">
      <c r="B75" s="823" t="s">
        <v>953</v>
      </c>
      <c r="C75" s="824"/>
      <c r="D75" s="824"/>
      <c r="E75" s="824"/>
      <c r="F75" s="824"/>
      <c r="G75" s="824"/>
      <c r="H75" s="824"/>
      <c r="I75" s="830"/>
      <c r="J75" s="830"/>
      <c r="K75" s="830"/>
      <c r="L75" s="830"/>
      <c r="M75" s="831"/>
      <c r="N75" s="308"/>
    </row>
    <row r="76" spans="2:15" ht="15.75" thickBot="1">
      <c r="B76" s="39"/>
      <c r="C76" s="40"/>
      <c r="D76" s="40"/>
      <c r="E76" s="40"/>
      <c r="F76" s="40"/>
      <c r="G76" s="40"/>
      <c r="H76" s="40"/>
      <c r="I76" s="40"/>
      <c r="J76" s="40"/>
      <c r="K76" s="40"/>
      <c r="L76" s="40"/>
      <c r="M76" s="40"/>
      <c r="N76" s="41"/>
    </row>
    <row r="77" spans="2:15" ht="15.75" thickBot="1">
      <c r="B77" s="823" t="s">
        <v>967</v>
      </c>
      <c r="C77" s="824"/>
      <c r="D77" s="824"/>
      <c r="E77" s="824"/>
      <c r="F77" s="824"/>
      <c r="G77" s="824"/>
      <c r="H77" s="824"/>
      <c r="I77" s="824"/>
      <c r="J77" s="824"/>
      <c r="K77" s="824"/>
      <c r="L77" s="824"/>
      <c r="M77" s="825"/>
      <c r="N77" s="105">
        <f>N43+N53+N64+N75</f>
        <v>1428.9298698656082</v>
      </c>
    </row>
    <row r="78" spans="2:15">
      <c r="B78" s="39"/>
      <c r="C78" s="40"/>
      <c r="D78" s="40"/>
      <c r="E78" s="40"/>
      <c r="F78" s="40"/>
      <c r="G78" s="40"/>
      <c r="H78" s="40"/>
      <c r="I78" s="40"/>
      <c r="J78" s="40"/>
      <c r="K78" s="40"/>
      <c r="L78" s="40"/>
      <c r="M78" s="40"/>
      <c r="N78" s="41"/>
    </row>
    <row r="79" spans="2:15">
      <c r="B79" s="70" t="s">
        <v>968</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285.78597397312166</v>
      </c>
      <c r="M82" s="858"/>
      <c r="N82" s="57"/>
    </row>
    <row r="83" spans="1:14">
      <c r="B83" s="95" t="s">
        <v>973</v>
      </c>
      <c r="C83" s="96"/>
      <c r="D83" s="96"/>
      <c r="E83" s="96"/>
      <c r="F83" s="96"/>
      <c r="G83" s="96"/>
      <c r="H83" s="96"/>
      <c r="I83" s="93"/>
      <c r="J83" s="94"/>
      <c r="K83" s="311">
        <v>0.05</v>
      </c>
      <c r="L83" s="857">
        <f>N77*K83</f>
        <v>71.446493493280414</v>
      </c>
      <c r="M83" s="858"/>
      <c r="N83" s="57"/>
    </row>
    <row r="84" spans="1:14" ht="15.75" thickBot="1">
      <c r="B84" s="97" t="s">
        <v>974</v>
      </c>
      <c r="C84" s="98"/>
      <c r="D84" s="98"/>
      <c r="E84" s="98"/>
      <c r="F84" s="98"/>
      <c r="G84" s="98"/>
      <c r="H84" s="98"/>
      <c r="I84" s="99"/>
      <c r="J84" s="100"/>
      <c r="K84" s="312">
        <v>0.05</v>
      </c>
      <c r="L84" s="859">
        <f>N77*K84</f>
        <v>71.446493493280414</v>
      </c>
      <c r="M84" s="860"/>
      <c r="N84" s="57"/>
    </row>
    <row r="85" spans="1:14" ht="15.75" thickBot="1">
      <c r="B85" s="823" t="s">
        <v>953</v>
      </c>
      <c r="C85" s="824"/>
      <c r="D85" s="824"/>
      <c r="E85" s="824"/>
      <c r="F85" s="824"/>
      <c r="G85" s="824"/>
      <c r="H85" s="824"/>
      <c r="I85" s="824"/>
      <c r="J85" s="824"/>
      <c r="K85" s="824"/>
      <c r="L85" s="824"/>
      <c r="M85" s="825"/>
      <c r="N85" s="58">
        <f>L82+L83+L84</f>
        <v>428.67896095968246</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1857.6088308252906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0"/>
      <c r="K117" s="800"/>
      <c r="L117" s="800"/>
      <c r="M117" s="800"/>
      <c r="N117" s="801"/>
    </row>
    <row r="118" spans="2:14" ht="15.75" thickBot="1">
      <c r="B118" s="268" t="s">
        <v>2221</v>
      </c>
      <c r="C118" s="400"/>
      <c r="D118" s="400"/>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1028</v>
      </c>
      <c r="C31" s="87" t="s">
        <v>1204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45</v>
      </c>
      <c r="N37" s="279">
        <f>K37/M37</f>
        <v>3585.4538607640238</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8856.3334912768732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519</v>
      </c>
      <c r="B48" s="49" t="str">
        <f>VLOOKUP(A48,MATERIALES!A4:D373,3,FALSE)</f>
        <v xml:space="preserve">Material  de afirmado de la Zona </v>
      </c>
      <c r="C48" s="288"/>
      <c r="D48" s="288"/>
      <c r="E48" s="288"/>
      <c r="F48" s="288"/>
      <c r="G48" s="288"/>
      <c r="H48" s="288"/>
      <c r="I48" s="275"/>
      <c r="J48" s="231" t="str">
        <f>VLOOKUP(A48,MATERIALES!A4:D373,2,FALSE)</f>
        <v>m3</v>
      </c>
      <c r="K48" s="289">
        <v>1.25</v>
      </c>
      <c r="L48" s="274"/>
      <c r="M48" s="409">
        <f>VLOOKUP(A48,MATERIALES!A4:D395,4,FALSE)</f>
        <v>24446.969753150388</v>
      </c>
      <c r="N48" s="279">
        <f>K48*M48</f>
        <v>30558.712191437986</v>
      </c>
    </row>
    <row r="49" spans="1:14">
      <c r="A49" t="s">
        <v>774</v>
      </c>
      <c r="B49" s="49" t="str">
        <f>VLOOKUP(A49,MATERIALES!A5:D373,3,FALSE)</f>
        <v>Agua</v>
      </c>
      <c r="C49" s="288"/>
      <c r="D49" s="288"/>
      <c r="E49" s="288"/>
      <c r="F49" s="288"/>
      <c r="G49" s="288"/>
      <c r="H49" s="288"/>
      <c r="I49" s="275"/>
      <c r="J49" s="231" t="str">
        <f>VLOOKUP(A49,MATERIALES!A5:D373,2,FALSE)</f>
        <v>lt</v>
      </c>
      <c r="K49" s="289">
        <v>25</v>
      </c>
      <c r="L49" s="274"/>
      <c r="M49" s="409">
        <f>VLOOKUP(A49,MATERIALES!A5:D396,4,FALSE)</f>
        <v>41.994912021193848</v>
      </c>
      <c r="N49" s="279">
        <f>K49*M49</f>
        <v>1049.8728005298462</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31608.584991967833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1241</v>
      </c>
      <c r="B59" s="52" t="str">
        <f>VLOOKUP(A59,TRANSPORTE!A5:D104,3,FALSE)</f>
        <v>Transporte de material de afirmado</v>
      </c>
      <c r="C59" s="324"/>
      <c r="D59" s="324"/>
      <c r="E59" s="324"/>
      <c r="F59" s="324"/>
      <c r="G59" s="324"/>
      <c r="H59" s="318" t="s">
        <v>339</v>
      </c>
      <c r="I59" s="286">
        <v>1.25</v>
      </c>
      <c r="J59" s="293">
        <v>1</v>
      </c>
      <c r="K59" s="286">
        <f>I59*J59</f>
        <v>1.25</v>
      </c>
      <c r="L59" s="827">
        <f>VLOOKUP(A59,TRANSPORTE!A5:D121,4,FALSE)</f>
        <v>1341.871351268391</v>
      </c>
      <c r="M59" s="828"/>
      <c r="N59" s="294">
        <f>K59*L59</f>
        <v>1677.3391890854887</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1677.3391890854887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42786.33332125911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8557.2666642518216</v>
      </c>
      <c r="M83" s="858"/>
      <c r="N83" s="57"/>
    </row>
    <row r="84" spans="1:14">
      <c r="B84" s="95" t="s">
        <v>973</v>
      </c>
      <c r="C84" s="96"/>
      <c r="D84" s="96"/>
      <c r="E84" s="96"/>
      <c r="F84" s="96"/>
      <c r="G84" s="96"/>
      <c r="H84" s="96"/>
      <c r="I84" s="93"/>
      <c r="J84" s="94"/>
      <c r="K84" s="311">
        <v>0.05</v>
      </c>
      <c r="L84" s="857">
        <f>N78*K84</f>
        <v>2139.3166660629554</v>
      </c>
      <c r="M84" s="858"/>
      <c r="N84" s="57"/>
    </row>
    <row r="85" spans="1:14" ht="15.75" thickBot="1">
      <c r="B85" s="97" t="s">
        <v>974</v>
      </c>
      <c r="C85" s="98"/>
      <c r="D85" s="98"/>
      <c r="E85" s="98"/>
      <c r="F85" s="98"/>
      <c r="G85" s="98"/>
      <c r="H85" s="98"/>
      <c r="I85" s="99"/>
      <c r="J85" s="100"/>
      <c r="K85" s="312">
        <v>0.05</v>
      </c>
      <c r="L85" s="859">
        <f>N78*K85</f>
        <v>2139.3166660629554</v>
      </c>
      <c r="M85" s="860"/>
      <c r="N85" s="57"/>
    </row>
    <row r="86" spans="1:14" ht="15.75" thickBot="1">
      <c r="B86" s="823" t="s">
        <v>953</v>
      </c>
      <c r="C86" s="824"/>
      <c r="D86" s="824"/>
      <c r="E86" s="824"/>
      <c r="F86" s="824"/>
      <c r="G86" s="824"/>
      <c r="H86" s="824"/>
      <c r="I86" s="824"/>
      <c r="J86" s="824"/>
      <c r="K86" s="824"/>
      <c r="L86" s="824"/>
      <c r="M86" s="825"/>
      <c r="N86" s="58">
        <f>L83+L84+L85</f>
        <v>12835.899996377733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55622.233317636841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1029</v>
      </c>
      <c r="C31" s="87" t="s">
        <v>1472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45</v>
      </c>
      <c r="N37" s="279">
        <f>K37/M37</f>
        <v>3585.4538607640238</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8856.3334912768732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535</v>
      </c>
      <c r="B48" s="49" t="str">
        <f>VLOOKUP(A48,MATERIALES!A4:D373,3,FALSE)</f>
        <v>Material de Sub- Base CBR=20%</v>
      </c>
      <c r="C48" s="288"/>
      <c r="D48" s="288"/>
      <c r="E48" s="288"/>
      <c r="F48" s="288"/>
      <c r="G48" s="288"/>
      <c r="H48" s="288"/>
      <c r="I48" s="275"/>
      <c r="J48" s="231" t="str">
        <f>VLOOKUP(A48,MATERIALES!A4:D373,2,FALSE)</f>
        <v>m3</v>
      </c>
      <c r="K48" s="289">
        <v>1.3</v>
      </c>
      <c r="L48" s="274"/>
      <c r="M48" s="409">
        <f>VLOOKUP(A48,MATERIALES!A4:D395,4,FALSE)</f>
        <v>55578.126005196631</v>
      </c>
      <c r="N48" s="279">
        <f>K48*M48</f>
        <v>72251.563806755628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41.994912021193848</v>
      </c>
      <c r="N49" s="279">
        <f>K49*M49</f>
        <v>1007.8778885086524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73259.441695264279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7">
        <f>VLOOKUP(A59,TRANSPORTE!A5:D121,4,FALSE)</f>
        <v>1333.3114456324197</v>
      </c>
      <c r="M59" s="828"/>
      <c r="N59" s="294">
        <f>K59*L59</f>
        <v>1733.3048793221456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1733.3048793221456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84493.155714792199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16898.631142958442</v>
      </c>
      <c r="M83" s="858"/>
      <c r="N83" s="57"/>
    </row>
    <row r="84" spans="1:14">
      <c r="B84" s="95" t="s">
        <v>973</v>
      </c>
      <c r="C84" s="96"/>
      <c r="D84" s="96"/>
      <c r="E84" s="96"/>
      <c r="F84" s="96"/>
      <c r="G84" s="96"/>
      <c r="H84" s="96"/>
      <c r="I84" s="93"/>
      <c r="J84" s="94"/>
      <c r="K84" s="311">
        <v>0.05</v>
      </c>
      <c r="L84" s="857">
        <f>N78*K84</f>
        <v>4224.6577857396105</v>
      </c>
      <c r="M84" s="858"/>
      <c r="N84" s="57"/>
    </row>
    <row r="85" spans="1:14" ht="15.75" thickBot="1">
      <c r="B85" s="97" t="s">
        <v>974</v>
      </c>
      <c r="C85" s="98"/>
      <c r="D85" s="98"/>
      <c r="E85" s="98"/>
      <c r="F85" s="98"/>
      <c r="G85" s="98"/>
      <c r="H85" s="98"/>
      <c r="I85" s="99"/>
      <c r="J85" s="100"/>
      <c r="K85" s="312">
        <v>0.05</v>
      </c>
      <c r="L85" s="859">
        <f>N78*K85</f>
        <v>4224.6577857396105</v>
      </c>
      <c r="M85" s="860"/>
      <c r="N85" s="57"/>
    </row>
    <row r="86" spans="1:14" ht="15.75" thickBot="1">
      <c r="B86" s="823" t="s">
        <v>953</v>
      </c>
      <c r="C86" s="824"/>
      <c r="D86" s="824"/>
      <c r="E86" s="824"/>
      <c r="F86" s="824"/>
      <c r="G86" s="824"/>
      <c r="H86" s="824"/>
      <c r="I86" s="824"/>
      <c r="J86" s="824"/>
      <c r="K86" s="824"/>
      <c r="L86" s="824"/>
      <c r="M86" s="825"/>
      <c r="N86" s="58">
        <f>L83+L84+L85</f>
        <v>25347.946714437665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109841.10242922987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1030</v>
      </c>
      <c r="C31" s="87" t="s">
        <v>1471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45</v>
      </c>
      <c r="N37" s="279">
        <f>K37/M37</f>
        <v>3585.4538607640238</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8856.3334912768732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536</v>
      </c>
      <c r="B48" s="49" t="str">
        <f>VLOOKUP(A48,MATERIALES!A4:D373,3,FALSE)</f>
        <v>Material de Sub- Base CBR=30%</v>
      </c>
      <c r="C48" s="288"/>
      <c r="D48" s="288"/>
      <c r="E48" s="288"/>
      <c r="F48" s="288"/>
      <c r="G48" s="288"/>
      <c r="H48" s="288"/>
      <c r="I48" s="275"/>
      <c r="J48" s="231" t="str">
        <f>VLOOKUP(A48,MATERIALES!A4:D373,2,FALSE)</f>
        <v>m3</v>
      </c>
      <c r="K48" s="289">
        <v>1.3</v>
      </c>
      <c r="L48" s="274"/>
      <c r="M48" s="409">
        <f>VLOOKUP(A48,MATERIALES!A4:D395,4,FALSE)</f>
        <v>55658.744509949363</v>
      </c>
      <c r="N48" s="279">
        <f>K48*M48</f>
        <v>72356.367862934174</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41.994912021193848</v>
      </c>
      <c r="N49" s="279">
        <f>K49*M49</f>
        <v>1007.8778885086524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73364.245751442824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7">
        <f>VLOOKUP(A59,TRANSPORTE!A5:D121,4,FALSE)</f>
        <v>1333.3114456324197</v>
      </c>
      <c r="M59" s="828"/>
      <c r="N59" s="294">
        <f>K59*L59</f>
        <v>1733.3048793221456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1733.3048793221456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84597.959770970745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16919.591954194151</v>
      </c>
      <c r="M83" s="858"/>
      <c r="N83" s="57"/>
    </row>
    <row r="84" spans="1:14">
      <c r="B84" s="95" t="s">
        <v>973</v>
      </c>
      <c r="C84" s="96"/>
      <c r="D84" s="96"/>
      <c r="E84" s="96"/>
      <c r="F84" s="96"/>
      <c r="G84" s="96"/>
      <c r="H84" s="96"/>
      <c r="I84" s="93"/>
      <c r="J84" s="94"/>
      <c r="K84" s="311">
        <v>0.05</v>
      </c>
      <c r="L84" s="857">
        <f>N78*K84</f>
        <v>4229.8979885485378</v>
      </c>
      <c r="M84" s="858"/>
      <c r="N84" s="57"/>
    </row>
    <row r="85" spans="1:14" ht="15.75" thickBot="1">
      <c r="B85" s="97" t="s">
        <v>974</v>
      </c>
      <c r="C85" s="98"/>
      <c r="D85" s="98"/>
      <c r="E85" s="98"/>
      <c r="F85" s="98"/>
      <c r="G85" s="98"/>
      <c r="H85" s="98"/>
      <c r="I85" s="99"/>
      <c r="J85" s="100"/>
      <c r="K85" s="312">
        <v>0.05</v>
      </c>
      <c r="L85" s="859">
        <f>N78*K85</f>
        <v>4229.8979885485378</v>
      </c>
      <c r="M85" s="860"/>
      <c r="N85" s="57"/>
    </row>
    <row r="86" spans="1:14" ht="15.75" thickBot="1">
      <c r="B86" s="823" t="s">
        <v>953</v>
      </c>
      <c r="C86" s="824"/>
      <c r="D86" s="824"/>
      <c r="E86" s="824"/>
      <c r="F86" s="824"/>
      <c r="G86" s="824"/>
      <c r="H86" s="824"/>
      <c r="I86" s="824"/>
      <c r="J86" s="824"/>
      <c r="K86" s="824"/>
      <c r="L86" s="824"/>
      <c r="M86" s="825"/>
      <c r="N86" s="58">
        <f>L83+L84+L85</f>
        <v>25379.387931291229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109977.34770226198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1473</v>
      </c>
      <c r="C31" s="87" t="s">
        <v>1474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45</v>
      </c>
      <c r="N37" s="279">
        <f>K37/M37</f>
        <v>3585.4538607640238</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8856.3334912768732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55761.349879634654</v>
      </c>
      <c r="N48" s="279">
        <f>K48*M48</f>
        <v>72489.75484352505</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41.994912021193848</v>
      </c>
      <c r="N49" s="279">
        <f>K49*M49</f>
        <v>1007.8778885086524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73497.6327320337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7">
        <f>VLOOKUP(A59,TRANSPORTE!A5:D121,4,FALSE)</f>
        <v>1333.3114456324197</v>
      </c>
      <c r="M59" s="828"/>
      <c r="N59" s="294">
        <f>K59*L59</f>
        <v>1733.3048793221456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1733.3048793221456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84731.346751561621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16946.269350312326</v>
      </c>
      <c r="M83" s="858"/>
      <c r="N83" s="57"/>
    </row>
    <row r="84" spans="1:14">
      <c r="B84" s="95" t="s">
        <v>973</v>
      </c>
      <c r="C84" s="96"/>
      <c r="D84" s="96"/>
      <c r="E84" s="96"/>
      <c r="F84" s="96"/>
      <c r="G84" s="96"/>
      <c r="H84" s="96"/>
      <c r="I84" s="93"/>
      <c r="J84" s="94"/>
      <c r="K84" s="311">
        <v>0.05</v>
      </c>
      <c r="L84" s="857">
        <f>N78*K84</f>
        <v>4236.5673375780816</v>
      </c>
      <c r="M84" s="858"/>
      <c r="N84" s="57"/>
    </row>
    <row r="85" spans="1:14" ht="15.75" thickBot="1">
      <c r="B85" s="97" t="s">
        <v>974</v>
      </c>
      <c r="C85" s="98"/>
      <c r="D85" s="98"/>
      <c r="E85" s="98"/>
      <c r="F85" s="98"/>
      <c r="G85" s="98"/>
      <c r="H85" s="98"/>
      <c r="I85" s="99"/>
      <c r="J85" s="100"/>
      <c r="K85" s="312">
        <v>0.05</v>
      </c>
      <c r="L85" s="859">
        <f>N78*K85</f>
        <v>4236.5673375780816</v>
      </c>
      <c r="M85" s="860"/>
      <c r="N85" s="57"/>
    </row>
    <row r="86" spans="1:14" ht="15.75" thickBot="1">
      <c r="B86" s="823" t="s">
        <v>953</v>
      </c>
      <c r="C86" s="824"/>
      <c r="D86" s="824"/>
      <c r="E86" s="824"/>
      <c r="F86" s="824"/>
      <c r="G86" s="824"/>
      <c r="H86" s="824"/>
      <c r="I86" s="824"/>
      <c r="J86" s="824"/>
      <c r="K86" s="824"/>
      <c r="L86" s="824"/>
      <c r="M86" s="825"/>
      <c r="N86" s="58">
        <f>L83+L84+L85</f>
        <v>25419.404025468491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110150.75077703012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1475</v>
      </c>
      <c r="C31" s="87" t="s">
        <v>1476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162</v>
      </c>
      <c r="B36" s="836" t="str">
        <f>VLOOKUP(A36,EQUIPOS!A6:D154,3,FALSE)</f>
        <v>Compactador manual (SALTARIN) Peso de operación (Kg.) 52, Fuerza de impacto por golpe (KN) 12.</v>
      </c>
      <c r="C36" s="837"/>
      <c r="D36" s="837"/>
      <c r="E36" s="837"/>
      <c r="F36" s="837"/>
      <c r="G36" s="837"/>
      <c r="H36" s="838"/>
      <c r="I36" s="274"/>
      <c r="J36" s="275"/>
      <c r="K36" s="276">
        <f>VLOOKUP(A36,EQUIPOS!A6:D163,4,FALSE)</f>
        <v>7728.4596208808525</v>
      </c>
      <c r="L36" s="277"/>
      <c r="M36" s="278">
        <v>2.5</v>
      </c>
      <c r="N36" s="279">
        <f>K36/M36</f>
        <v>3091.3838483523409</v>
      </c>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410"/>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0.05</v>
      </c>
      <c r="N41" s="351">
        <f>N76*M41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3984.004407388361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535</v>
      </c>
      <c r="B48" s="49" t="str">
        <f>VLOOKUP(A48,MATERIALES!A4:D373,3,FALSE)</f>
        <v>Material de Sub- Base CBR=20%</v>
      </c>
      <c r="C48" s="288"/>
      <c r="D48" s="288"/>
      <c r="E48" s="288"/>
      <c r="F48" s="288"/>
      <c r="G48" s="288"/>
      <c r="H48" s="288"/>
      <c r="I48" s="275"/>
      <c r="J48" s="231" t="str">
        <f>VLOOKUP(A48,MATERIALES!A4:D373,2,FALSE)</f>
        <v>m3</v>
      </c>
      <c r="K48" s="289">
        <v>1.3</v>
      </c>
      <c r="L48" s="274"/>
      <c r="M48" s="409">
        <f>VLOOKUP(A48,MATERIALES!A4:D395,4,FALSE)</f>
        <v>55578.126005196631</v>
      </c>
      <c r="N48" s="279">
        <f>K48*M48</f>
        <v>72251.563806755628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41.994912021193848</v>
      </c>
      <c r="N49" s="279">
        <f>K49*M49</f>
        <v>1007.8778885086524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73259.441695264279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7">
        <f>VLOOKUP(A59,TRANSPORTE!A5:D121,4,FALSE)</f>
        <v>1333.3114456324197</v>
      </c>
      <c r="M59" s="828"/>
      <c r="N59" s="294">
        <f>K59*L59</f>
        <v>1733.3048793221456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1733.3048793221456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20</v>
      </c>
      <c r="N71" s="402">
        <f>K71/M71</f>
        <v>12518.098999999998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17852.411180720395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96829.162162695167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19365.832432539035</v>
      </c>
      <c r="M83" s="858"/>
      <c r="N83" s="57"/>
    </row>
    <row r="84" spans="1:14">
      <c r="B84" s="95" t="s">
        <v>973</v>
      </c>
      <c r="C84" s="96"/>
      <c r="D84" s="96"/>
      <c r="E84" s="96"/>
      <c r="F84" s="96"/>
      <c r="G84" s="96"/>
      <c r="H84" s="96"/>
      <c r="I84" s="93"/>
      <c r="J84" s="94"/>
      <c r="K84" s="311">
        <v>0.05</v>
      </c>
      <c r="L84" s="857">
        <f>N78*K84</f>
        <v>4841.4581081347587</v>
      </c>
      <c r="M84" s="858"/>
      <c r="N84" s="57"/>
    </row>
    <row r="85" spans="1:14" ht="15.75" thickBot="1">
      <c r="B85" s="97" t="s">
        <v>974</v>
      </c>
      <c r="C85" s="98"/>
      <c r="D85" s="98"/>
      <c r="E85" s="98"/>
      <c r="F85" s="98"/>
      <c r="G85" s="98"/>
      <c r="H85" s="98"/>
      <c r="I85" s="99"/>
      <c r="J85" s="100"/>
      <c r="K85" s="312">
        <v>0.05</v>
      </c>
      <c r="L85" s="859">
        <f>N78*K85</f>
        <v>4841.4581081347587</v>
      </c>
      <c r="M85" s="860"/>
      <c r="N85" s="57"/>
    </row>
    <row r="86" spans="1:14" ht="15.75" thickBot="1">
      <c r="B86" s="823" t="s">
        <v>953</v>
      </c>
      <c r="C86" s="824"/>
      <c r="D86" s="824"/>
      <c r="E86" s="824"/>
      <c r="F86" s="824"/>
      <c r="G86" s="824"/>
      <c r="H86" s="824"/>
      <c r="I86" s="824"/>
      <c r="J86" s="824"/>
      <c r="K86" s="824"/>
      <c r="L86" s="824"/>
      <c r="M86" s="825"/>
      <c r="N86" s="58">
        <f>L83+L84+L85</f>
        <v>29048.748648808549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125877.91081150371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1477</v>
      </c>
      <c r="C31" s="87" t="s">
        <v>1478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162</v>
      </c>
      <c r="B36" s="836" t="str">
        <f>VLOOKUP(A36,EQUIPOS!A6:D154,3,FALSE)</f>
        <v>Compactador manual (SALTARIN) Peso de operación (Kg.) 52, Fuerza de impacto por golpe (KN) 12.</v>
      </c>
      <c r="C36" s="837"/>
      <c r="D36" s="837"/>
      <c r="E36" s="837"/>
      <c r="F36" s="837"/>
      <c r="G36" s="837"/>
      <c r="H36" s="838"/>
      <c r="I36" s="274"/>
      <c r="J36" s="275"/>
      <c r="K36" s="276">
        <f>VLOOKUP(A36,EQUIPOS!A6:D163,4,FALSE)</f>
        <v>7728.4596208808525</v>
      </c>
      <c r="L36" s="277"/>
      <c r="M36" s="278">
        <v>2.5</v>
      </c>
      <c r="N36" s="279">
        <f>K36/M36</f>
        <v>3091.3838483523409</v>
      </c>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0.05</v>
      </c>
      <c r="N41" s="351">
        <f>N76*M41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3984.004407388361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536</v>
      </c>
      <c r="B48" s="49" t="str">
        <f>VLOOKUP(A48,MATERIALES!A4:D373,3,FALSE)</f>
        <v>Material de Sub- Base CBR=30%</v>
      </c>
      <c r="C48" s="288"/>
      <c r="D48" s="288"/>
      <c r="E48" s="288"/>
      <c r="F48" s="288"/>
      <c r="G48" s="288"/>
      <c r="H48" s="288"/>
      <c r="I48" s="275"/>
      <c r="J48" s="231" t="str">
        <f>VLOOKUP(A48,MATERIALES!A4:D373,2,FALSE)</f>
        <v>m3</v>
      </c>
      <c r="K48" s="289">
        <v>1.3</v>
      </c>
      <c r="L48" s="274"/>
      <c r="M48" s="409">
        <f>VLOOKUP(A48,MATERIALES!A4:D395,4,FALSE)</f>
        <v>55658.744509949363</v>
      </c>
      <c r="N48" s="279">
        <f>K48*M48</f>
        <v>72356.367862934174</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41.994912021193848</v>
      </c>
      <c r="N49" s="279">
        <f>K49*M49</f>
        <v>1007.8778885086524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73364.245751442824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7">
        <f>VLOOKUP(A59,TRANSPORTE!A5:D121,4,FALSE)</f>
        <v>1333.3114456324197</v>
      </c>
      <c r="M59" s="828"/>
      <c r="N59" s="294">
        <f>K59*L59</f>
        <v>1733.3048793221456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1733.3048793221456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20</v>
      </c>
      <c r="N71" s="402">
        <f>K71/M71</f>
        <v>12518.098999999998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17852.411180720395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96933.966218873713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19386.793243774744</v>
      </c>
      <c r="M83" s="858"/>
      <c r="N83" s="57"/>
    </row>
    <row r="84" spans="1:14">
      <c r="B84" s="95" t="s">
        <v>973</v>
      </c>
      <c r="C84" s="96"/>
      <c r="D84" s="96"/>
      <c r="E84" s="96"/>
      <c r="F84" s="96"/>
      <c r="G84" s="96"/>
      <c r="H84" s="96"/>
      <c r="I84" s="93"/>
      <c r="J84" s="94"/>
      <c r="K84" s="311">
        <v>0.05</v>
      </c>
      <c r="L84" s="857">
        <f>N78*K84</f>
        <v>4846.698310943686</v>
      </c>
      <c r="M84" s="858"/>
      <c r="N84" s="57"/>
    </row>
    <row r="85" spans="1:14" ht="15.75" thickBot="1">
      <c r="B85" s="97" t="s">
        <v>974</v>
      </c>
      <c r="C85" s="98"/>
      <c r="D85" s="98"/>
      <c r="E85" s="98"/>
      <c r="F85" s="98"/>
      <c r="G85" s="98"/>
      <c r="H85" s="98"/>
      <c r="I85" s="99"/>
      <c r="J85" s="100"/>
      <c r="K85" s="312">
        <v>0.05</v>
      </c>
      <c r="L85" s="859">
        <f>N78*K85</f>
        <v>4846.698310943686</v>
      </c>
      <c r="M85" s="860"/>
      <c r="N85" s="57"/>
    </row>
    <row r="86" spans="1:14" ht="15.75" thickBot="1">
      <c r="B86" s="823" t="s">
        <v>953</v>
      </c>
      <c r="C86" s="824"/>
      <c r="D86" s="824"/>
      <c r="E86" s="824"/>
      <c r="F86" s="824"/>
      <c r="G86" s="824"/>
      <c r="H86" s="824"/>
      <c r="I86" s="824"/>
      <c r="J86" s="824"/>
      <c r="K86" s="824"/>
      <c r="L86" s="824"/>
      <c r="M86" s="825"/>
      <c r="N86" s="58">
        <f>L83+L84+L85</f>
        <v>29080.189865662112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126014.15608453582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1479</v>
      </c>
      <c r="C31" s="87" t="s">
        <v>1480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162</v>
      </c>
      <c r="B36" s="836" t="str">
        <f>VLOOKUP(A36,EQUIPOS!A6:D154,3,FALSE)</f>
        <v>Compactador manual (SALTARIN) Peso de operación (Kg.) 52, Fuerza de impacto por golpe (KN) 12.</v>
      </c>
      <c r="C36" s="837"/>
      <c r="D36" s="837"/>
      <c r="E36" s="837"/>
      <c r="F36" s="837"/>
      <c r="G36" s="837"/>
      <c r="H36" s="838"/>
      <c r="I36" s="274"/>
      <c r="J36" s="275"/>
      <c r="K36" s="276">
        <f>VLOOKUP(A36,EQUIPOS!A6:D163,4,FALSE)</f>
        <v>7728.4596208808525</v>
      </c>
      <c r="L36" s="277"/>
      <c r="M36" s="278">
        <v>2.5</v>
      </c>
      <c r="N36" s="279">
        <f>K36/M36</f>
        <v>3091.3838483523409</v>
      </c>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0.05</v>
      </c>
      <c r="N41" s="351">
        <f>N76*M41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3984.004407388361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55761.349879634654</v>
      </c>
      <c r="N48" s="279">
        <f>K48*M48</f>
        <v>72489.75484352505</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41.994912021193848</v>
      </c>
      <c r="N49" s="279">
        <f>K49*M49</f>
        <v>1007.8778885086524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73497.6327320337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7">
        <f>VLOOKUP(A59,TRANSPORTE!A5:D121,4,FALSE)</f>
        <v>1333.3114456324197</v>
      </c>
      <c r="M59" s="828"/>
      <c r="N59" s="294">
        <f>K59*L59</f>
        <v>1733.3048793221456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1733.3048793221456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20</v>
      </c>
      <c r="N71" s="402">
        <f>K71/M71</f>
        <v>12518.098999999998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17852.411180720395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97067.353199464589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19413.470639892919</v>
      </c>
      <c r="M83" s="858"/>
      <c r="N83" s="57"/>
    </row>
    <row r="84" spans="1:14">
      <c r="B84" s="95" t="s">
        <v>973</v>
      </c>
      <c r="C84" s="96"/>
      <c r="D84" s="96"/>
      <c r="E84" s="96"/>
      <c r="F84" s="96"/>
      <c r="G84" s="96"/>
      <c r="H84" s="96"/>
      <c r="I84" s="93"/>
      <c r="J84" s="94"/>
      <c r="K84" s="311">
        <v>0.05</v>
      </c>
      <c r="L84" s="857">
        <f>N78*K84</f>
        <v>4853.3676599732298</v>
      </c>
      <c r="M84" s="858"/>
      <c r="N84" s="57"/>
    </row>
    <row r="85" spans="1:14" ht="15.75" thickBot="1">
      <c r="B85" s="97" t="s">
        <v>974</v>
      </c>
      <c r="C85" s="98"/>
      <c r="D85" s="98"/>
      <c r="E85" s="98"/>
      <c r="F85" s="98"/>
      <c r="G85" s="98"/>
      <c r="H85" s="98"/>
      <c r="I85" s="99"/>
      <c r="J85" s="100"/>
      <c r="K85" s="312">
        <v>0.05</v>
      </c>
      <c r="L85" s="859">
        <f>N78*K85</f>
        <v>4853.3676599732298</v>
      </c>
      <c r="M85" s="860"/>
      <c r="N85" s="57"/>
    </row>
    <row r="86" spans="1:14" ht="15.75" thickBot="1">
      <c r="B86" s="823" t="s">
        <v>953</v>
      </c>
      <c r="C86" s="824"/>
      <c r="D86" s="824"/>
      <c r="E86" s="824"/>
      <c r="F86" s="824"/>
      <c r="G86" s="824"/>
      <c r="H86" s="824"/>
      <c r="I86" s="824"/>
      <c r="J86" s="824"/>
      <c r="K86" s="824"/>
      <c r="L86" s="824"/>
      <c r="M86" s="825"/>
      <c r="N86" s="58">
        <f>L83+L84+L85</f>
        <v>29120.205959839375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126187.55915930396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1031</v>
      </c>
      <c r="C31" s="87" t="s">
        <v>1481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45</v>
      </c>
      <c r="N37" s="279">
        <f>K37/M37</f>
        <v>3585.4538607640238</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8856.3334912768732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57159.256429659508</v>
      </c>
      <c r="N48" s="279">
        <f>K48*M48</f>
        <v>74307.033358557368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41.994912021193848</v>
      </c>
      <c r="N49" s="279">
        <f>K49*M49</f>
        <v>1007.8778885086524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75314.911247066018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7">
        <f>VLOOKUP(A59,TRANSPORTE!A5:D121,4,FALSE)</f>
        <v>1333.3114456324197</v>
      </c>
      <c r="M59" s="828"/>
      <c r="N59" s="294">
        <f>K59*L59</f>
        <v>1733.3048793221456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1733.3048793221456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86548.625266593939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17309.725053318787</v>
      </c>
      <c r="M83" s="858"/>
      <c r="N83" s="57"/>
    </row>
    <row r="84" spans="1:14">
      <c r="B84" s="95" t="s">
        <v>973</v>
      </c>
      <c r="C84" s="96"/>
      <c r="D84" s="96"/>
      <c r="E84" s="96"/>
      <c r="F84" s="96"/>
      <c r="G84" s="96"/>
      <c r="H84" s="96"/>
      <c r="I84" s="93"/>
      <c r="J84" s="94"/>
      <c r="K84" s="311">
        <v>0.05</v>
      </c>
      <c r="L84" s="857">
        <f>N78*K84</f>
        <v>4327.4312633296968</v>
      </c>
      <c r="M84" s="858"/>
      <c r="N84" s="57"/>
    </row>
    <row r="85" spans="1:14" ht="15.75" thickBot="1">
      <c r="B85" s="97" t="s">
        <v>974</v>
      </c>
      <c r="C85" s="98"/>
      <c r="D85" s="98"/>
      <c r="E85" s="98"/>
      <c r="F85" s="98"/>
      <c r="G85" s="98"/>
      <c r="H85" s="98"/>
      <c r="I85" s="99"/>
      <c r="J85" s="100"/>
      <c r="K85" s="312">
        <v>0.05</v>
      </c>
      <c r="L85" s="859">
        <f>N78*K85</f>
        <v>4327.4312633296968</v>
      </c>
      <c r="M85" s="860"/>
      <c r="N85" s="57"/>
    </row>
    <row r="86" spans="1:14" ht="15.75" thickBot="1">
      <c r="B86" s="823" t="s">
        <v>953</v>
      </c>
      <c r="C86" s="824"/>
      <c r="D86" s="824"/>
      <c r="E86" s="824"/>
      <c r="F86" s="824"/>
      <c r="G86" s="824"/>
      <c r="H86" s="824"/>
      <c r="I86" s="824"/>
      <c r="J86" s="824"/>
      <c r="K86" s="824"/>
      <c r="L86" s="824"/>
      <c r="M86" s="825"/>
      <c r="N86" s="58">
        <f>L83+L84+L85</f>
        <v>25964.587579978182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112513.21284657212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1032</v>
      </c>
      <c r="C31" s="87" t="s">
        <v>1482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45</v>
      </c>
      <c r="N37" s="279">
        <f>K37/M37</f>
        <v>3585.4538607640238</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8856.3334912768732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56877.09166302497</v>
      </c>
      <c r="N48" s="279">
        <f>K48*M48</f>
        <v>73940.219161932459</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41.994912021193848</v>
      </c>
      <c r="N49" s="279">
        <f>K49*M49</f>
        <v>1007.8778885086524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74948.097050441109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7">
        <f>VLOOKUP(A59,TRANSPORTE!A5:D121,4,FALSE)</f>
        <v>1333.3114456324197</v>
      </c>
      <c r="M59" s="828"/>
      <c r="N59" s="294">
        <f>K59*L59</f>
        <v>1733.3048793221456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1733.3048793221456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9" t="s">
        <v>953</v>
      </c>
      <c r="C76" s="830"/>
      <c r="D76" s="830"/>
      <c r="E76" s="830"/>
      <c r="F76" s="830"/>
      <c r="G76" s="830"/>
      <c r="H76" s="830"/>
      <c r="I76" s="830"/>
      <c r="J76" s="830"/>
      <c r="K76" s="830"/>
      <c r="L76" s="830"/>
      <c r="M76" s="831"/>
      <c r="N76" s="467">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86181.81106996903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17236.362213993805</v>
      </c>
      <c r="M83" s="858"/>
      <c r="N83" s="57"/>
    </row>
    <row r="84" spans="1:14">
      <c r="B84" s="95" t="s">
        <v>973</v>
      </c>
      <c r="C84" s="96"/>
      <c r="D84" s="96"/>
      <c r="E84" s="96"/>
      <c r="F84" s="96"/>
      <c r="G84" s="96"/>
      <c r="H84" s="96"/>
      <c r="I84" s="93"/>
      <c r="J84" s="94"/>
      <c r="K84" s="311">
        <v>0.05</v>
      </c>
      <c r="L84" s="857">
        <f>N78*K84</f>
        <v>4309.0905534984513</v>
      </c>
      <c r="M84" s="858"/>
      <c r="N84" s="57"/>
    </row>
    <row r="85" spans="1:14" ht="15.75" thickBot="1">
      <c r="B85" s="97" t="s">
        <v>974</v>
      </c>
      <c r="C85" s="98"/>
      <c r="D85" s="98"/>
      <c r="E85" s="98"/>
      <c r="F85" s="98"/>
      <c r="G85" s="98"/>
      <c r="H85" s="98"/>
      <c r="I85" s="99"/>
      <c r="J85" s="100"/>
      <c r="K85" s="312">
        <v>0.05</v>
      </c>
      <c r="L85" s="859">
        <f>N78*K85</f>
        <v>4309.0905534984513</v>
      </c>
      <c r="M85" s="860"/>
      <c r="N85" s="57"/>
    </row>
    <row r="86" spans="1:14" ht="15.75" thickBot="1">
      <c r="B86" s="823" t="s">
        <v>953</v>
      </c>
      <c r="C86" s="824"/>
      <c r="D86" s="824"/>
      <c r="E86" s="824"/>
      <c r="F86" s="824"/>
      <c r="G86" s="824"/>
      <c r="H86" s="824"/>
      <c r="I86" s="824"/>
      <c r="J86" s="824"/>
      <c r="K86" s="824"/>
      <c r="L86" s="824"/>
      <c r="M86" s="825"/>
      <c r="N86" s="58">
        <f>L83+L84+L85</f>
        <v>25854.54332099071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112036.35439095974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1483</v>
      </c>
      <c r="C31" s="87" t="s">
        <v>1484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269</v>
      </c>
      <c r="B37" s="836" t="str">
        <f>VLOOKUP(A37,EQUIPOS!A7:D154,3,FALSE)</f>
        <v>Motoniveladora  potencia 215 HP, ancho de cuchilla 4,27 m, peso 18 ton.</v>
      </c>
      <c r="C37" s="837"/>
      <c r="D37" s="837"/>
      <c r="E37" s="837"/>
      <c r="F37" s="837"/>
      <c r="G37" s="837"/>
      <c r="H37" s="838"/>
      <c r="I37" s="274"/>
      <c r="J37" s="275"/>
      <c r="K37" s="276">
        <f>VLOOKUP(A37,EQUIPOS!A7:D164,4,FALSE)</f>
        <v>161345.42373438107</v>
      </c>
      <c r="L37" s="277"/>
      <c r="M37" s="278">
        <v>45</v>
      </c>
      <c r="N37" s="279">
        <f>K37/M37</f>
        <v>3585.4538607640238</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8856.3334912768732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55997.617065722487</v>
      </c>
      <c r="N48" s="279">
        <f>K48*M48</f>
        <v>72796.902185439234</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41.994912021193848</v>
      </c>
      <c r="N49" s="279">
        <f>K49*M49</f>
        <v>1007.8778885086524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73804.780073947884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7">
        <f>VLOOKUP(A59,TRANSPORTE!A5:D121,4,FALSE)</f>
        <v>1333.3114456324197</v>
      </c>
      <c r="M59" s="828"/>
      <c r="N59" s="294">
        <f>K59*L59</f>
        <v>1733.3048793221456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1733.3048793221456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85038.494093475805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17007.69881869516</v>
      </c>
      <c r="M83" s="858"/>
      <c r="N83" s="57"/>
    </row>
    <row r="84" spans="1:14">
      <c r="B84" s="95" t="s">
        <v>973</v>
      </c>
      <c r="C84" s="96"/>
      <c r="D84" s="96"/>
      <c r="E84" s="96"/>
      <c r="F84" s="96"/>
      <c r="G84" s="96"/>
      <c r="H84" s="96"/>
      <c r="I84" s="93"/>
      <c r="J84" s="94"/>
      <c r="K84" s="311">
        <v>0.05</v>
      </c>
      <c r="L84" s="857">
        <f>N78*K84</f>
        <v>4251.9247046737901</v>
      </c>
      <c r="M84" s="858"/>
      <c r="N84" s="57"/>
    </row>
    <row r="85" spans="1:14" ht="15.75" thickBot="1">
      <c r="B85" s="97" t="s">
        <v>974</v>
      </c>
      <c r="C85" s="98"/>
      <c r="D85" s="98"/>
      <c r="E85" s="98"/>
      <c r="F85" s="98"/>
      <c r="G85" s="98"/>
      <c r="H85" s="98"/>
      <c r="I85" s="99"/>
      <c r="J85" s="100"/>
      <c r="K85" s="312">
        <v>0.05</v>
      </c>
      <c r="L85" s="859">
        <f>N78*K85</f>
        <v>4251.9247046737901</v>
      </c>
      <c r="M85" s="860"/>
      <c r="N85" s="57"/>
    </row>
    <row r="86" spans="1:14" ht="15.75" thickBot="1">
      <c r="B86" s="823" t="s">
        <v>953</v>
      </c>
      <c r="C86" s="824"/>
      <c r="D86" s="824"/>
      <c r="E86" s="824"/>
      <c r="F86" s="824"/>
      <c r="G86" s="824"/>
      <c r="H86" s="824"/>
      <c r="I86" s="824"/>
      <c r="J86" s="824"/>
      <c r="K86" s="824"/>
      <c r="L86" s="824"/>
      <c r="M86" s="825"/>
      <c r="N86" s="58">
        <f>L83+L84+L85</f>
        <v>25511.548228042742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110550.04232151854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1485</v>
      </c>
      <c r="C31" s="87" t="s">
        <v>1486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162</v>
      </c>
      <c r="B36" s="836" t="str">
        <f>VLOOKUP(A36,EQUIPOS!A6:D154,3,FALSE)</f>
        <v>Compactador manual (SALTARIN) Peso de operación (Kg.) 52, Fuerza de impacto por golpe (KN) 12.</v>
      </c>
      <c r="C36" s="837"/>
      <c r="D36" s="837"/>
      <c r="E36" s="837"/>
      <c r="F36" s="837"/>
      <c r="G36" s="837"/>
      <c r="H36" s="838"/>
      <c r="I36" s="274"/>
      <c r="J36" s="275"/>
      <c r="K36" s="276">
        <f>VLOOKUP(A36,EQUIPOS!A6:D163,4,FALSE)</f>
        <v>7728.4596208808525</v>
      </c>
      <c r="L36" s="277"/>
      <c r="M36" s="278">
        <v>2.5</v>
      </c>
      <c r="N36" s="279">
        <f>K36/M36</f>
        <v>3091.3838483523409</v>
      </c>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0.05</v>
      </c>
      <c r="N41" s="351">
        <f>N76*M41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3984.004407388361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57159.256429659508</v>
      </c>
      <c r="N48" s="279">
        <f>K48*M48</f>
        <v>74307.033358557368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41.994912021193848</v>
      </c>
      <c r="N49" s="279">
        <f>K49*M49</f>
        <v>1007.8778885086524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75314.911247066018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7">
        <f>VLOOKUP(A59,TRANSPORTE!A5:D121,4,FALSE)</f>
        <v>1333.3114456324197</v>
      </c>
      <c r="M59" s="828"/>
      <c r="N59" s="294">
        <f>K59*L59</f>
        <v>1733.3048793221456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1733.3048793221456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20</v>
      </c>
      <c r="N71" s="402">
        <f>K71/M71</f>
        <v>12518.098999999998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17852.411180720395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98884.631714496907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19776.926342899384</v>
      </c>
      <c r="M83" s="858"/>
      <c r="N83" s="57"/>
    </row>
    <row r="84" spans="1:14">
      <c r="B84" s="95" t="s">
        <v>973</v>
      </c>
      <c r="C84" s="96"/>
      <c r="D84" s="96"/>
      <c r="E84" s="96"/>
      <c r="F84" s="96"/>
      <c r="G84" s="96"/>
      <c r="H84" s="96"/>
      <c r="I84" s="93"/>
      <c r="J84" s="94"/>
      <c r="K84" s="311">
        <v>0.05</v>
      </c>
      <c r="L84" s="857">
        <f>N78*K84</f>
        <v>4944.2315857248459</v>
      </c>
      <c r="M84" s="858"/>
      <c r="N84" s="57"/>
    </row>
    <row r="85" spans="1:14" ht="15.75" thickBot="1">
      <c r="B85" s="97" t="s">
        <v>974</v>
      </c>
      <c r="C85" s="98"/>
      <c r="D85" s="98"/>
      <c r="E85" s="98"/>
      <c r="F85" s="98"/>
      <c r="G85" s="98"/>
      <c r="H85" s="98"/>
      <c r="I85" s="99"/>
      <c r="J85" s="100"/>
      <c r="K85" s="312">
        <v>0.05</v>
      </c>
      <c r="L85" s="859">
        <f>N78*K85</f>
        <v>4944.2315857248459</v>
      </c>
      <c r="M85" s="860"/>
      <c r="N85" s="57"/>
    </row>
    <row r="86" spans="1:14" ht="15.75" thickBot="1">
      <c r="B86" s="823" t="s">
        <v>953</v>
      </c>
      <c r="C86" s="824"/>
      <c r="D86" s="824"/>
      <c r="E86" s="824"/>
      <c r="F86" s="824"/>
      <c r="G86" s="824"/>
      <c r="H86" s="824"/>
      <c r="I86" s="824"/>
      <c r="J86" s="824"/>
      <c r="K86" s="824"/>
      <c r="L86" s="824"/>
      <c r="M86" s="825"/>
      <c r="N86" s="58">
        <f>L83+L84+L85</f>
        <v>29665.389514349077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128550.02122884599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1487</v>
      </c>
      <c r="C31" s="87" t="s">
        <v>1488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162</v>
      </c>
      <c r="B36" s="836" t="str">
        <f>VLOOKUP(A36,EQUIPOS!A6:D154,3,FALSE)</f>
        <v>Compactador manual (SALTARIN) Peso de operación (Kg.) 52, Fuerza de impacto por golpe (KN) 12.</v>
      </c>
      <c r="C36" s="837"/>
      <c r="D36" s="837"/>
      <c r="E36" s="837"/>
      <c r="F36" s="837"/>
      <c r="G36" s="837"/>
      <c r="H36" s="838"/>
      <c r="I36" s="274"/>
      <c r="J36" s="275"/>
      <c r="K36" s="276">
        <f>VLOOKUP(A36,EQUIPOS!A6:D163,4,FALSE)</f>
        <v>7728.4596208808525</v>
      </c>
      <c r="L36" s="277"/>
      <c r="M36" s="278">
        <v>2.5</v>
      </c>
      <c r="N36" s="279">
        <f>K36/M36</f>
        <v>3091.3838483523409</v>
      </c>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0.05</v>
      </c>
      <c r="N41" s="351">
        <f>N76*M41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3984.004407388361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56877.09166302497</v>
      </c>
      <c r="N48" s="279">
        <f>K48*M48</f>
        <v>73940.219161932459</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41.994912021193848</v>
      </c>
      <c r="N49" s="279">
        <f>K49*M49</f>
        <v>1007.8778885086524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74948.097050441109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7">
        <f>VLOOKUP(A59,TRANSPORTE!A5:D121,4,FALSE)</f>
        <v>1333.3114456324197</v>
      </c>
      <c r="M59" s="828"/>
      <c r="N59" s="294">
        <f>K59*L59</f>
        <v>1733.3048793221456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1733.3048793221456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20</v>
      </c>
      <c r="N71" s="402">
        <f>K71/M71</f>
        <v>12518.098999999998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9" t="s">
        <v>953</v>
      </c>
      <c r="C76" s="830"/>
      <c r="D76" s="830"/>
      <c r="E76" s="830"/>
      <c r="F76" s="830"/>
      <c r="G76" s="830"/>
      <c r="H76" s="830"/>
      <c r="I76" s="830"/>
      <c r="J76" s="830"/>
      <c r="K76" s="830"/>
      <c r="L76" s="830"/>
      <c r="M76" s="831"/>
      <c r="N76" s="467">
        <f>SUM(N70:N75)</f>
        <v>17852.411180720395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98517.817517871998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19703.563503574402</v>
      </c>
      <c r="M83" s="858"/>
      <c r="N83" s="57"/>
    </row>
    <row r="84" spans="1:14">
      <c r="B84" s="95" t="s">
        <v>973</v>
      </c>
      <c r="C84" s="96"/>
      <c r="D84" s="96"/>
      <c r="E84" s="96"/>
      <c r="F84" s="96"/>
      <c r="G84" s="96"/>
      <c r="H84" s="96"/>
      <c r="I84" s="93"/>
      <c r="J84" s="94"/>
      <c r="K84" s="311">
        <v>0.05</v>
      </c>
      <c r="L84" s="857">
        <f>N78*K84</f>
        <v>4925.8908758936004</v>
      </c>
      <c r="M84" s="858"/>
      <c r="N84" s="57"/>
    </row>
    <row r="85" spans="1:14" ht="15.75" thickBot="1">
      <c r="B85" s="97" t="s">
        <v>974</v>
      </c>
      <c r="C85" s="98"/>
      <c r="D85" s="98"/>
      <c r="E85" s="98"/>
      <c r="F85" s="98"/>
      <c r="G85" s="98"/>
      <c r="H85" s="98"/>
      <c r="I85" s="99"/>
      <c r="J85" s="100"/>
      <c r="K85" s="312">
        <v>0.05</v>
      </c>
      <c r="L85" s="859">
        <f>N78*K85</f>
        <v>4925.8908758936004</v>
      </c>
      <c r="M85" s="860"/>
      <c r="N85" s="57"/>
    </row>
    <row r="86" spans="1:14" ht="15.75" thickBot="1">
      <c r="B86" s="823" t="s">
        <v>953</v>
      </c>
      <c r="C86" s="824"/>
      <c r="D86" s="824"/>
      <c r="E86" s="824"/>
      <c r="F86" s="824"/>
      <c r="G86" s="824"/>
      <c r="H86" s="824"/>
      <c r="I86" s="824"/>
      <c r="J86" s="824"/>
      <c r="K86" s="824"/>
      <c r="L86" s="824"/>
      <c r="M86" s="825"/>
      <c r="N86" s="58">
        <f>L83+L84+L85</f>
        <v>29555.345255361604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128073.16277323361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1489</v>
      </c>
      <c r="C31" s="87" t="s">
        <v>1490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162</v>
      </c>
      <c r="B36" s="836" t="str">
        <f>VLOOKUP(A36,EQUIPOS!A6:D154,3,FALSE)</f>
        <v>Compactador manual (SALTARIN) Peso de operación (Kg.) 52, Fuerza de impacto por golpe (KN) 12.</v>
      </c>
      <c r="C36" s="837"/>
      <c r="D36" s="837"/>
      <c r="E36" s="837"/>
      <c r="F36" s="837"/>
      <c r="G36" s="837"/>
      <c r="H36" s="838"/>
      <c r="I36" s="274"/>
      <c r="J36" s="275"/>
      <c r="K36" s="276">
        <f>VLOOKUP(A36,EQUIPOS!A6:D163,4,FALSE)</f>
        <v>7728.4596208808525</v>
      </c>
      <c r="L36" s="277"/>
      <c r="M36" s="278">
        <v>2.5</v>
      </c>
      <c r="N36" s="279">
        <f>K36/M36</f>
        <v>3091.3838483523409</v>
      </c>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0.05</v>
      </c>
      <c r="N41" s="351">
        <f>N76*M41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3984.004407388361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55997.617065722487</v>
      </c>
      <c r="N48" s="279">
        <f>K48*M48</f>
        <v>72796.902185439234</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41.994912021193848</v>
      </c>
      <c r="N49" s="279">
        <f>K49*M49</f>
        <v>1007.8778885086524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73804.780073947884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7">
        <f>VLOOKUP(A59,TRANSPORTE!A5:D121,4,FALSE)</f>
        <v>1333.3114456324197</v>
      </c>
      <c r="M59" s="828"/>
      <c r="N59" s="294">
        <f>K59*L59</f>
        <v>1733.3048793221456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1733.3048793221456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20</v>
      </c>
      <c r="N71" s="402">
        <f>K71/M71</f>
        <v>12518.098999999998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17852.411180720395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97374.500541378773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19474.900108275757</v>
      </c>
      <c r="M83" s="858"/>
      <c r="N83" s="57"/>
    </row>
    <row r="84" spans="1:14">
      <c r="B84" s="95" t="s">
        <v>973</v>
      </c>
      <c r="C84" s="96"/>
      <c r="D84" s="96"/>
      <c r="E84" s="96"/>
      <c r="F84" s="96"/>
      <c r="G84" s="96"/>
      <c r="H84" s="96"/>
      <c r="I84" s="93"/>
      <c r="J84" s="94"/>
      <c r="K84" s="311">
        <v>0.05</v>
      </c>
      <c r="L84" s="857">
        <f>N78*K84</f>
        <v>4868.7250270689392</v>
      </c>
      <c r="M84" s="858"/>
      <c r="N84" s="57"/>
    </row>
    <row r="85" spans="1:14" ht="15.75" thickBot="1">
      <c r="B85" s="97" t="s">
        <v>974</v>
      </c>
      <c r="C85" s="98"/>
      <c r="D85" s="98"/>
      <c r="E85" s="98"/>
      <c r="F85" s="98"/>
      <c r="G85" s="98"/>
      <c r="H85" s="98"/>
      <c r="I85" s="99"/>
      <c r="J85" s="100"/>
      <c r="K85" s="312">
        <v>0.05</v>
      </c>
      <c r="L85" s="859">
        <f>N78*K85</f>
        <v>4868.7250270689392</v>
      </c>
      <c r="M85" s="860"/>
      <c r="N85" s="57"/>
    </row>
    <row r="86" spans="1:14" ht="15.75" thickBot="1">
      <c r="B86" s="823" t="s">
        <v>953</v>
      </c>
      <c r="C86" s="824"/>
      <c r="D86" s="824"/>
      <c r="E86" s="824"/>
      <c r="F86" s="824"/>
      <c r="G86" s="824"/>
      <c r="H86" s="824"/>
      <c r="I86" s="824"/>
      <c r="J86" s="824"/>
      <c r="K86" s="824"/>
      <c r="L86" s="824"/>
      <c r="M86" s="825"/>
      <c r="N86" s="58">
        <f>L83+L84+L85</f>
        <v>29212.350162413637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126586.85070379241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1033</v>
      </c>
      <c r="C31" s="87" t="s">
        <v>1491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30</v>
      </c>
      <c r="N36" s="279">
        <f>K36/M36</f>
        <v>2279.7815875601887</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30</v>
      </c>
      <c r="N37" s="279">
        <f>K37/M37</f>
        <v>5146.5383692542664</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30</v>
      </c>
      <c r="N38" s="279">
        <f>K38/M38</f>
        <v>3800.4338946901057</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9.6611347339336664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11236.414986238495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1.25</v>
      </c>
      <c r="L48" s="274"/>
      <c r="M48" s="409">
        <f>VLOOKUP(A48,MATERIALES!A4:D395,4,FALSE)</f>
        <v>57159.256429659508</v>
      </c>
      <c r="N48" s="279">
        <f>K48*M48</f>
        <v>71449.070537074382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71449.070537074382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827">
        <f>VLOOKUP(A59,TRANSPORTE!A5:D121,4,FALSE)</f>
        <v>1350.4312569043623</v>
      </c>
      <c r="M59" s="828"/>
      <c r="N59" s="294">
        <f>K59*L59</f>
        <v>1688.0390711304528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1688.0390711304528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240</v>
      </c>
      <c r="N71" s="402">
        <f>K71/M71</f>
        <v>521.5874583333333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966.11347339336658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85339.638067836699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17067.927613567339</v>
      </c>
      <c r="M83" s="858"/>
      <c r="N83" s="57"/>
    </row>
    <row r="84" spans="1:14">
      <c r="B84" s="95" t="s">
        <v>973</v>
      </c>
      <c r="C84" s="96"/>
      <c r="D84" s="96"/>
      <c r="E84" s="96"/>
      <c r="F84" s="96"/>
      <c r="G84" s="96"/>
      <c r="H84" s="96"/>
      <c r="I84" s="93"/>
      <c r="J84" s="94"/>
      <c r="K84" s="311">
        <v>0.05</v>
      </c>
      <c r="L84" s="857">
        <f>N78*K84</f>
        <v>4266.9819033918347</v>
      </c>
      <c r="M84" s="858"/>
      <c r="N84" s="57"/>
    </row>
    <row r="85" spans="1:14" ht="15.75" thickBot="1">
      <c r="B85" s="97" t="s">
        <v>974</v>
      </c>
      <c r="C85" s="98"/>
      <c r="D85" s="98"/>
      <c r="E85" s="98"/>
      <c r="F85" s="98"/>
      <c r="G85" s="98"/>
      <c r="H85" s="98"/>
      <c r="I85" s="99"/>
      <c r="J85" s="100"/>
      <c r="K85" s="312">
        <v>0.05</v>
      </c>
      <c r="L85" s="859">
        <f>N78*K85</f>
        <v>4266.9819033918347</v>
      </c>
      <c r="M85" s="860"/>
      <c r="N85" s="57"/>
    </row>
    <row r="86" spans="1:14" ht="15.75" thickBot="1">
      <c r="B86" s="823" t="s">
        <v>953</v>
      </c>
      <c r="C86" s="824"/>
      <c r="D86" s="824"/>
      <c r="E86" s="824"/>
      <c r="F86" s="824"/>
      <c r="G86" s="824"/>
      <c r="H86" s="824"/>
      <c r="I86" s="824"/>
      <c r="J86" s="824"/>
      <c r="K86" s="824"/>
      <c r="L86" s="824"/>
      <c r="M86" s="825"/>
      <c r="N86" s="58">
        <f>L83+L84+L85</f>
        <v>25601.89142035101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110941.52948818771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1034</v>
      </c>
      <c r="C31" s="87" t="s">
        <v>1492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30</v>
      </c>
      <c r="N36" s="279">
        <f>K36/M36</f>
        <v>2279.7815875601887</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30</v>
      </c>
      <c r="N37" s="279">
        <f>K37/M37</f>
        <v>5146.5383692542664</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30</v>
      </c>
      <c r="N38" s="279">
        <f>K38/M38</f>
        <v>3800.4338946901057</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9.6611347339336664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11236.414986238495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55997.617065722487</v>
      </c>
      <c r="N48" s="279">
        <f>K48*M48</f>
        <v>69997.021332153105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69997.021332153105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827">
        <f>VLOOKUP(A59,TRANSPORTE!A5:D121,4,FALSE)</f>
        <v>1350.4312569043623</v>
      </c>
      <c r="M59" s="828"/>
      <c r="N59" s="294">
        <f>K59*L59</f>
        <v>1688.0390711304528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1688.0390711304528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240</v>
      </c>
      <c r="N71" s="402">
        <f>K71/M71</f>
        <v>521.5874583333333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966.11347339336658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83887.588862915421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16777.517772583084</v>
      </c>
      <c r="M83" s="858"/>
      <c r="N83" s="57"/>
    </row>
    <row r="84" spans="1:14">
      <c r="B84" s="95" t="s">
        <v>973</v>
      </c>
      <c r="C84" s="96"/>
      <c r="D84" s="96"/>
      <c r="E84" s="96"/>
      <c r="F84" s="96"/>
      <c r="G84" s="96"/>
      <c r="H84" s="96"/>
      <c r="I84" s="93"/>
      <c r="J84" s="94"/>
      <c r="K84" s="311">
        <v>0.05</v>
      </c>
      <c r="L84" s="857">
        <f>N78*K84</f>
        <v>4194.3794431457709</v>
      </c>
      <c r="M84" s="858"/>
      <c r="N84" s="57"/>
    </row>
    <row r="85" spans="1:14" ht="15.75" thickBot="1">
      <c r="B85" s="97" t="s">
        <v>974</v>
      </c>
      <c r="C85" s="98"/>
      <c r="D85" s="98"/>
      <c r="E85" s="98"/>
      <c r="F85" s="98"/>
      <c r="G85" s="98"/>
      <c r="H85" s="98"/>
      <c r="I85" s="99"/>
      <c r="J85" s="100"/>
      <c r="K85" s="312">
        <v>0.05</v>
      </c>
      <c r="L85" s="859">
        <f>N78*K85</f>
        <v>4194.3794431457709</v>
      </c>
      <c r="M85" s="860"/>
      <c r="N85" s="57"/>
    </row>
    <row r="86" spans="1:14" ht="15.75" thickBot="1">
      <c r="B86" s="823" t="s">
        <v>953</v>
      </c>
      <c r="C86" s="824"/>
      <c r="D86" s="824"/>
      <c r="E86" s="824"/>
      <c r="F86" s="824"/>
      <c r="G86" s="824"/>
      <c r="H86" s="824"/>
      <c r="I86" s="824"/>
      <c r="J86" s="824"/>
      <c r="K86" s="824"/>
      <c r="L86" s="824"/>
      <c r="M86" s="825"/>
      <c r="N86" s="58">
        <f>L83+L84+L85</f>
        <v>25166.276658874627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109053.86552179005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1035</v>
      </c>
      <c r="C31" s="87" t="s">
        <v>1493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30</v>
      </c>
      <c r="N36" s="279">
        <f>K36/M36</f>
        <v>2279.7815875601887</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30</v>
      </c>
      <c r="N37" s="279">
        <f>K37/M37</f>
        <v>5146.5383692542664</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30</v>
      </c>
      <c r="N38" s="279">
        <f>K38/M38</f>
        <v>3800.4338946901057</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9.6611347339336664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11236.414986238495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55997.617065722487</v>
      </c>
      <c r="N48" s="279">
        <f>K48*M48</f>
        <v>69997.021332153105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69997.021332153105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827">
        <f>VLOOKUP(A59,TRANSPORTE!A5:D121,4,FALSE)</f>
        <v>1350.4312569043623</v>
      </c>
      <c r="M59" s="828"/>
      <c r="N59" s="294">
        <f>K59*L59</f>
        <v>1688.0390711304528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1688.0390711304528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240</v>
      </c>
      <c r="N71" s="402">
        <f>K71/M71</f>
        <v>521.5874583333333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966.11347339336658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83887.588862915421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16777.517772583084</v>
      </c>
      <c r="M83" s="858"/>
      <c r="N83" s="57"/>
    </row>
    <row r="84" spans="1:14">
      <c r="B84" s="95" t="s">
        <v>973</v>
      </c>
      <c r="C84" s="96"/>
      <c r="D84" s="96"/>
      <c r="E84" s="96"/>
      <c r="F84" s="96"/>
      <c r="G84" s="96"/>
      <c r="H84" s="96"/>
      <c r="I84" s="93"/>
      <c r="J84" s="94"/>
      <c r="K84" s="311">
        <v>0.05</v>
      </c>
      <c r="L84" s="857">
        <f>N78*K84</f>
        <v>4194.3794431457709</v>
      </c>
      <c r="M84" s="858"/>
      <c r="N84" s="57"/>
    </row>
    <row r="85" spans="1:14" ht="15.75" thickBot="1">
      <c r="B85" s="97" t="s">
        <v>974</v>
      </c>
      <c r="C85" s="98"/>
      <c r="D85" s="98"/>
      <c r="E85" s="98"/>
      <c r="F85" s="98"/>
      <c r="G85" s="98"/>
      <c r="H85" s="98"/>
      <c r="I85" s="99"/>
      <c r="J85" s="100"/>
      <c r="K85" s="312">
        <v>0.05</v>
      </c>
      <c r="L85" s="859">
        <f>N78*K85</f>
        <v>4194.3794431457709</v>
      </c>
      <c r="M85" s="860"/>
      <c r="N85" s="57"/>
    </row>
    <row r="86" spans="1:14" ht="15.75" thickBot="1">
      <c r="B86" s="823" t="s">
        <v>953</v>
      </c>
      <c r="C86" s="824"/>
      <c r="D86" s="824"/>
      <c r="E86" s="824"/>
      <c r="F86" s="824"/>
      <c r="G86" s="824"/>
      <c r="H86" s="824"/>
      <c r="I86" s="824"/>
      <c r="J86" s="824"/>
      <c r="K86" s="824"/>
      <c r="L86" s="824"/>
      <c r="M86" s="825"/>
      <c r="N86" s="58">
        <f>L83+L84+L85</f>
        <v>25166.276658874627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109053.86552179005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1494</v>
      </c>
      <c r="C31" s="87" t="s">
        <v>2021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45</v>
      </c>
      <c r="N37" s="279">
        <f>K37/M37</f>
        <v>3431.0255795028443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8701.9052100156932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57159.256429659508</v>
      </c>
      <c r="N48" s="279">
        <f>K48*M48</f>
        <v>74307.033358557368</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599.30644418450674</v>
      </c>
      <c r="N49" s="279">
        <f>K49*M49</f>
        <v>53937.579976605608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128244.61333516298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7">
        <f>VLOOKUP(A59,TRANSPORTE!A5:D121,4,FALSE)</f>
        <v>1350.4312569043623</v>
      </c>
      <c r="M59" s="828"/>
      <c r="N59" s="294">
        <f>K59*L59</f>
        <v>1755.560633975671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1755.560633975671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139346.15482808324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27869.230965616647</v>
      </c>
      <c r="M83" s="858"/>
      <c r="N83" s="57"/>
    </row>
    <row r="84" spans="1:14">
      <c r="B84" s="95" t="s">
        <v>973</v>
      </c>
      <c r="C84" s="96"/>
      <c r="D84" s="96"/>
      <c r="E84" s="96"/>
      <c r="F84" s="96"/>
      <c r="G84" s="96"/>
      <c r="H84" s="96"/>
      <c r="I84" s="93"/>
      <c r="J84" s="94"/>
      <c r="K84" s="311">
        <v>0.05</v>
      </c>
      <c r="L84" s="857">
        <f>N78*K84</f>
        <v>6967.3077414041618</v>
      </c>
      <c r="M84" s="858"/>
      <c r="N84" s="57"/>
    </row>
    <row r="85" spans="1:14" ht="15.75" thickBot="1">
      <c r="B85" s="97" t="s">
        <v>974</v>
      </c>
      <c r="C85" s="98"/>
      <c r="D85" s="98"/>
      <c r="E85" s="98"/>
      <c r="F85" s="98"/>
      <c r="G85" s="98"/>
      <c r="H85" s="98"/>
      <c r="I85" s="99"/>
      <c r="J85" s="100"/>
      <c r="K85" s="312">
        <v>0.05</v>
      </c>
      <c r="L85" s="859">
        <f>N78*K85</f>
        <v>6967.3077414041618</v>
      </c>
      <c r="M85" s="860"/>
      <c r="N85" s="57"/>
    </row>
    <row r="86" spans="1:14" ht="15.75" thickBot="1">
      <c r="B86" s="823" t="s">
        <v>953</v>
      </c>
      <c r="C86" s="824"/>
      <c r="D86" s="824"/>
      <c r="E86" s="824"/>
      <c r="F86" s="824"/>
      <c r="G86" s="824"/>
      <c r="H86" s="824"/>
      <c r="I86" s="824"/>
      <c r="J86" s="824"/>
      <c r="K86" s="824"/>
      <c r="L86" s="824"/>
      <c r="M86" s="825"/>
      <c r="N86" s="58">
        <f>L83+L84+L85</f>
        <v>41803.846448424971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181150.00127650821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1495</v>
      </c>
      <c r="C31" s="87" t="s">
        <v>2022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45</v>
      </c>
      <c r="N37" s="279">
        <f>K37/M37</f>
        <v>3431.0255795028443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8701.9052100156932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56877.09166302497</v>
      </c>
      <c r="N48" s="279">
        <f>K48*M48</f>
        <v>73940.219161932459</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599.30644418450674</v>
      </c>
      <c r="N49" s="279">
        <f>K49*M49</f>
        <v>53937.579976605608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127877.79913853807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7">
        <f>VLOOKUP(A59,TRANSPORTE!A5:D121,4,FALSE)</f>
        <v>1350.4312569043623</v>
      </c>
      <c r="M59" s="828"/>
      <c r="N59" s="294">
        <f>K59*L59</f>
        <v>1755.560633975671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1755.560633975671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138979.34063145833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27795.868126291665</v>
      </c>
      <c r="M83" s="858"/>
      <c r="N83" s="57"/>
    </row>
    <row r="84" spans="1:14">
      <c r="B84" s="95" t="s">
        <v>973</v>
      </c>
      <c r="C84" s="96"/>
      <c r="D84" s="96"/>
      <c r="E84" s="96"/>
      <c r="F84" s="96"/>
      <c r="G84" s="96"/>
      <c r="H84" s="96"/>
      <c r="I84" s="93"/>
      <c r="J84" s="94"/>
      <c r="K84" s="311">
        <v>0.05</v>
      </c>
      <c r="L84" s="857">
        <f>N78*K84</f>
        <v>6948.9670315729163</v>
      </c>
      <c r="M84" s="858"/>
      <c r="N84" s="57"/>
    </row>
    <row r="85" spans="1:14" ht="15.75" thickBot="1">
      <c r="B85" s="97" t="s">
        <v>974</v>
      </c>
      <c r="C85" s="98"/>
      <c r="D85" s="98"/>
      <c r="E85" s="98"/>
      <c r="F85" s="98"/>
      <c r="G85" s="98"/>
      <c r="H85" s="98"/>
      <c r="I85" s="99"/>
      <c r="J85" s="100"/>
      <c r="K85" s="312">
        <v>0.05</v>
      </c>
      <c r="L85" s="859">
        <f>N78*K85</f>
        <v>6948.9670315729163</v>
      </c>
      <c r="M85" s="860"/>
      <c r="N85" s="57"/>
    </row>
    <row r="86" spans="1:14" ht="15.75" thickBot="1">
      <c r="B86" s="823" t="s">
        <v>953</v>
      </c>
      <c r="C86" s="824"/>
      <c r="D86" s="824"/>
      <c r="E86" s="824"/>
      <c r="F86" s="824"/>
      <c r="G86" s="824"/>
      <c r="H86" s="824"/>
      <c r="I86" s="824"/>
      <c r="J86" s="824"/>
      <c r="K86" s="824"/>
      <c r="L86" s="824"/>
      <c r="M86" s="825"/>
      <c r="N86" s="58">
        <f>L83+L84+L85</f>
        <v>41693.802189437498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180673.14282089582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1496</v>
      </c>
      <c r="C31" s="87" t="s">
        <v>1497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45</v>
      </c>
      <c r="N37" s="279">
        <f>K37/M37</f>
        <v>3431.0255795028443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8701.9052100156932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57159.256429659508</v>
      </c>
      <c r="N48" s="279">
        <f>K48*M48</f>
        <v>74307.033358557368</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599.30644418450674</v>
      </c>
      <c r="N49" s="279">
        <f>K49*M49</f>
        <v>53937.579976605608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128244.61333516298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7">
        <f>VLOOKUP(A59,TRANSPORTE!A5:D121,4,FALSE)</f>
        <v>1350.4312569043623</v>
      </c>
      <c r="M59" s="828"/>
      <c r="N59" s="294">
        <f>K59*L59</f>
        <v>1755.560633975671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1755.560633975671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139346.15482808324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27869.230965616647</v>
      </c>
      <c r="M83" s="858"/>
      <c r="N83" s="57"/>
    </row>
    <row r="84" spans="1:14">
      <c r="B84" s="95" t="s">
        <v>973</v>
      </c>
      <c r="C84" s="96"/>
      <c r="D84" s="96"/>
      <c r="E84" s="96"/>
      <c r="F84" s="96"/>
      <c r="G84" s="96"/>
      <c r="H84" s="96"/>
      <c r="I84" s="93"/>
      <c r="J84" s="94"/>
      <c r="K84" s="311">
        <v>0.05</v>
      </c>
      <c r="L84" s="857">
        <f>N78*K84</f>
        <v>6967.3077414041618</v>
      </c>
      <c r="M84" s="858"/>
      <c r="N84" s="57"/>
    </row>
    <row r="85" spans="1:14" ht="15.75" thickBot="1">
      <c r="B85" s="97" t="s">
        <v>974</v>
      </c>
      <c r="C85" s="98"/>
      <c r="D85" s="98"/>
      <c r="E85" s="98"/>
      <c r="F85" s="98"/>
      <c r="G85" s="98"/>
      <c r="H85" s="98"/>
      <c r="I85" s="99"/>
      <c r="J85" s="100"/>
      <c r="K85" s="312">
        <v>0.05</v>
      </c>
      <c r="L85" s="859">
        <f>N78*K85</f>
        <v>6967.3077414041618</v>
      </c>
      <c r="M85" s="860"/>
      <c r="N85" s="57"/>
    </row>
    <row r="86" spans="1:14" ht="15.75" thickBot="1">
      <c r="B86" s="823" t="s">
        <v>953</v>
      </c>
      <c r="C86" s="824"/>
      <c r="D86" s="824"/>
      <c r="E86" s="824"/>
      <c r="F86" s="824"/>
      <c r="G86" s="824"/>
      <c r="H86" s="824"/>
      <c r="I86" s="824"/>
      <c r="J86" s="824"/>
      <c r="K86" s="824"/>
      <c r="L86" s="824"/>
      <c r="M86" s="825"/>
      <c r="N86" s="58">
        <f>L83+L84+L85</f>
        <v>41803.846448424971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181150.00127650821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1498</v>
      </c>
      <c r="C31" s="87" t="s">
        <v>1499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45</v>
      </c>
      <c r="N37" s="279">
        <f>K37/M37</f>
        <v>3431.0255795028443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8701.9052100156932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56877.09166302497</v>
      </c>
      <c r="N48" s="279">
        <f>K48*M48</f>
        <v>73940.219161932459</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599.30644418450674</v>
      </c>
      <c r="N49" s="279">
        <f>K49*M49</f>
        <v>53937.579976605608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127877.79913853807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7">
        <f>VLOOKUP(A59,TRANSPORTE!A5:D121,4,FALSE)</f>
        <v>1350.4312569043623</v>
      </c>
      <c r="M59" s="828"/>
      <c r="N59" s="294">
        <f>K59*L59</f>
        <v>1755.560633975671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1755.560633975671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138979.34063145833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27795.868126291665</v>
      </c>
      <c r="M83" s="858"/>
      <c r="N83" s="57"/>
    </row>
    <row r="84" spans="1:14">
      <c r="B84" s="95" t="s">
        <v>973</v>
      </c>
      <c r="C84" s="96"/>
      <c r="D84" s="96"/>
      <c r="E84" s="96"/>
      <c r="F84" s="96"/>
      <c r="G84" s="96"/>
      <c r="H84" s="96"/>
      <c r="I84" s="93"/>
      <c r="J84" s="94"/>
      <c r="K84" s="311">
        <v>0.05</v>
      </c>
      <c r="L84" s="857">
        <f>N78*K84</f>
        <v>6948.9670315729163</v>
      </c>
      <c r="M84" s="858"/>
      <c r="N84" s="57"/>
    </row>
    <row r="85" spans="1:14" ht="15.75" thickBot="1">
      <c r="B85" s="97" t="s">
        <v>974</v>
      </c>
      <c r="C85" s="98"/>
      <c r="D85" s="98"/>
      <c r="E85" s="98"/>
      <c r="F85" s="98"/>
      <c r="G85" s="98"/>
      <c r="H85" s="98"/>
      <c r="I85" s="99"/>
      <c r="J85" s="100"/>
      <c r="K85" s="312">
        <v>0.05</v>
      </c>
      <c r="L85" s="859">
        <f>N78*K85</f>
        <v>6948.9670315729163</v>
      </c>
      <c r="M85" s="860"/>
      <c r="N85" s="57"/>
    </row>
    <row r="86" spans="1:14" ht="15.75" thickBot="1">
      <c r="B86" s="823" t="s">
        <v>953</v>
      </c>
      <c r="C86" s="824"/>
      <c r="D86" s="824"/>
      <c r="E86" s="824"/>
      <c r="F86" s="824"/>
      <c r="G86" s="824"/>
      <c r="H86" s="824"/>
      <c r="I86" s="824"/>
      <c r="J86" s="824"/>
      <c r="K86" s="824"/>
      <c r="L86" s="824"/>
      <c r="M86" s="825"/>
      <c r="N86" s="58">
        <f>L83+L84+L85</f>
        <v>41693.802189437498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180673.14282089582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1500</v>
      </c>
      <c r="C31" s="87" t="s">
        <v>1501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45</v>
      </c>
      <c r="N37" s="279">
        <f>K37/M37</f>
        <v>3431.0255795028443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8701.9052100156932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57159.256429659508</v>
      </c>
      <c r="N48" s="279">
        <f>K48*M48</f>
        <v>74307.033358557368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74307.033358557368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7">
        <f>VLOOKUP(A59,TRANSPORTE!A5:D121,4,FALSE)</f>
        <v>1350.4312569043623</v>
      </c>
      <c r="M59" s="828"/>
      <c r="N59" s="294">
        <f>K59*L59</f>
        <v>1755.560633975671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1755.560633975671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85408.57485147765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17081.714970295532</v>
      </c>
      <c r="M83" s="858"/>
      <c r="N83" s="57"/>
    </row>
    <row r="84" spans="1:14">
      <c r="B84" s="95" t="s">
        <v>973</v>
      </c>
      <c r="C84" s="96"/>
      <c r="D84" s="96"/>
      <c r="E84" s="96"/>
      <c r="F84" s="96"/>
      <c r="G84" s="96"/>
      <c r="H84" s="96"/>
      <c r="I84" s="93"/>
      <c r="J84" s="94"/>
      <c r="K84" s="311">
        <v>0.05</v>
      </c>
      <c r="L84" s="857">
        <f>N78*K84</f>
        <v>4270.428742573883</v>
      </c>
      <c r="M84" s="858"/>
      <c r="N84" s="57"/>
    </row>
    <row r="85" spans="1:14" ht="15.75" thickBot="1">
      <c r="B85" s="97" t="s">
        <v>974</v>
      </c>
      <c r="C85" s="98"/>
      <c r="D85" s="98"/>
      <c r="E85" s="98"/>
      <c r="F85" s="98"/>
      <c r="G85" s="98"/>
      <c r="H85" s="98"/>
      <c r="I85" s="99"/>
      <c r="J85" s="100"/>
      <c r="K85" s="312">
        <v>0.05</v>
      </c>
      <c r="L85" s="859">
        <f>N78*K85</f>
        <v>4270.428742573883</v>
      </c>
      <c r="M85" s="860"/>
      <c r="N85" s="57"/>
    </row>
    <row r="86" spans="1:14" ht="15.75" thickBot="1">
      <c r="B86" s="823" t="s">
        <v>953</v>
      </c>
      <c r="C86" s="824"/>
      <c r="D86" s="824"/>
      <c r="E86" s="824"/>
      <c r="F86" s="824"/>
      <c r="G86" s="824"/>
      <c r="H86" s="824"/>
      <c r="I86" s="824"/>
      <c r="J86" s="824"/>
      <c r="K86" s="824"/>
      <c r="L86" s="824"/>
      <c r="M86" s="825"/>
      <c r="N86" s="58">
        <f>L83+L84+L85</f>
        <v>25622.5724554433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111031.14730692095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1502</v>
      </c>
      <c r="C31" s="87" t="s">
        <v>1503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45</v>
      </c>
      <c r="N37" s="279">
        <f>K37/M37</f>
        <v>3431.0255795028443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8701.9052100156932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56877.09166302497</v>
      </c>
      <c r="N48" s="279">
        <f>K48*M48</f>
        <v>73940.219161932459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73940.219161932459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7">
        <f>VLOOKUP(A59,TRANSPORTE!A5:D121,4,FALSE)</f>
        <v>1350.4312569043623</v>
      </c>
      <c r="M59" s="828"/>
      <c r="N59" s="294">
        <f>K59*L59</f>
        <v>1755.560633975671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1755.560633975671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85041.76065485274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17008.35213097055</v>
      </c>
      <c r="M83" s="858"/>
      <c r="N83" s="57"/>
    </row>
    <row r="84" spans="1:14">
      <c r="B84" s="95" t="s">
        <v>973</v>
      </c>
      <c r="C84" s="96"/>
      <c r="D84" s="96"/>
      <c r="E84" s="96"/>
      <c r="F84" s="96"/>
      <c r="G84" s="96"/>
      <c r="H84" s="96"/>
      <c r="I84" s="93"/>
      <c r="J84" s="94"/>
      <c r="K84" s="311">
        <v>0.05</v>
      </c>
      <c r="L84" s="857">
        <f>N78*K84</f>
        <v>4252.0880327426376</v>
      </c>
      <c r="M84" s="858"/>
      <c r="N84" s="57"/>
    </row>
    <row r="85" spans="1:14" ht="15.75" thickBot="1">
      <c r="B85" s="97" t="s">
        <v>974</v>
      </c>
      <c r="C85" s="98"/>
      <c r="D85" s="98"/>
      <c r="E85" s="98"/>
      <c r="F85" s="98"/>
      <c r="G85" s="98"/>
      <c r="H85" s="98"/>
      <c r="I85" s="99"/>
      <c r="J85" s="100"/>
      <c r="K85" s="312">
        <v>0.05</v>
      </c>
      <c r="L85" s="859">
        <f>N78*K85</f>
        <v>4252.0880327426376</v>
      </c>
      <c r="M85" s="860"/>
      <c r="N85" s="57"/>
    </row>
    <row r="86" spans="1:14" ht="15.75" thickBot="1">
      <c r="B86" s="823" t="s">
        <v>953</v>
      </c>
      <c r="C86" s="824"/>
      <c r="D86" s="824"/>
      <c r="E86" s="824"/>
      <c r="F86" s="824"/>
      <c r="G86" s="824"/>
      <c r="H86" s="824"/>
      <c r="I86" s="824"/>
      <c r="J86" s="824"/>
      <c r="K86" s="824"/>
      <c r="L86" s="824"/>
      <c r="M86" s="825"/>
      <c r="N86" s="58">
        <f>L83+L84+L85</f>
        <v>25512.528196455827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110554.28885130856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1504</v>
      </c>
      <c r="C31" s="87" t="s">
        <v>1505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45</v>
      </c>
      <c r="N37" s="279">
        <f>K37/M37</f>
        <v>3431.0255795028443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8701.9052100156932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57159.256429659508</v>
      </c>
      <c r="N48" s="279">
        <f>K48*M48</f>
        <v>74307.033358557368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74307.033358557368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7">
        <f>VLOOKUP(A59,TRANSPORTE!A5:D121,4,FALSE)</f>
        <v>1350.4312569043623</v>
      </c>
      <c r="M59" s="828"/>
      <c r="N59" s="294">
        <f>K59*L59</f>
        <v>1755.560633975671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1755.560633975671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85408.57485147765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17081.714970295532</v>
      </c>
      <c r="M83" s="858"/>
      <c r="N83" s="57"/>
    </row>
    <row r="84" spans="1:14">
      <c r="B84" s="95" t="s">
        <v>973</v>
      </c>
      <c r="C84" s="96"/>
      <c r="D84" s="96"/>
      <c r="E84" s="96"/>
      <c r="F84" s="96"/>
      <c r="G84" s="96"/>
      <c r="H84" s="96"/>
      <c r="I84" s="93"/>
      <c r="J84" s="94"/>
      <c r="K84" s="311">
        <v>0.05</v>
      </c>
      <c r="L84" s="857">
        <f>N78*K84</f>
        <v>4270.428742573883</v>
      </c>
      <c r="M84" s="858"/>
      <c r="N84" s="57"/>
    </row>
    <row r="85" spans="1:14" ht="15.75" thickBot="1">
      <c r="B85" s="97" t="s">
        <v>974</v>
      </c>
      <c r="C85" s="98"/>
      <c r="D85" s="98"/>
      <c r="E85" s="98"/>
      <c r="F85" s="98"/>
      <c r="G85" s="98"/>
      <c r="H85" s="98"/>
      <c r="I85" s="99"/>
      <c r="J85" s="100"/>
      <c r="K85" s="312">
        <v>0.05</v>
      </c>
      <c r="L85" s="859">
        <f>N78*K85</f>
        <v>4270.428742573883</v>
      </c>
      <c r="M85" s="860"/>
      <c r="N85" s="57"/>
    </row>
    <row r="86" spans="1:14" ht="15.75" thickBot="1">
      <c r="B86" s="823" t="s">
        <v>953</v>
      </c>
      <c r="C86" s="824"/>
      <c r="D86" s="824"/>
      <c r="E86" s="824"/>
      <c r="F86" s="824"/>
      <c r="G86" s="824"/>
      <c r="H86" s="824"/>
      <c r="I86" s="824"/>
      <c r="J86" s="824"/>
      <c r="K86" s="824"/>
      <c r="L86" s="824"/>
      <c r="M86" s="825"/>
      <c r="N86" s="58">
        <f>L83+L84+L85</f>
        <v>25622.5724554433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111031.14730692095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1506</v>
      </c>
      <c r="C31" s="87" t="s">
        <v>1507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45</v>
      </c>
      <c r="N37" s="279">
        <f>K37/M37</f>
        <v>3431.0255795028443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8701.9052100156932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56877.09166302497</v>
      </c>
      <c r="N48" s="279">
        <f>K48*M48</f>
        <v>73940.219161932459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73940.219161932459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7">
        <f>VLOOKUP(A59,TRANSPORTE!A5:D121,4,FALSE)</f>
        <v>1350.4312569043623</v>
      </c>
      <c r="M59" s="828"/>
      <c r="N59" s="294">
        <f>K59*L59</f>
        <v>1755.560633975671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1755.560633975671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85041.76065485274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17008.35213097055</v>
      </c>
      <c r="M83" s="858"/>
      <c r="N83" s="57"/>
    </row>
    <row r="84" spans="1:14">
      <c r="B84" s="95" t="s">
        <v>973</v>
      </c>
      <c r="C84" s="96"/>
      <c r="D84" s="96"/>
      <c r="E84" s="96"/>
      <c r="F84" s="96"/>
      <c r="G84" s="96"/>
      <c r="H84" s="96"/>
      <c r="I84" s="93"/>
      <c r="J84" s="94"/>
      <c r="K84" s="311">
        <v>0.05</v>
      </c>
      <c r="L84" s="857">
        <f>N78*K84</f>
        <v>4252.0880327426376</v>
      </c>
      <c r="M84" s="858"/>
      <c r="N84" s="57"/>
    </row>
    <row r="85" spans="1:14" ht="15.75" thickBot="1">
      <c r="B85" s="97" t="s">
        <v>974</v>
      </c>
      <c r="C85" s="98"/>
      <c r="D85" s="98"/>
      <c r="E85" s="98"/>
      <c r="F85" s="98"/>
      <c r="G85" s="98"/>
      <c r="H85" s="98"/>
      <c r="I85" s="99"/>
      <c r="J85" s="100"/>
      <c r="K85" s="312">
        <v>0.05</v>
      </c>
      <c r="L85" s="859">
        <f>N78*K85</f>
        <v>4252.0880327426376</v>
      </c>
      <c r="M85" s="860"/>
      <c r="N85" s="57"/>
    </row>
    <row r="86" spans="1:14" ht="15.75" thickBot="1">
      <c r="B86" s="823" t="s">
        <v>953</v>
      </c>
      <c r="C86" s="824"/>
      <c r="D86" s="824"/>
      <c r="E86" s="824"/>
      <c r="F86" s="824"/>
      <c r="G86" s="824"/>
      <c r="H86" s="824"/>
      <c r="I86" s="824"/>
      <c r="J86" s="824"/>
      <c r="K86" s="824"/>
      <c r="L86" s="824"/>
      <c r="M86" s="825"/>
      <c r="N86" s="58">
        <f>L83+L84+L85</f>
        <v>25512.528196455827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110554.28885130856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1508</v>
      </c>
      <c r="C31" s="87" t="s">
        <v>1509</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599.30644418450674</v>
      </c>
      <c r="N48" s="279">
        <f>K48*M48</f>
        <v>599.30644418450674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599.30644418450674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3" t="s">
        <v>953</v>
      </c>
      <c r="C76" s="824"/>
      <c r="D76" s="824"/>
      <c r="E76" s="824"/>
      <c r="F76" s="824"/>
      <c r="G76" s="824"/>
      <c r="H76" s="824"/>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599.30644418450674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119.86128883690135</v>
      </c>
      <c r="M83" s="858"/>
      <c r="N83" s="57"/>
    </row>
    <row r="84" spans="1:14">
      <c r="B84" s="95" t="s">
        <v>973</v>
      </c>
      <c r="C84" s="96"/>
      <c r="D84" s="96"/>
      <c r="E84" s="96"/>
      <c r="F84" s="96"/>
      <c r="G84" s="96"/>
      <c r="H84" s="96"/>
      <c r="I84" s="93"/>
      <c r="J84" s="94"/>
      <c r="K84" s="311">
        <v>0.05</v>
      </c>
      <c r="L84" s="857">
        <f>N78*K84</f>
        <v>29.965322209225338</v>
      </c>
      <c r="M84" s="858"/>
      <c r="N84" s="57"/>
    </row>
    <row r="85" spans="1:14" ht="15.75" thickBot="1">
      <c r="B85" s="97" t="s">
        <v>974</v>
      </c>
      <c r="C85" s="98"/>
      <c r="D85" s="98"/>
      <c r="E85" s="98"/>
      <c r="F85" s="98"/>
      <c r="G85" s="98"/>
      <c r="H85" s="98"/>
      <c r="I85" s="99"/>
      <c r="J85" s="100"/>
      <c r="K85" s="312">
        <v>0.05</v>
      </c>
      <c r="L85" s="859">
        <f>N78*K85</f>
        <v>29.965322209225338</v>
      </c>
      <c r="M85" s="860"/>
      <c r="N85" s="57"/>
    </row>
    <row r="86" spans="1:14" ht="15.75" thickBot="1">
      <c r="B86" s="823" t="s">
        <v>953</v>
      </c>
      <c r="C86" s="824"/>
      <c r="D86" s="824"/>
      <c r="E86" s="824"/>
      <c r="F86" s="824"/>
      <c r="G86" s="824"/>
      <c r="H86" s="824"/>
      <c r="I86" s="824"/>
      <c r="J86" s="824"/>
      <c r="K86" s="824"/>
      <c r="L86" s="824"/>
      <c r="M86" s="825"/>
      <c r="N86" s="58">
        <f>L83+L84+L85</f>
        <v>179.79193325535203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779.09837743985872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1510</v>
      </c>
      <c r="C31" s="87" t="s">
        <v>1511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45</v>
      </c>
      <c r="N37" s="279">
        <f>K37/M37</f>
        <v>3431.0255795028443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8701.9052100156932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56877.09166302497</v>
      </c>
      <c r="N48" s="279">
        <f>K48*M48</f>
        <v>73940.219161932459</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599.30644418450674</v>
      </c>
      <c r="N49" s="279">
        <f>K49*M49</f>
        <v>53937.579976605608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127877.79913853807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7">
        <f>VLOOKUP(A59,TRANSPORTE!A5:D121,4,FALSE)</f>
        <v>1350.4312569043623</v>
      </c>
      <c r="M59" s="828"/>
      <c r="N59" s="294">
        <f>K59*L59</f>
        <v>1755.560633975671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1755.560633975671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138979.34063145833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27795.868126291665</v>
      </c>
      <c r="M83" s="858"/>
      <c r="N83" s="57"/>
    </row>
    <row r="84" spans="1:14">
      <c r="B84" s="95" t="s">
        <v>973</v>
      </c>
      <c r="C84" s="96"/>
      <c r="D84" s="96"/>
      <c r="E84" s="96"/>
      <c r="F84" s="96"/>
      <c r="G84" s="96"/>
      <c r="H84" s="96"/>
      <c r="I84" s="93"/>
      <c r="J84" s="94"/>
      <c r="K84" s="311">
        <v>0.05</v>
      </c>
      <c r="L84" s="857">
        <f>N78*K84</f>
        <v>6948.9670315729163</v>
      </c>
      <c r="M84" s="858"/>
      <c r="N84" s="57"/>
    </row>
    <row r="85" spans="1:14" ht="15.75" thickBot="1">
      <c r="B85" s="97" t="s">
        <v>974</v>
      </c>
      <c r="C85" s="98"/>
      <c r="D85" s="98"/>
      <c r="E85" s="98"/>
      <c r="F85" s="98"/>
      <c r="G85" s="98"/>
      <c r="H85" s="98"/>
      <c r="I85" s="99"/>
      <c r="J85" s="100"/>
      <c r="K85" s="312">
        <v>0.05</v>
      </c>
      <c r="L85" s="859">
        <f>N78*K85</f>
        <v>6948.9670315729163</v>
      </c>
      <c r="M85" s="860"/>
      <c r="N85" s="57"/>
    </row>
    <row r="86" spans="1:14" ht="15.75" thickBot="1">
      <c r="B86" s="823" t="s">
        <v>953</v>
      </c>
      <c r="C86" s="824"/>
      <c r="D86" s="824"/>
      <c r="E86" s="824"/>
      <c r="F86" s="824"/>
      <c r="G86" s="824"/>
      <c r="H86" s="824"/>
      <c r="I86" s="824"/>
      <c r="J86" s="824"/>
      <c r="K86" s="824"/>
      <c r="L86" s="824"/>
      <c r="M86" s="825"/>
      <c r="N86" s="58">
        <f>L83+L84+L85</f>
        <v>41693.802189437498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180673.14282089582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1512</v>
      </c>
      <c r="C31" s="87" t="s">
        <v>1513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45</v>
      </c>
      <c r="N37" s="279">
        <f>K37/M37</f>
        <v>3431.0255795028443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8701.9052100156932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56877.09166302497</v>
      </c>
      <c r="N48" s="279">
        <f>K48*M48</f>
        <v>73940.219161932459</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599.30644418450674</v>
      </c>
      <c r="N49" s="279">
        <f>K49*M49</f>
        <v>53937.579976605608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127877.79913853807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7">
        <f>VLOOKUP(A59,TRANSPORTE!A5:D121,4,FALSE)</f>
        <v>1350.4312569043623</v>
      </c>
      <c r="M59" s="828"/>
      <c r="N59" s="294">
        <f>K59*L59</f>
        <v>1755.560633975671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1755.560633975671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138979.34063145833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27795.868126291665</v>
      </c>
      <c r="M83" s="858"/>
      <c r="N83" s="57"/>
    </row>
    <row r="84" spans="1:14">
      <c r="B84" s="95" t="s">
        <v>973</v>
      </c>
      <c r="C84" s="96"/>
      <c r="D84" s="96"/>
      <c r="E84" s="96"/>
      <c r="F84" s="96"/>
      <c r="G84" s="96"/>
      <c r="H84" s="96"/>
      <c r="I84" s="93"/>
      <c r="J84" s="94"/>
      <c r="K84" s="311">
        <v>0.05</v>
      </c>
      <c r="L84" s="857">
        <f>N78*K84</f>
        <v>6948.9670315729163</v>
      </c>
      <c r="M84" s="858"/>
      <c r="N84" s="57"/>
    </row>
    <row r="85" spans="1:14" ht="15.75" thickBot="1">
      <c r="B85" s="97" t="s">
        <v>974</v>
      </c>
      <c r="C85" s="98"/>
      <c r="D85" s="98"/>
      <c r="E85" s="98"/>
      <c r="F85" s="98"/>
      <c r="G85" s="98"/>
      <c r="H85" s="98"/>
      <c r="I85" s="99"/>
      <c r="J85" s="100"/>
      <c r="K85" s="312">
        <v>0.05</v>
      </c>
      <c r="L85" s="859">
        <f>N78*K85</f>
        <v>6948.9670315729163</v>
      </c>
      <c r="M85" s="860"/>
      <c r="N85" s="57"/>
    </row>
    <row r="86" spans="1:14" ht="15.75" thickBot="1">
      <c r="B86" s="823" t="s">
        <v>953</v>
      </c>
      <c r="C86" s="824"/>
      <c r="D86" s="824"/>
      <c r="E86" s="824"/>
      <c r="F86" s="824"/>
      <c r="G86" s="824"/>
      <c r="H86" s="824"/>
      <c r="I86" s="824"/>
      <c r="J86" s="824"/>
      <c r="K86" s="824"/>
      <c r="L86" s="824"/>
      <c r="M86" s="825"/>
      <c r="N86" s="58">
        <f>L83+L84+L85</f>
        <v>41693.802189437498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180673.14282089582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1514</v>
      </c>
      <c r="C31" s="87" t="s">
        <v>1515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45</v>
      </c>
      <c r="N37" s="279">
        <f>K37/M37</f>
        <v>3431.0255795028443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8701.9052100156932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56877.09166302497</v>
      </c>
      <c r="N48" s="279">
        <f>K48*M48</f>
        <v>73940.219161932459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73940.219161932459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7">
        <f>VLOOKUP(A59,TRANSPORTE!A5:D121,4,FALSE)</f>
        <v>1350.4312569043623</v>
      </c>
      <c r="M59" s="828"/>
      <c r="N59" s="294">
        <f>K59*L59</f>
        <v>1755.560633975671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1755.560633975671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85041.76065485274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17008.35213097055</v>
      </c>
      <c r="M83" s="858"/>
      <c r="N83" s="57"/>
    </row>
    <row r="84" spans="1:14">
      <c r="B84" s="95" t="s">
        <v>973</v>
      </c>
      <c r="C84" s="96"/>
      <c r="D84" s="96"/>
      <c r="E84" s="96"/>
      <c r="F84" s="96"/>
      <c r="G84" s="96"/>
      <c r="H84" s="96"/>
      <c r="I84" s="93"/>
      <c r="J84" s="94"/>
      <c r="K84" s="311">
        <v>0.05</v>
      </c>
      <c r="L84" s="857">
        <f>N78*K84</f>
        <v>4252.0880327426376</v>
      </c>
      <c r="M84" s="858"/>
      <c r="N84" s="57"/>
    </row>
    <row r="85" spans="1:14" ht="15.75" thickBot="1">
      <c r="B85" s="97" t="s">
        <v>974</v>
      </c>
      <c r="C85" s="98"/>
      <c r="D85" s="98"/>
      <c r="E85" s="98"/>
      <c r="F85" s="98"/>
      <c r="G85" s="98"/>
      <c r="H85" s="98"/>
      <c r="I85" s="99"/>
      <c r="J85" s="100"/>
      <c r="K85" s="312">
        <v>0.05</v>
      </c>
      <c r="L85" s="859">
        <f>N78*K85</f>
        <v>4252.0880327426376</v>
      </c>
      <c r="M85" s="860"/>
      <c r="N85" s="57"/>
    </row>
    <row r="86" spans="1:14" ht="15.75" thickBot="1">
      <c r="B86" s="823" t="s">
        <v>953</v>
      </c>
      <c r="C86" s="824"/>
      <c r="D86" s="824"/>
      <c r="E86" s="824"/>
      <c r="F86" s="824"/>
      <c r="G86" s="824"/>
      <c r="H86" s="824"/>
      <c r="I86" s="824"/>
      <c r="J86" s="824"/>
      <c r="K86" s="824"/>
      <c r="L86" s="824"/>
      <c r="M86" s="825"/>
      <c r="N86" s="58">
        <f>L83+L84+L85</f>
        <v>25512.528196455827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110554.28885130856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1516</v>
      </c>
      <c r="C31" s="87" t="s">
        <v>1517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45</v>
      </c>
      <c r="N36" s="279">
        <f>K36/M36</f>
        <v>2730.8162775634883</v>
      </c>
    </row>
    <row r="37" spans="1:14">
      <c r="A37" s="119" t="s">
        <v>271</v>
      </c>
      <c r="B37" s="836" t="str">
        <f>VLOOKUP(A37,EQUIPOS!A7:D154,3,FALSE)</f>
        <v>Motoniveladora, potencia 140 HP, ancho de cuchilla 3,66 m, peso 11 ton.</v>
      </c>
      <c r="C37" s="837"/>
      <c r="D37" s="837"/>
      <c r="E37" s="837"/>
      <c r="F37" s="837"/>
      <c r="G37" s="837"/>
      <c r="H37" s="838"/>
      <c r="I37" s="274"/>
      <c r="J37" s="275"/>
      <c r="K37" s="276">
        <f>VLOOKUP(A37,EQUIPOS!A7:D164,4,FALSE)</f>
        <v>154396.15107762799</v>
      </c>
      <c r="L37" s="277"/>
      <c r="M37" s="278">
        <v>45</v>
      </c>
      <c r="N37" s="279">
        <f>K37/M37</f>
        <v>3431.0255795028443</v>
      </c>
    </row>
    <row r="38" spans="1:14">
      <c r="A38" t="s">
        <v>365</v>
      </c>
      <c r="B38" s="836" t="str">
        <f>VLOOKUP(A38,EQUIPOS!A8:D154,3,FALSE)</f>
        <v xml:space="preserve">Vibrocompatador, potencia 153 HP, peso 10 Ton. </v>
      </c>
      <c r="C38" s="837"/>
      <c r="D38" s="837"/>
      <c r="E38" s="837"/>
      <c r="F38" s="837"/>
      <c r="G38" s="837"/>
      <c r="H38" s="838"/>
      <c r="I38" s="274"/>
      <c r="J38" s="275"/>
      <c r="K38" s="276">
        <f>VLOOKUP(A38,EQUIPOS!A8:D165,4,FALSE)</f>
        <v>114013.01684070317</v>
      </c>
      <c r="L38" s="277"/>
      <c r="M38" s="278">
        <v>45</v>
      </c>
      <c r="N38" s="279">
        <f>K38/M38</f>
        <v>2533.6225964600703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6.4407564892891109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8701.9052100156932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56877.09166302497</v>
      </c>
      <c r="N48" s="279">
        <f>K48*M48</f>
        <v>73940.219161932459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73940.219161932459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7">
        <f>VLOOKUP(A59,TRANSPORTE!A5:D121,4,FALSE)</f>
        <v>1350.4312569043623</v>
      </c>
      <c r="M59" s="828"/>
      <c r="N59" s="294">
        <f>K59*L59</f>
        <v>1755.560633975671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1755.560633975671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3" t="s">
        <v>953</v>
      </c>
      <c r="C76" s="824"/>
      <c r="D76" s="824"/>
      <c r="E76" s="824"/>
      <c r="F76" s="824"/>
      <c r="G76" s="824"/>
      <c r="H76" s="824"/>
      <c r="I76" s="830"/>
      <c r="J76" s="830"/>
      <c r="K76" s="830"/>
      <c r="L76" s="830"/>
      <c r="M76" s="831"/>
      <c r="N76" s="467">
        <f>SUM(N70:N75)</f>
        <v>644.07564892891105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85041.76065485274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17008.35213097055</v>
      </c>
      <c r="M83" s="858"/>
      <c r="N83" s="57"/>
    </row>
    <row r="84" spans="1:14">
      <c r="B84" s="95" t="s">
        <v>973</v>
      </c>
      <c r="C84" s="96"/>
      <c r="D84" s="96"/>
      <c r="E84" s="96"/>
      <c r="F84" s="96"/>
      <c r="G84" s="96"/>
      <c r="H84" s="96"/>
      <c r="I84" s="93"/>
      <c r="J84" s="94"/>
      <c r="K84" s="311">
        <v>0.05</v>
      </c>
      <c r="L84" s="857">
        <f>N78*K84</f>
        <v>4252.0880327426376</v>
      </c>
      <c r="M84" s="858"/>
      <c r="N84" s="57"/>
    </row>
    <row r="85" spans="1:14" ht="15.75" thickBot="1">
      <c r="B85" s="97" t="s">
        <v>974</v>
      </c>
      <c r="C85" s="98"/>
      <c r="D85" s="98"/>
      <c r="E85" s="98"/>
      <c r="F85" s="98"/>
      <c r="G85" s="98"/>
      <c r="H85" s="98"/>
      <c r="I85" s="99"/>
      <c r="J85" s="100"/>
      <c r="K85" s="312">
        <v>0.05</v>
      </c>
      <c r="L85" s="859">
        <f>N78*K85</f>
        <v>4252.0880327426376</v>
      </c>
      <c r="M85" s="860"/>
      <c r="N85" s="57"/>
    </row>
    <row r="86" spans="1:14" ht="15.75" thickBot="1">
      <c r="B86" s="823" t="s">
        <v>953</v>
      </c>
      <c r="C86" s="824"/>
      <c r="D86" s="824"/>
      <c r="E86" s="824"/>
      <c r="F86" s="824"/>
      <c r="G86" s="824"/>
      <c r="H86" s="824"/>
      <c r="I86" s="824"/>
      <c r="J86" s="824"/>
      <c r="K86" s="824"/>
      <c r="L86" s="824"/>
      <c r="M86" s="825"/>
      <c r="N86" s="58">
        <f>L83+L84+L85</f>
        <v>25512.528196455827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110554.28885130856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1518</v>
      </c>
      <c r="C31" s="87" t="s">
        <v>1519</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599.30644418450674</v>
      </c>
      <c r="N48" s="279">
        <f>K48*M48</f>
        <v>599.30644418450674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599.30644418450674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3" t="s">
        <v>953</v>
      </c>
      <c r="C76" s="824"/>
      <c r="D76" s="824"/>
      <c r="E76" s="824"/>
      <c r="F76" s="824"/>
      <c r="G76" s="824"/>
      <c r="H76" s="824"/>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599.30644418450674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119.86128883690135</v>
      </c>
      <c r="M83" s="858"/>
      <c r="N83" s="57"/>
    </row>
    <row r="84" spans="1:14">
      <c r="B84" s="95" t="s">
        <v>973</v>
      </c>
      <c r="C84" s="96"/>
      <c r="D84" s="96"/>
      <c r="E84" s="96"/>
      <c r="F84" s="96"/>
      <c r="G84" s="96"/>
      <c r="H84" s="96"/>
      <c r="I84" s="93"/>
      <c r="J84" s="94"/>
      <c r="K84" s="311">
        <v>0.05</v>
      </c>
      <c r="L84" s="857">
        <f>N78*K84</f>
        <v>29.965322209225338</v>
      </c>
      <c r="M84" s="858"/>
      <c r="N84" s="57"/>
    </row>
    <row r="85" spans="1:14" ht="15.75" thickBot="1">
      <c r="B85" s="97" t="s">
        <v>974</v>
      </c>
      <c r="C85" s="98"/>
      <c r="D85" s="98"/>
      <c r="E85" s="98"/>
      <c r="F85" s="98"/>
      <c r="G85" s="98"/>
      <c r="H85" s="98"/>
      <c r="I85" s="99"/>
      <c r="J85" s="100"/>
      <c r="K85" s="312">
        <v>0.05</v>
      </c>
      <c r="L85" s="859">
        <f>N78*K85</f>
        <v>29.965322209225338</v>
      </c>
      <c r="M85" s="860"/>
      <c r="N85" s="57"/>
    </row>
    <row r="86" spans="1:14" ht="15.75" thickBot="1">
      <c r="B86" s="823" t="s">
        <v>953</v>
      </c>
      <c r="C86" s="824"/>
      <c r="D86" s="824"/>
      <c r="E86" s="824"/>
      <c r="F86" s="824"/>
      <c r="G86" s="824"/>
      <c r="H86" s="824"/>
      <c r="I86" s="824"/>
      <c r="J86" s="824"/>
      <c r="K86" s="824"/>
      <c r="L86" s="824"/>
      <c r="M86" s="825"/>
      <c r="N86" s="58">
        <f>L83+L84+L85</f>
        <v>179.79193325535203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779.09837743985872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459"/>
      <c r="L30" s="834" t="s">
        <v>945</v>
      </c>
      <c r="M30" s="835"/>
      <c r="N30" s="77" t="s">
        <v>946</v>
      </c>
    </row>
    <row r="31" spans="1:14" ht="15.75" thickBot="1">
      <c r="A31" t="s">
        <v>1845</v>
      </c>
      <c r="B31" s="86" t="s">
        <v>1522</v>
      </c>
      <c r="C31" s="87" t="s">
        <v>1520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810</v>
      </c>
      <c r="B48" s="49" t="str">
        <f>VLOOKUP(A48,MATERIALES!A4:D373,3,FALSE)</f>
        <v>Cemento Asfaltico 40-50</v>
      </c>
      <c r="C48" s="288"/>
      <c r="D48" s="288"/>
      <c r="E48" s="288"/>
      <c r="F48" s="288"/>
      <c r="G48" s="288"/>
      <c r="H48" s="288"/>
      <c r="I48" s="275"/>
      <c r="J48" s="231" t="str">
        <f>VLOOKUP(A48,MATERIALES!A4:D373,2,FALSE)</f>
        <v>kg</v>
      </c>
      <c r="K48" s="289">
        <v>1</v>
      </c>
      <c r="L48" s="274"/>
      <c r="M48" s="409">
        <f>VLOOKUP(A48,MATERIALES!A4:D395,4,FALSE)</f>
        <v>2242.9039108743495</v>
      </c>
      <c r="N48" s="279">
        <f>K48*M48</f>
        <v>2242.9039108743495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2242.9039108743495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2242.9039108743495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448.58078217486991</v>
      </c>
      <c r="M83" s="858"/>
      <c r="N83" s="57"/>
    </row>
    <row r="84" spans="1:14">
      <c r="B84" s="95" t="s">
        <v>973</v>
      </c>
      <c r="C84" s="96"/>
      <c r="D84" s="96"/>
      <c r="E84" s="96"/>
      <c r="F84" s="96"/>
      <c r="G84" s="96"/>
      <c r="H84" s="96"/>
      <c r="I84" s="93"/>
      <c r="J84" s="94"/>
      <c r="K84" s="311">
        <v>0.05</v>
      </c>
      <c r="L84" s="857">
        <f>N78*K84</f>
        <v>112.14519554371748</v>
      </c>
      <c r="M84" s="858"/>
      <c r="N84" s="57"/>
    </row>
    <row r="85" spans="1:14" ht="15.75" thickBot="1">
      <c r="B85" s="97" t="s">
        <v>974</v>
      </c>
      <c r="C85" s="98"/>
      <c r="D85" s="98"/>
      <c r="E85" s="98"/>
      <c r="F85" s="98"/>
      <c r="G85" s="98"/>
      <c r="H85" s="98"/>
      <c r="I85" s="99"/>
      <c r="J85" s="100"/>
      <c r="K85" s="312">
        <v>0.05</v>
      </c>
      <c r="L85" s="859">
        <f>N78*K85</f>
        <v>112.14519554371748</v>
      </c>
      <c r="M85" s="860"/>
      <c r="N85" s="57"/>
    </row>
    <row r="86" spans="1:14" ht="15.75" thickBot="1">
      <c r="B86" s="823" t="s">
        <v>953</v>
      </c>
      <c r="C86" s="824"/>
      <c r="D86" s="824"/>
      <c r="E86" s="824"/>
      <c r="F86" s="824"/>
      <c r="G86" s="824"/>
      <c r="H86" s="824"/>
      <c r="I86" s="824"/>
      <c r="J86" s="824"/>
      <c r="K86" s="824"/>
      <c r="L86" s="824"/>
      <c r="M86" s="825"/>
      <c r="N86" s="58">
        <f>L83+L84+L85</f>
        <v>672.87117326230486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2915.7750841366542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1523</v>
      </c>
      <c r="C31" s="87" t="s">
        <v>1530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805</v>
      </c>
      <c r="B48" s="49" t="str">
        <f>VLOOKUP(A48,MATERIALES!A4:D373,3,FALSE)</f>
        <v>Cemento Asfaltico 60-70</v>
      </c>
      <c r="C48" s="288"/>
      <c r="D48" s="288"/>
      <c r="E48" s="288"/>
      <c r="F48" s="288"/>
      <c r="G48" s="288"/>
      <c r="H48" s="288"/>
      <c r="I48" s="275"/>
      <c r="J48" s="231" t="str">
        <f>VLOOKUP(A48,MATERIALES!A4:D373,2,FALSE)</f>
        <v>kg</v>
      </c>
      <c r="K48" s="289">
        <v>1</v>
      </c>
      <c r="L48" s="274"/>
      <c r="M48" s="409">
        <f>VLOOKUP(A48,MATERIALES!A4:D395,4,FALSE)</f>
        <v>2326.8204453669623</v>
      </c>
      <c r="N48" s="279">
        <f>K48*M48</f>
        <v>2326.8204453669623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2326.8204453669623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2326.8204453669623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465.36408907339251</v>
      </c>
      <c r="M83" s="858"/>
      <c r="N83" s="57"/>
    </row>
    <row r="84" spans="1:14">
      <c r="B84" s="95" t="s">
        <v>973</v>
      </c>
      <c r="C84" s="96"/>
      <c r="D84" s="96"/>
      <c r="E84" s="96"/>
      <c r="F84" s="96"/>
      <c r="G84" s="96"/>
      <c r="H84" s="96"/>
      <c r="I84" s="93"/>
      <c r="J84" s="94"/>
      <c r="K84" s="311">
        <v>0.05</v>
      </c>
      <c r="L84" s="857">
        <f>N78*K84</f>
        <v>116.34102226834813</v>
      </c>
      <c r="M84" s="858"/>
      <c r="N84" s="57"/>
    </row>
    <row r="85" spans="1:14" ht="15.75" thickBot="1">
      <c r="B85" s="97" t="s">
        <v>974</v>
      </c>
      <c r="C85" s="98"/>
      <c r="D85" s="98"/>
      <c r="E85" s="98"/>
      <c r="F85" s="98"/>
      <c r="G85" s="98"/>
      <c r="H85" s="98"/>
      <c r="I85" s="99"/>
      <c r="J85" s="100"/>
      <c r="K85" s="312">
        <v>0.05</v>
      </c>
      <c r="L85" s="859">
        <f>N78*K85</f>
        <v>116.34102226834813</v>
      </c>
      <c r="M85" s="860"/>
      <c r="N85" s="57"/>
    </row>
    <row r="86" spans="1:14" ht="15.75" thickBot="1">
      <c r="B86" s="823" t="s">
        <v>953</v>
      </c>
      <c r="C86" s="824"/>
      <c r="D86" s="824"/>
      <c r="E86" s="824"/>
      <c r="F86" s="824"/>
      <c r="G86" s="824"/>
      <c r="H86" s="824"/>
      <c r="I86" s="824"/>
      <c r="J86" s="824"/>
      <c r="K86" s="824"/>
      <c r="L86" s="824"/>
      <c r="M86" s="825"/>
      <c r="N86" s="58">
        <f>L83+L84+L85</f>
        <v>698.04613361008865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3024.8665789770512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1525</v>
      </c>
      <c r="C31" s="87" t="s">
        <v>1524</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808</v>
      </c>
      <c r="B48" s="49" t="str">
        <f>VLOOKUP(A48,MATERIALES!A4:D373,3,FALSE)</f>
        <v>Cemento Asfaltico 80-100</v>
      </c>
      <c r="C48" s="288"/>
      <c r="D48" s="288"/>
      <c r="E48" s="288"/>
      <c r="F48" s="288"/>
      <c r="G48" s="288"/>
      <c r="H48" s="288"/>
      <c r="I48" s="275"/>
      <c r="J48" s="231" t="str">
        <f>VLOOKUP(A48,MATERIALES!A4:D373,2,FALSE)</f>
        <v>kg</v>
      </c>
      <c r="K48" s="289">
        <v>1</v>
      </c>
      <c r="L48" s="274"/>
      <c r="M48" s="409">
        <f>VLOOKUP(A48,MATERIALES!A4:D395,4,FALSE)</f>
        <v>2751.1019628279264</v>
      </c>
      <c r="N48" s="279">
        <f>K48*M48</f>
        <v>2751.1019628279264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2751.1019628279264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2751.1019628279264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550.22039256558526</v>
      </c>
      <c r="M83" s="858"/>
      <c r="N83" s="57"/>
    </row>
    <row r="84" spans="1:14">
      <c r="B84" s="95" t="s">
        <v>973</v>
      </c>
      <c r="C84" s="96"/>
      <c r="D84" s="96"/>
      <c r="E84" s="96"/>
      <c r="F84" s="96"/>
      <c r="G84" s="96"/>
      <c r="H84" s="96"/>
      <c r="I84" s="93"/>
      <c r="J84" s="94"/>
      <c r="K84" s="311">
        <v>0.05</v>
      </c>
      <c r="L84" s="857">
        <f>N78*K84</f>
        <v>137.55509814139631</v>
      </c>
      <c r="M84" s="858"/>
      <c r="N84" s="57"/>
    </row>
    <row r="85" spans="1:14" ht="15.75" thickBot="1">
      <c r="B85" s="97" t="s">
        <v>974</v>
      </c>
      <c r="C85" s="98"/>
      <c r="D85" s="98"/>
      <c r="E85" s="98"/>
      <c r="F85" s="98"/>
      <c r="G85" s="98"/>
      <c r="H85" s="98"/>
      <c r="I85" s="99"/>
      <c r="J85" s="100"/>
      <c r="K85" s="312">
        <v>0.05</v>
      </c>
      <c r="L85" s="859">
        <f>N78*K85</f>
        <v>137.55509814139631</v>
      </c>
      <c r="M85" s="860"/>
      <c r="N85" s="57"/>
    </row>
    <row r="86" spans="1:14" ht="15.75" thickBot="1">
      <c r="B86" s="823" t="s">
        <v>953</v>
      </c>
      <c r="C86" s="824"/>
      <c r="D86" s="824"/>
      <c r="E86" s="824"/>
      <c r="F86" s="824"/>
      <c r="G86" s="824"/>
      <c r="H86" s="824"/>
      <c r="I86" s="824"/>
      <c r="J86" s="824"/>
      <c r="K86" s="824"/>
      <c r="L86" s="824"/>
      <c r="M86" s="825"/>
      <c r="N86" s="58">
        <f>L83+L84+L85</f>
        <v>825.33058884837794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3576.4325516763042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1527</v>
      </c>
      <c r="C31" s="87" t="s">
        <v>1531</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854</v>
      </c>
      <c r="B48" s="49" t="str">
        <f>VLOOKUP(A48,MATERIALES!A4:D373,3,FALSE)</f>
        <v>Emulsión CRM</v>
      </c>
      <c r="C48" s="288"/>
      <c r="D48" s="288"/>
      <c r="E48" s="288"/>
      <c r="F48" s="288"/>
      <c r="G48" s="288"/>
      <c r="H48" s="288"/>
      <c r="I48" s="275"/>
      <c r="J48" s="231" t="str">
        <f>VLOOKUP(A48,MATERIALES!A4:D373,2,FALSE)</f>
        <v>lt</v>
      </c>
      <c r="K48" s="289">
        <v>1</v>
      </c>
      <c r="L48" s="274"/>
      <c r="M48" s="409">
        <f>VLOOKUP(A48,MATERIALES!A4:D395,4,FALSE)</f>
        <v>2440.7886217191326</v>
      </c>
      <c r="N48" s="279">
        <f>K48*M48</f>
        <v>2440.7886217191326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2440.7886217191326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2440.7886217191326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488.15772434382654</v>
      </c>
      <c r="M83" s="858"/>
      <c r="N83" s="57"/>
    </row>
    <row r="84" spans="1:14">
      <c r="B84" s="95" t="s">
        <v>973</v>
      </c>
      <c r="C84" s="96"/>
      <c r="D84" s="96"/>
      <c r="E84" s="96"/>
      <c r="F84" s="96"/>
      <c r="G84" s="96"/>
      <c r="H84" s="96"/>
      <c r="I84" s="93"/>
      <c r="J84" s="94"/>
      <c r="K84" s="311">
        <v>0.05</v>
      </c>
      <c r="L84" s="857">
        <f>N78*K84</f>
        <v>122.03943108595664</v>
      </c>
      <c r="M84" s="858"/>
      <c r="N84" s="57"/>
    </row>
    <row r="85" spans="1:14" ht="15.75" thickBot="1">
      <c r="B85" s="97" t="s">
        <v>974</v>
      </c>
      <c r="C85" s="98"/>
      <c r="D85" s="98"/>
      <c r="E85" s="98"/>
      <c r="F85" s="98"/>
      <c r="G85" s="98"/>
      <c r="H85" s="98"/>
      <c r="I85" s="99"/>
      <c r="J85" s="100"/>
      <c r="K85" s="312">
        <v>0.05</v>
      </c>
      <c r="L85" s="859">
        <f>N78*K85</f>
        <v>122.03943108595664</v>
      </c>
      <c r="M85" s="860"/>
      <c r="N85" s="57"/>
    </row>
    <row r="86" spans="1:14" ht="15.75" thickBot="1">
      <c r="B86" s="823" t="s">
        <v>953</v>
      </c>
      <c r="C86" s="824"/>
      <c r="D86" s="824"/>
      <c r="E86" s="824"/>
      <c r="F86" s="824"/>
      <c r="G86" s="824"/>
      <c r="H86" s="824"/>
      <c r="I86" s="824"/>
      <c r="J86" s="824"/>
      <c r="K86" s="824"/>
      <c r="L86" s="824"/>
      <c r="M86" s="825"/>
      <c r="N86" s="58">
        <f>L83+L84+L85</f>
        <v>732.23658651573976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3173.0252082348725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1036</v>
      </c>
      <c r="C31" s="87" t="s">
        <v>1532</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865</v>
      </c>
      <c r="B48" s="49" t="str">
        <f>VLOOKUP(A48,MATERIALES!A4:D373,3,FALSE)</f>
        <v>Emulsión Asfáltica de Rotura Lenta CRL</v>
      </c>
      <c r="C48" s="288"/>
      <c r="D48" s="288"/>
      <c r="E48" s="288"/>
      <c r="F48" s="288"/>
      <c r="G48" s="288"/>
      <c r="H48" s="288"/>
      <c r="I48" s="275"/>
      <c r="J48" s="231" t="str">
        <f>VLOOKUP(A48,MATERIALES!A4:D373,2,FALSE)</f>
        <v>lt</v>
      </c>
      <c r="K48" s="289">
        <v>1</v>
      </c>
      <c r="L48" s="274"/>
      <c r="M48" s="409">
        <f>VLOOKUP(A48,MATERIALES!A4:D395,4,FALSE)</f>
        <v>2649.5052513376008</v>
      </c>
      <c r="N48" s="279">
        <f>K48*M48</f>
        <v>2649.5052513376008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2649.5052513376008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2649.5052513376008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529.90105026752019</v>
      </c>
      <c r="M83" s="858"/>
      <c r="N83" s="57"/>
    </row>
    <row r="84" spans="1:14">
      <c r="B84" s="95" t="s">
        <v>973</v>
      </c>
      <c r="C84" s="96"/>
      <c r="D84" s="96"/>
      <c r="E84" s="96"/>
      <c r="F84" s="96"/>
      <c r="G84" s="96"/>
      <c r="H84" s="96"/>
      <c r="I84" s="93"/>
      <c r="J84" s="94"/>
      <c r="K84" s="311">
        <v>0.05</v>
      </c>
      <c r="L84" s="857">
        <f>N78*K84</f>
        <v>132.47526256688005</v>
      </c>
      <c r="M84" s="858"/>
      <c r="N84" s="57"/>
    </row>
    <row r="85" spans="1:14" ht="15.75" thickBot="1">
      <c r="B85" s="97" t="s">
        <v>974</v>
      </c>
      <c r="C85" s="98"/>
      <c r="D85" s="98"/>
      <c r="E85" s="98"/>
      <c r="F85" s="98"/>
      <c r="G85" s="98"/>
      <c r="H85" s="98"/>
      <c r="I85" s="99"/>
      <c r="J85" s="100"/>
      <c r="K85" s="312">
        <v>0.05</v>
      </c>
      <c r="L85" s="859">
        <f>N78*K85</f>
        <v>132.47526256688005</v>
      </c>
      <c r="M85" s="860"/>
      <c r="N85" s="57"/>
    </row>
    <row r="86" spans="1:14" ht="15.75" thickBot="1">
      <c r="B86" s="823" t="s">
        <v>953</v>
      </c>
      <c r="C86" s="824"/>
      <c r="D86" s="824"/>
      <c r="E86" s="824"/>
      <c r="F86" s="824"/>
      <c r="G86" s="824"/>
      <c r="H86" s="824"/>
      <c r="I86" s="824"/>
      <c r="J86" s="824"/>
      <c r="K86" s="824"/>
      <c r="L86" s="824"/>
      <c r="M86" s="825"/>
      <c r="N86" s="58">
        <f>L83+L84+L85</f>
        <v>794.85157540128023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3444.356826738881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1037</v>
      </c>
      <c r="C31" s="87" t="s">
        <v>1533</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852</v>
      </c>
      <c r="B48" s="49" t="str">
        <f>VLOOKUP(A48,MATERIALES!A4:D373,3,FALSE)</f>
        <v>Emulsión CRL-1hm</v>
      </c>
      <c r="C48" s="288"/>
      <c r="D48" s="288"/>
      <c r="E48" s="288"/>
      <c r="F48" s="288"/>
      <c r="G48" s="288"/>
      <c r="H48" s="288"/>
      <c r="I48" s="275"/>
      <c r="J48" s="231" t="str">
        <f>VLOOKUP(A48,MATERIALES!A4:D373,2,FALSE)</f>
        <v>lt</v>
      </c>
      <c r="K48" s="289">
        <v>1</v>
      </c>
      <c r="L48" s="274"/>
      <c r="M48" s="409">
        <f>VLOOKUP(A48,MATERIALES!A4:D395,4,FALSE)</f>
        <v>2649.5052513376008</v>
      </c>
      <c r="N48" s="279">
        <f>K48*M48</f>
        <v>2649.5052513376008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2649.5052513376008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2649.5052513376008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529.90105026752019</v>
      </c>
      <c r="M83" s="858"/>
      <c r="N83" s="57"/>
    </row>
    <row r="84" spans="1:14">
      <c r="B84" s="95" t="s">
        <v>973</v>
      </c>
      <c r="C84" s="96"/>
      <c r="D84" s="96"/>
      <c r="E84" s="96"/>
      <c r="F84" s="96"/>
      <c r="G84" s="96"/>
      <c r="H84" s="96"/>
      <c r="I84" s="93"/>
      <c r="J84" s="94"/>
      <c r="K84" s="311">
        <v>0.05</v>
      </c>
      <c r="L84" s="857">
        <f>N78*K84</f>
        <v>132.47526256688005</v>
      </c>
      <c r="M84" s="858"/>
      <c r="N84" s="57"/>
    </row>
    <row r="85" spans="1:14" ht="15.75" thickBot="1">
      <c r="B85" s="97" t="s">
        <v>974</v>
      </c>
      <c r="C85" s="98"/>
      <c r="D85" s="98"/>
      <c r="E85" s="98"/>
      <c r="F85" s="98"/>
      <c r="G85" s="98"/>
      <c r="H85" s="98"/>
      <c r="I85" s="99"/>
      <c r="J85" s="100"/>
      <c r="K85" s="312">
        <v>0.05</v>
      </c>
      <c r="L85" s="859">
        <f>N78*K85</f>
        <v>132.47526256688005</v>
      </c>
      <c r="M85" s="860"/>
      <c r="N85" s="57"/>
    </row>
    <row r="86" spans="1:14" ht="15.75" thickBot="1">
      <c r="B86" s="823" t="s">
        <v>953</v>
      </c>
      <c r="C86" s="824"/>
      <c r="D86" s="824"/>
      <c r="E86" s="824"/>
      <c r="F86" s="824"/>
      <c r="G86" s="824"/>
      <c r="H86" s="824"/>
      <c r="I86" s="824"/>
      <c r="J86" s="824"/>
      <c r="K86" s="824"/>
      <c r="L86" s="824"/>
      <c r="M86" s="825"/>
      <c r="N86" s="58">
        <f>L83+L84+L85</f>
        <v>794.85157540128023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3444.356826738881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1528</v>
      </c>
      <c r="C31" s="87" t="s">
        <v>1534</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850</v>
      </c>
      <c r="B48" s="49" t="str">
        <f>VLOOKUP(A48,MATERIALES!A4:D373,3,FALSE)</f>
        <v>Emulsión CRL-1h</v>
      </c>
      <c r="C48" s="288"/>
      <c r="D48" s="288"/>
      <c r="E48" s="288"/>
      <c r="F48" s="288"/>
      <c r="G48" s="288"/>
      <c r="H48" s="288"/>
      <c r="I48" s="275"/>
      <c r="J48" s="231" t="str">
        <f>VLOOKUP(A48,MATERIALES!A4:D373,2,FALSE)</f>
        <v>lt</v>
      </c>
      <c r="K48" s="289">
        <v>1</v>
      </c>
      <c r="L48" s="274"/>
      <c r="M48" s="409">
        <f>VLOOKUP(A48,MATERIALES!A4:D395,4,FALSE)</f>
        <v>2389.4859368764878</v>
      </c>
      <c r="N48" s="279">
        <f>K48*M48</f>
        <v>2389.4859368764878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2389.4859368764878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2389.4859368764878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477.89718737529756</v>
      </c>
      <c r="M83" s="858"/>
      <c r="N83" s="57"/>
    </row>
    <row r="84" spans="1:14">
      <c r="B84" s="95" t="s">
        <v>973</v>
      </c>
      <c r="C84" s="96"/>
      <c r="D84" s="96"/>
      <c r="E84" s="96"/>
      <c r="F84" s="96"/>
      <c r="G84" s="96"/>
      <c r="H84" s="96"/>
      <c r="I84" s="93"/>
      <c r="J84" s="94"/>
      <c r="K84" s="311">
        <v>0.05</v>
      </c>
      <c r="L84" s="857">
        <f>N78*K84</f>
        <v>119.47429684382439</v>
      </c>
      <c r="M84" s="858"/>
      <c r="N84" s="57"/>
    </row>
    <row r="85" spans="1:14" ht="15.75" thickBot="1">
      <c r="B85" s="97" t="s">
        <v>974</v>
      </c>
      <c r="C85" s="98"/>
      <c r="D85" s="98"/>
      <c r="E85" s="98"/>
      <c r="F85" s="98"/>
      <c r="G85" s="98"/>
      <c r="H85" s="98"/>
      <c r="I85" s="99"/>
      <c r="J85" s="100"/>
      <c r="K85" s="312">
        <v>0.05</v>
      </c>
      <c r="L85" s="859">
        <f>N78*K85</f>
        <v>119.47429684382439</v>
      </c>
      <c r="M85" s="860"/>
      <c r="N85" s="57"/>
    </row>
    <row r="86" spans="1:14" ht="15.75" thickBot="1">
      <c r="B86" s="823" t="s">
        <v>953</v>
      </c>
      <c r="C86" s="824"/>
      <c r="D86" s="824"/>
      <c r="E86" s="824"/>
      <c r="F86" s="824"/>
      <c r="G86" s="824"/>
      <c r="H86" s="824"/>
      <c r="I86" s="824"/>
      <c r="J86" s="824"/>
      <c r="K86" s="824"/>
      <c r="L86" s="824"/>
      <c r="M86" s="825"/>
      <c r="N86" s="58">
        <f>L83+L84+L85</f>
        <v>716.84578106294634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3106.3317179394344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1535</v>
      </c>
      <c r="C31" s="87" t="s">
        <v>1536</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817</v>
      </c>
      <c r="B48" s="49" t="str">
        <f>VLOOKUP(A48,MATERIALES!A4:D373,3,FALSE)</f>
        <v>Cemento Asfáltico Modificado Con Grano De Caucho Reciclado Tipo I</v>
      </c>
      <c r="C48" s="288"/>
      <c r="D48" s="288"/>
      <c r="E48" s="288"/>
      <c r="F48" s="288"/>
      <c r="G48" s="288"/>
      <c r="H48" s="288"/>
      <c r="I48" s="275"/>
      <c r="J48" s="231" t="str">
        <f>VLOOKUP(A48,MATERIALES!A4:D373,2,FALSE)</f>
        <v>kg</v>
      </c>
      <c r="K48" s="289">
        <v>1</v>
      </c>
      <c r="L48" s="274"/>
      <c r="M48" s="409">
        <f>VLOOKUP(A48,MATERIALES!A4:D395,4,FALSE)</f>
        <v>3223.7013107410639</v>
      </c>
      <c r="N48" s="279">
        <f>K48*M48</f>
        <v>3223.7013107410639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3223.7013107410639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455"/>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3223.7013107410639</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644.74026214821288</v>
      </c>
      <c r="M83" s="858"/>
      <c r="N83" s="57"/>
    </row>
    <row r="84" spans="1:14">
      <c r="B84" s="95" t="s">
        <v>973</v>
      </c>
      <c r="C84" s="96"/>
      <c r="D84" s="96"/>
      <c r="E84" s="96"/>
      <c r="F84" s="96"/>
      <c r="G84" s="96"/>
      <c r="H84" s="96"/>
      <c r="I84" s="93"/>
      <c r="J84" s="94"/>
      <c r="K84" s="311">
        <v>0.05</v>
      </c>
      <c r="L84" s="857">
        <f>N78*K84</f>
        <v>161.18506553705322</v>
      </c>
      <c r="M84" s="858"/>
      <c r="N84" s="57"/>
    </row>
    <row r="85" spans="1:14" ht="15.75" thickBot="1">
      <c r="B85" s="97" t="s">
        <v>974</v>
      </c>
      <c r="C85" s="98"/>
      <c r="D85" s="98"/>
      <c r="E85" s="98"/>
      <c r="F85" s="98"/>
      <c r="G85" s="98"/>
      <c r="H85" s="98"/>
      <c r="I85" s="99"/>
      <c r="J85" s="100"/>
      <c r="K85" s="312">
        <v>0.05</v>
      </c>
      <c r="L85" s="859">
        <f>N78*K85</f>
        <v>161.18506553705322</v>
      </c>
      <c r="M85" s="860"/>
      <c r="N85" s="57"/>
    </row>
    <row r="86" spans="1:14" ht="15.75" thickBot="1">
      <c r="B86" s="823" t="s">
        <v>953</v>
      </c>
      <c r="C86" s="824"/>
      <c r="D86" s="824"/>
      <c r="E86" s="824"/>
      <c r="F86" s="824"/>
      <c r="G86" s="824"/>
      <c r="H86" s="824"/>
      <c r="I86" s="824"/>
      <c r="J86" s="824"/>
      <c r="K86" s="824"/>
      <c r="L86" s="824"/>
      <c r="M86" s="825"/>
      <c r="N86" s="58">
        <f>L83+L84+L85</f>
        <v>967.11039322231932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4190.8117039633835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1537</v>
      </c>
      <c r="C31" s="87" t="s">
        <v>1538</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819</v>
      </c>
      <c r="B48" s="49" t="str">
        <f>VLOOKUP(A48,MATERIALES!A4:D373,3,FALSE)</f>
        <v>Cemento Asfáltico Modificado Con Grano De Caucho Reciclado Tipo Il</v>
      </c>
      <c r="C48" s="288"/>
      <c r="D48" s="288"/>
      <c r="E48" s="288"/>
      <c r="F48" s="288"/>
      <c r="G48" s="288"/>
      <c r="H48" s="288"/>
      <c r="I48" s="275"/>
      <c r="J48" s="231" t="str">
        <f>VLOOKUP(A48,MATERIALES!A4:D373,2,FALSE)</f>
        <v>kg</v>
      </c>
      <c r="K48" s="289">
        <v>1</v>
      </c>
      <c r="L48" s="274"/>
      <c r="M48" s="409">
        <f>VLOOKUP(A48,MATERIALES!A4:D395,4,FALSE)</f>
        <v>3264.0105631174279</v>
      </c>
      <c r="N48" s="279">
        <f>K48*M48</f>
        <v>3264.0105631174279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3264.0105631174279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3" t="s">
        <v>953</v>
      </c>
      <c r="C76" s="824"/>
      <c r="D76" s="824"/>
      <c r="E76" s="824"/>
      <c r="F76" s="824"/>
      <c r="G76" s="824"/>
      <c r="H76" s="824"/>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3264.0105631174279</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652.80211262348564</v>
      </c>
      <c r="M83" s="858"/>
      <c r="N83" s="57"/>
    </row>
    <row r="84" spans="1:14">
      <c r="B84" s="95" t="s">
        <v>973</v>
      </c>
      <c r="C84" s="96"/>
      <c r="D84" s="96"/>
      <c r="E84" s="96"/>
      <c r="F84" s="96"/>
      <c r="G84" s="96"/>
      <c r="H84" s="96"/>
      <c r="I84" s="93"/>
      <c r="J84" s="94"/>
      <c r="K84" s="311">
        <v>0.05</v>
      </c>
      <c r="L84" s="857">
        <f>N78*K84</f>
        <v>163.20052815587141</v>
      </c>
      <c r="M84" s="858"/>
      <c r="N84" s="57"/>
    </row>
    <row r="85" spans="1:14" ht="15.75" thickBot="1">
      <c r="B85" s="97" t="s">
        <v>974</v>
      </c>
      <c r="C85" s="98"/>
      <c r="D85" s="98"/>
      <c r="E85" s="98"/>
      <c r="F85" s="98"/>
      <c r="G85" s="98"/>
      <c r="H85" s="98"/>
      <c r="I85" s="99"/>
      <c r="J85" s="100"/>
      <c r="K85" s="312">
        <v>0.05</v>
      </c>
      <c r="L85" s="859">
        <f>N78*K85</f>
        <v>163.20052815587141</v>
      </c>
      <c r="M85" s="860"/>
      <c r="N85" s="57"/>
    </row>
    <row r="86" spans="1:14" ht="15.75" thickBot="1">
      <c r="B86" s="823" t="s">
        <v>953</v>
      </c>
      <c r="C86" s="824"/>
      <c r="D86" s="824"/>
      <c r="E86" s="824"/>
      <c r="F86" s="824"/>
      <c r="G86" s="824"/>
      <c r="H86" s="824"/>
      <c r="I86" s="824"/>
      <c r="J86" s="824"/>
      <c r="K86" s="824"/>
      <c r="L86" s="824"/>
      <c r="M86" s="825"/>
      <c r="N86" s="58">
        <f>L83+L84+L85</f>
        <v>979.20316893522852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4243.2137320526563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1539</v>
      </c>
      <c r="C31" s="87" t="s">
        <v>1540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820</v>
      </c>
      <c r="B48" s="49" t="str">
        <f>VLOOKUP(A48,MATERIALES!A4:D373,3,FALSE)</f>
        <v>Cemento Asfáltico Modificado Con Grano De Caucho Reciclado Tipo lll</v>
      </c>
      <c r="C48" s="288"/>
      <c r="D48" s="288"/>
      <c r="E48" s="288"/>
      <c r="F48" s="288"/>
      <c r="G48" s="288"/>
      <c r="H48" s="288"/>
      <c r="I48" s="275"/>
      <c r="J48" s="231" t="str">
        <f>VLOOKUP(A48,MATERIALES!A4:D373,2,FALSE)</f>
        <v>kg</v>
      </c>
      <c r="K48" s="289">
        <v>1</v>
      </c>
      <c r="L48" s="274"/>
      <c r="M48" s="409">
        <f>VLOOKUP(A48,MATERIALES!A4:D395,4,FALSE)</f>
        <v>3161.4051934321369</v>
      </c>
      <c r="N48" s="279">
        <f>K48*M48</f>
        <v>3161.4051934321369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3161.4051934321369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3161.4051934321369</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632.28103868642745</v>
      </c>
      <c r="M83" s="858"/>
      <c r="N83" s="57"/>
    </row>
    <row r="84" spans="1:14">
      <c r="B84" s="95" t="s">
        <v>973</v>
      </c>
      <c r="C84" s="96"/>
      <c r="D84" s="96"/>
      <c r="E84" s="96"/>
      <c r="F84" s="96"/>
      <c r="G84" s="96"/>
      <c r="H84" s="96"/>
      <c r="I84" s="93"/>
      <c r="J84" s="94"/>
      <c r="K84" s="311">
        <v>0.05</v>
      </c>
      <c r="L84" s="857">
        <f>N78*K84</f>
        <v>158.07025967160686</v>
      </c>
      <c r="M84" s="858"/>
      <c r="N84" s="57"/>
    </row>
    <row r="85" spans="1:14" ht="15.75" thickBot="1">
      <c r="B85" s="97" t="s">
        <v>974</v>
      </c>
      <c r="C85" s="98"/>
      <c r="D85" s="98"/>
      <c r="E85" s="98"/>
      <c r="F85" s="98"/>
      <c r="G85" s="98"/>
      <c r="H85" s="98"/>
      <c r="I85" s="99"/>
      <c r="J85" s="100"/>
      <c r="K85" s="312">
        <v>0.05</v>
      </c>
      <c r="L85" s="859">
        <f>N78*K85</f>
        <v>158.07025967160686</v>
      </c>
      <c r="M85" s="860"/>
      <c r="N85" s="57"/>
    </row>
    <row r="86" spans="1:14" ht="15.75" thickBot="1">
      <c r="B86" s="823" t="s">
        <v>953</v>
      </c>
      <c r="C86" s="824"/>
      <c r="D86" s="824"/>
      <c r="E86" s="824"/>
      <c r="F86" s="824"/>
      <c r="G86" s="824"/>
      <c r="H86" s="824"/>
      <c r="I86" s="824"/>
      <c r="J86" s="824"/>
      <c r="K86" s="824"/>
      <c r="L86" s="824"/>
      <c r="M86" s="825"/>
      <c r="N86" s="58">
        <f>L83+L84+L85</f>
        <v>948.42155802964123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4109.8267514617783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1038</v>
      </c>
      <c r="C31" s="87" t="s">
        <v>1541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812</v>
      </c>
      <c r="B48" s="49" t="str">
        <f>VLOOKUP(A48,MATERIALES!A4:D373,3,FALSE)</f>
        <v>Cemento asfaltico modificado con polímeros tipo I</v>
      </c>
      <c r="C48" s="288"/>
      <c r="D48" s="288"/>
      <c r="E48" s="288"/>
      <c r="F48" s="288"/>
      <c r="G48" s="288"/>
      <c r="H48" s="288"/>
      <c r="I48" s="275"/>
      <c r="J48" s="231" t="str">
        <f>VLOOKUP(A48,MATERIALES!A4:D373,2,FALSE)</f>
        <v>kg</v>
      </c>
      <c r="K48" s="289">
        <v>1</v>
      </c>
      <c r="L48" s="274"/>
      <c r="M48" s="409">
        <f>VLOOKUP(A48,MATERIALES!A4:D395,4,FALSE)</f>
        <v>3505.0122541207306</v>
      </c>
      <c r="N48" s="279">
        <f>K48*M48</f>
        <v>3505.0122541207306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3505.0122541207306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3505.0122541207306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701.00245082414619</v>
      </c>
      <c r="M83" s="858"/>
      <c r="N83" s="57"/>
    </row>
    <row r="84" spans="1:14">
      <c r="B84" s="95" t="s">
        <v>973</v>
      </c>
      <c r="C84" s="96"/>
      <c r="D84" s="96"/>
      <c r="E84" s="96"/>
      <c r="F84" s="96"/>
      <c r="G84" s="96"/>
      <c r="H84" s="96"/>
      <c r="I84" s="93"/>
      <c r="J84" s="94"/>
      <c r="K84" s="311">
        <v>0.05</v>
      </c>
      <c r="L84" s="857">
        <f>N78*K84</f>
        <v>175.25061270603655</v>
      </c>
      <c r="M84" s="858"/>
      <c r="N84" s="57"/>
    </row>
    <row r="85" spans="1:14" ht="15.75" thickBot="1">
      <c r="B85" s="97" t="s">
        <v>974</v>
      </c>
      <c r="C85" s="98"/>
      <c r="D85" s="98"/>
      <c r="E85" s="98"/>
      <c r="F85" s="98"/>
      <c r="G85" s="98"/>
      <c r="H85" s="98"/>
      <c r="I85" s="99"/>
      <c r="J85" s="100"/>
      <c r="K85" s="312">
        <v>0.05</v>
      </c>
      <c r="L85" s="859">
        <f>N78*K85</f>
        <v>175.25061270603655</v>
      </c>
      <c r="M85" s="860"/>
      <c r="N85" s="57"/>
    </row>
    <row r="86" spans="1:14" ht="15.75" thickBot="1">
      <c r="B86" s="823" t="s">
        <v>953</v>
      </c>
      <c r="C86" s="824"/>
      <c r="D86" s="824"/>
      <c r="E86" s="824"/>
      <c r="F86" s="824"/>
      <c r="G86" s="824"/>
      <c r="H86" s="824"/>
      <c r="I86" s="824"/>
      <c r="J86" s="824"/>
      <c r="K86" s="824"/>
      <c r="L86" s="824"/>
      <c r="M86" s="825"/>
      <c r="N86" s="58">
        <f>L83+L84+L85</f>
        <v>1051.5036762362192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4556.5159303569499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1039</v>
      </c>
      <c r="C31" s="87" t="s">
        <v>1542</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813</v>
      </c>
      <c r="B48" s="49" t="str">
        <f>VLOOKUP(A48,MATERIALES!A4:D373,3,FALSE)</f>
        <v>Cemento asfaltico modificado con polímeros tipo II</v>
      </c>
      <c r="C48" s="288"/>
      <c r="D48" s="288"/>
      <c r="E48" s="288"/>
      <c r="F48" s="288"/>
      <c r="G48" s="288"/>
      <c r="H48" s="288"/>
      <c r="I48" s="275"/>
      <c r="J48" s="231" t="str">
        <f>VLOOKUP(A48,MATERIALES!A4:D373,2,FALSE)</f>
        <v>kg</v>
      </c>
      <c r="K48" s="289">
        <v>1</v>
      </c>
      <c r="L48" s="274"/>
      <c r="M48" s="409">
        <f>VLOOKUP(A48,MATERIALES!A4:D395,4,FALSE)</f>
        <v>3528.2670282644044</v>
      </c>
      <c r="N48" s="279">
        <f>K48*M48</f>
        <v>3528.2670282644044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3528.2670282644044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3528.2670282644044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705.65340565288091</v>
      </c>
      <c r="M83" s="858"/>
      <c r="N83" s="57"/>
    </row>
    <row r="84" spans="1:14">
      <c r="B84" s="95" t="s">
        <v>973</v>
      </c>
      <c r="C84" s="96"/>
      <c r="D84" s="96"/>
      <c r="E84" s="96"/>
      <c r="F84" s="96"/>
      <c r="G84" s="96"/>
      <c r="H84" s="96"/>
      <c r="I84" s="93"/>
      <c r="J84" s="94"/>
      <c r="K84" s="311">
        <v>0.05</v>
      </c>
      <c r="L84" s="857">
        <f>N78*K84</f>
        <v>176.41335141322023</v>
      </c>
      <c r="M84" s="858"/>
      <c r="N84" s="57"/>
    </row>
    <row r="85" spans="1:14" ht="15.75" thickBot="1">
      <c r="B85" s="97" t="s">
        <v>974</v>
      </c>
      <c r="C85" s="98"/>
      <c r="D85" s="98"/>
      <c r="E85" s="98"/>
      <c r="F85" s="98"/>
      <c r="G85" s="98"/>
      <c r="H85" s="98"/>
      <c r="I85" s="99"/>
      <c r="J85" s="100"/>
      <c r="K85" s="312">
        <v>0.05</v>
      </c>
      <c r="L85" s="859">
        <f>N78*K85</f>
        <v>176.41335141322023</v>
      </c>
      <c r="M85" s="860"/>
      <c r="N85" s="57"/>
    </row>
    <row r="86" spans="1:14" ht="15.75" thickBot="1">
      <c r="B86" s="823" t="s">
        <v>953</v>
      </c>
      <c r="C86" s="824"/>
      <c r="D86" s="824"/>
      <c r="E86" s="824"/>
      <c r="F86" s="824"/>
      <c r="G86" s="824"/>
      <c r="H86" s="824"/>
      <c r="I86" s="824"/>
      <c r="J86" s="824"/>
      <c r="K86" s="824"/>
      <c r="L86" s="824"/>
      <c r="M86" s="825"/>
      <c r="N86" s="58">
        <f>L83+L84+L85</f>
        <v>1058.4801084793214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4586.7471367437256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1040</v>
      </c>
      <c r="C31" s="87" t="s">
        <v>1543</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813</v>
      </c>
      <c r="B48" s="49" t="str">
        <f>VLOOKUP(A48,MATERIALES!A4:D373,3,FALSE)</f>
        <v>Cemento asfaltico modificado con polímeros tipo II</v>
      </c>
      <c r="C48" s="288"/>
      <c r="D48" s="288"/>
      <c r="E48" s="288"/>
      <c r="F48" s="288"/>
      <c r="G48" s="288"/>
      <c r="H48" s="288"/>
      <c r="I48" s="275"/>
      <c r="J48" s="231" t="str">
        <f>VLOOKUP(A48,MATERIALES!A4:D373,2,FALSE)</f>
        <v>kg</v>
      </c>
      <c r="K48" s="289">
        <v>1</v>
      </c>
      <c r="L48" s="274"/>
      <c r="M48" s="409">
        <f>VLOOKUP(A48,MATERIALES!A4:D395,4,FALSE)</f>
        <v>3528.2670282644044</v>
      </c>
      <c r="N48" s="279">
        <f>K48*M48</f>
        <v>3528.2670282644044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3528.2670282644044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3528.2670282644044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705.65340565288091</v>
      </c>
      <c r="M83" s="858"/>
      <c r="N83" s="57"/>
    </row>
    <row r="84" spans="1:14">
      <c r="B84" s="95" t="s">
        <v>973</v>
      </c>
      <c r="C84" s="96"/>
      <c r="D84" s="96"/>
      <c r="E84" s="96"/>
      <c r="F84" s="96"/>
      <c r="G84" s="96"/>
      <c r="H84" s="96"/>
      <c r="I84" s="93"/>
      <c r="J84" s="94"/>
      <c r="K84" s="311">
        <v>0.05</v>
      </c>
      <c r="L84" s="857">
        <f>N78*K84</f>
        <v>176.41335141322023</v>
      </c>
      <c r="M84" s="858"/>
      <c r="N84" s="57"/>
    </row>
    <row r="85" spans="1:14" ht="15.75" thickBot="1">
      <c r="B85" s="97" t="s">
        <v>974</v>
      </c>
      <c r="C85" s="98"/>
      <c r="D85" s="98"/>
      <c r="E85" s="98"/>
      <c r="F85" s="98"/>
      <c r="G85" s="98"/>
      <c r="H85" s="98"/>
      <c r="I85" s="99"/>
      <c r="J85" s="100"/>
      <c r="K85" s="312">
        <v>0.05</v>
      </c>
      <c r="L85" s="859">
        <f>N78*K85</f>
        <v>176.41335141322023</v>
      </c>
      <c r="M85" s="860"/>
      <c r="N85" s="57"/>
    </row>
    <row r="86" spans="1:14" ht="15.75" thickBot="1">
      <c r="B86" s="823" t="s">
        <v>953</v>
      </c>
      <c r="C86" s="824"/>
      <c r="D86" s="824"/>
      <c r="E86" s="824"/>
      <c r="F86" s="824"/>
      <c r="G86" s="824"/>
      <c r="H86" s="824"/>
      <c r="I86" s="824"/>
      <c r="J86" s="824"/>
      <c r="K86" s="824"/>
      <c r="L86" s="824"/>
      <c r="M86" s="825"/>
      <c r="N86" s="58">
        <f>L83+L84+L85</f>
        <v>1058.4801084793214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4586.7471367437256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1041</v>
      </c>
      <c r="C31" s="87" t="s">
        <v>1544</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814</v>
      </c>
      <c r="B48" s="49" t="str">
        <f>VLOOKUP(A48,MATERIALES!A4:D373,3,FALSE)</f>
        <v>Cemento asfaltico modificado con polímeros tipo III</v>
      </c>
      <c r="C48" s="288"/>
      <c r="D48" s="288"/>
      <c r="E48" s="288"/>
      <c r="F48" s="288"/>
      <c r="G48" s="288"/>
      <c r="H48" s="288"/>
      <c r="I48" s="275"/>
      <c r="J48" s="231" t="str">
        <f>VLOOKUP(A48,MATERIALES!A4:D373,2,FALSE)</f>
        <v>kg</v>
      </c>
      <c r="K48" s="289">
        <v>1</v>
      </c>
      <c r="L48" s="274"/>
      <c r="M48" s="409">
        <f>VLOOKUP(A48,MATERIALES!A4:D395,4,FALSE)</f>
        <v>3789.5919114203721</v>
      </c>
      <c r="N48" s="279">
        <f>K48*M48</f>
        <v>3789.5919114203721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3789.5919114203721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3789.5919114203721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757.91838228407448</v>
      </c>
      <c r="M83" s="858"/>
      <c r="N83" s="57"/>
    </row>
    <row r="84" spans="1:14">
      <c r="B84" s="95" t="s">
        <v>973</v>
      </c>
      <c r="C84" s="96"/>
      <c r="D84" s="96"/>
      <c r="E84" s="96"/>
      <c r="F84" s="96"/>
      <c r="G84" s="96"/>
      <c r="H84" s="96"/>
      <c r="I84" s="93"/>
      <c r="J84" s="94"/>
      <c r="K84" s="311">
        <v>0.05</v>
      </c>
      <c r="L84" s="857">
        <f>N78*K84</f>
        <v>189.47959557101862</v>
      </c>
      <c r="M84" s="858"/>
      <c r="N84" s="57"/>
    </row>
    <row r="85" spans="1:14" ht="15.75" thickBot="1">
      <c r="B85" s="97" t="s">
        <v>974</v>
      </c>
      <c r="C85" s="98"/>
      <c r="D85" s="98"/>
      <c r="E85" s="98"/>
      <c r="F85" s="98"/>
      <c r="G85" s="98"/>
      <c r="H85" s="98"/>
      <c r="I85" s="99"/>
      <c r="J85" s="100"/>
      <c r="K85" s="312">
        <v>0.05</v>
      </c>
      <c r="L85" s="859">
        <f>N78*K85</f>
        <v>189.47959557101862</v>
      </c>
      <c r="M85" s="860"/>
      <c r="N85" s="57"/>
    </row>
    <row r="86" spans="1:14" ht="15.75" thickBot="1">
      <c r="B86" s="823" t="s">
        <v>953</v>
      </c>
      <c r="C86" s="824"/>
      <c r="D86" s="824"/>
      <c r="E86" s="824"/>
      <c r="F86" s="824"/>
      <c r="G86" s="824"/>
      <c r="H86" s="824"/>
      <c r="I86" s="824"/>
      <c r="J86" s="824"/>
      <c r="K86" s="824"/>
      <c r="L86" s="824"/>
      <c r="M86" s="825"/>
      <c r="N86" s="58">
        <f>L83+L84+L85</f>
        <v>1136.8775734261117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4926.4694848464842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1042</v>
      </c>
      <c r="C31" s="87" t="s">
        <v>1545</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815</v>
      </c>
      <c r="B48" s="49" t="str">
        <f>VLOOKUP(A48,MATERIALES!A4:D373,3,FALSE)</f>
        <v>Cemento asfaltico modificado con polímeros tipo IV</v>
      </c>
      <c r="C48" s="288"/>
      <c r="D48" s="288"/>
      <c r="E48" s="288"/>
      <c r="F48" s="288"/>
      <c r="G48" s="288"/>
      <c r="H48" s="288"/>
      <c r="I48" s="275"/>
      <c r="J48" s="231" t="str">
        <f>VLOOKUP(A48,MATERIALES!A4:D373,2,FALSE)</f>
        <v>kg</v>
      </c>
      <c r="K48" s="289">
        <v>1</v>
      </c>
      <c r="L48" s="274"/>
      <c r="M48" s="409">
        <f>VLOOKUP(A48,MATERIALES!A4:D395,4,FALSE)</f>
        <v>3949.0571460600136</v>
      </c>
      <c r="N48" s="279">
        <f>K48*M48</f>
        <v>3949.0571460600136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3949.0571460600136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3949.0571460600136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789.81142921200274</v>
      </c>
      <c r="M83" s="858"/>
      <c r="N83" s="57"/>
    </row>
    <row r="84" spans="1:14">
      <c r="B84" s="95" t="s">
        <v>973</v>
      </c>
      <c r="C84" s="96"/>
      <c r="D84" s="96"/>
      <c r="E84" s="96"/>
      <c r="F84" s="96"/>
      <c r="G84" s="96"/>
      <c r="H84" s="96"/>
      <c r="I84" s="93"/>
      <c r="J84" s="94"/>
      <c r="K84" s="311">
        <v>0.05</v>
      </c>
      <c r="L84" s="857">
        <f>N78*K84</f>
        <v>197.45285730300068</v>
      </c>
      <c r="M84" s="858"/>
      <c r="N84" s="57"/>
    </row>
    <row r="85" spans="1:14" ht="15.75" thickBot="1">
      <c r="B85" s="97" t="s">
        <v>974</v>
      </c>
      <c r="C85" s="98"/>
      <c r="D85" s="98"/>
      <c r="E85" s="98"/>
      <c r="F85" s="98"/>
      <c r="G85" s="98"/>
      <c r="H85" s="98"/>
      <c r="I85" s="99"/>
      <c r="J85" s="100"/>
      <c r="K85" s="312">
        <v>0.05</v>
      </c>
      <c r="L85" s="859">
        <f>N78*K85</f>
        <v>197.45285730300068</v>
      </c>
      <c r="M85" s="860"/>
      <c r="N85" s="57"/>
    </row>
    <row r="86" spans="1:14" ht="15.75" thickBot="1">
      <c r="B86" s="823" t="s">
        <v>953</v>
      </c>
      <c r="C86" s="824"/>
      <c r="D86" s="824"/>
      <c r="E86" s="824"/>
      <c r="F86" s="824"/>
      <c r="G86" s="824"/>
      <c r="H86" s="824"/>
      <c r="I86" s="824"/>
      <c r="J86" s="824"/>
      <c r="K86" s="824"/>
      <c r="L86" s="824"/>
      <c r="M86" s="825"/>
      <c r="N86" s="58">
        <f>L83+L84+L85</f>
        <v>1184.7171438180042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5133.774289878018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1546</v>
      </c>
      <c r="C31" s="87" t="s">
        <v>1547</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816</v>
      </c>
      <c r="B48" s="49" t="str">
        <f>VLOOKUP(A48,MATERIALES!A4:D373,3,FALSE)</f>
        <v>Cemento asfaltico modificado con polímeros tipo V</v>
      </c>
      <c r="C48" s="288"/>
      <c r="D48" s="288"/>
      <c r="E48" s="288"/>
      <c r="F48" s="288"/>
      <c r="G48" s="288"/>
      <c r="H48" s="288"/>
      <c r="I48" s="275"/>
      <c r="J48" s="231" t="str">
        <f>VLOOKUP(A48,MATERIALES!A4:D373,2,FALSE)</f>
        <v>kg</v>
      </c>
      <c r="K48" s="289">
        <v>1</v>
      </c>
      <c r="L48" s="274"/>
      <c r="M48" s="409">
        <f>VLOOKUP(A48,MATERIALES!A4:D395,4,FALSE)</f>
        <v>3680.5737061297514</v>
      </c>
      <c r="N48" s="279">
        <f>K48*M48</f>
        <v>3680.5737061297514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3680.5737061297514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3680.5737061297514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736.1147412259503</v>
      </c>
      <c r="M83" s="858"/>
      <c r="N83" s="57"/>
    </row>
    <row r="84" spans="1:14">
      <c r="B84" s="95" t="s">
        <v>973</v>
      </c>
      <c r="C84" s="96"/>
      <c r="D84" s="96"/>
      <c r="E84" s="96"/>
      <c r="F84" s="96"/>
      <c r="G84" s="96"/>
      <c r="H84" s="96"/>
      <c r="I84" s="93"/>
      <c r="J84" s="94"/>
      <c r="K84" s="311">
        <v>0.05</v>
      </c>
      <c r="L84" s="857">
        <f>N78*K84</f>
        <v>184.02868530648757</v>
      </c>
      <c r="M84" s="858"/>
      <c r="N84" s="57"/>
    </row>
    <row r="85" spans="1:14" ht="15.75" thickBot="1">
      <c r="B85" s="97" t="s">
        <v>974</v>
      </c>
      <c r="C85" s="98"/>
      <c r="D85" s="98"/>
      <c r="E85" s="98"/>
      <c r="F85" s="98"/>
      <c r="G85" s="98"/>
      <c r="H85" s="98"/>
      <c r="I85" s="99"/>
      <c r="J85" s="100"/>
      <c r="K85" s="312">
        <v>0.05</v>
      </c>
      <c r="L85" s="859">
        <f>N78*K85</f>
        <v>184.02868530648757</v>
      </c>
      <c r="M85" s="860"/>
      <c r="N85" s="57"/>
    </row>
    <row r="86" spans="1:14" ht="15.75" thickBot="1">
      <c r="B86" s="823" t="s">
        <v>953</v>
      </c>
      <c r="C86" s="824"/>
      <c r="D86" s="824"/>
      <c r="E86" s="824"/>
      <c r="F86" s="824"/>
      <c r="G86" s="824"/>
      <c r="H86" s="824"/>
      <c r="I86" s="824"/>
      <c r="J86" s="824"/>
      <c r="K86" s="824"/>
      <c r="L86" s="824"/>
      <c r="M86" s="825"/>
      <c r="N86" s="58">
        <f>L83+L84+L85</f>
        <v>1104.1721118389255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4784.7458179686764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1043</v>
      </c>
      <c r="C31" s="87" t="s">
        <v>1548</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866</v>
      </c>
      <c r="B48" s="49" t="str">
        <f>VLOOKUP(A48,MATERIALES!A4:D373,3,FALSE)</f>
        <v>Emulsión Asfáltica de Rotura Media Modificada Con Polímeros CRM-m</v>
      </c>
      <c r="C48" s="288"/>
      <c r="D48" s="288"/>
      <c r="E48" s="288"/>
      <c r="F48" s="288"/>
      <c r="G48" s="288"/>
      <c r="H48" s="288"/>
      <c r="I48" s="275"/>
      <c r="J48" s="231" t="str">
        <f>VLOOKUP(A48,MATERIALES!A4:D373,2,FALSE)</f>
        <v>lt</v>
      </c>
      <c r="K48" s="289">
        <v>1</v>
      </c>
      <c r="L48" s="274"/>
      <c r="M48" s="409">
        <f>VLOOKUP(A48,MATERIALES!A4:D395,4,FALSE)</f>
        <v>2445.131047331492</v>
      </c>
      <c r="N48" s="279">
        <f>K48*M48</f>
        <v>2445.131047331492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2445.131047331492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2445.131047331492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489.02620946629844</v>
      </c>
      <c r="M83" s="858"/>
      <c r="N83" s="57"/>
    </row>
    <row r="84" spans="1:14">
      <c r="B84" s="95" t="s">
        <v>973</v>
      </c>
      <c r="C84" s="96"/>
      <c r="D84" s="96"/>
      <c r="E84" s="96"/>
      <c r="F84" s="96"/>
      <c r="G84" s="96"/>
      <c r="H84" s="96"/>
      <c r="I84" s="93"/>
      <c r="J84" s="94"/>
      <c r="K84" s="311">
        <v>0.05</v>
      </c>
      <c r="L84" s="857">
        <f>N78*K84</f>
        <v>122.25655236657461</v>
      </c>
      <c r="M84" s="858"/>
      <c r="N84" s="57"/>
    </row>
    <row r="85" spans="1:14" ht="15.75" thickBot="1">
      <c r="B85" s="97" t="s">
        <v>974</v>
      </c>
      <c r="C85" s="98"/>
      <c r="D85" s="98"/>
      <c r="E85" s="98"/>
      <c r="F85" s="98"/>
      <c r="G85" s="98"/>
      <c r="H85" s="98"/>
      <c r="I85" s="99"/>
      <c r="J85" s="100"/>
      <c r="K85" s="312">
        <v>0.05</v>
      </c>
      <c r="L85" s="859">
        <f>N78*K85</f>
        <v>122.25655236657461</v>
      </c>
      <c r="M85" s="860"/>
      <c r="N85" s="57"/>
    </row>
    <row r="86" spans="1:14" ht="15.75" thickBot="1">
      <c r="B86" s="823" t="s">
        <v>953</v>
      </c>
      <c r="C86" s="824"/>
      <c r="D86" s="824"/>
      <c r="E86" s="824"/>
      <c r="F86" s="824"/>
      <c r="G86" s="824"/>
      <c r="H86" s="824"/>
      <c r="I86" s="824"/>
      <c r="J86" s="824"/>
      <c r="K86" s="824"/>
      <c r="L86" s="824"/>
      <c r="M86" s="825"/>
      <c r="N86" s="58">
        <f>L83+L84+L85</f>
        <v>733.53931419944763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3178.6703615309398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1044</v>
      </c>
      <c r="C31" s="87" t="s">
        <v>1549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500</v>
      </c>
      <c r="N36" s="279">
        <f>K36/M36</f>
        <v>136.78689525361133</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500</v>
      </c>
      <c r="N37" s="279">
        <f>K37/M37</f>
        <v>91.768533452645713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N75*M41</f>
        <v>0.62590495000000002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229.18133365625704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846</v>
      </c>
      <c r="B48" s="49" t="str">
        <f>VLOOKUP(A48,MATERIALES!A4:D373,3,FALSE)</f>
        <v>Emulsión CRL-0</v>
      </c>
      <c r="C48" s="288"/>
      <c r="D48" s="288"/>
      <c r="E48" s="288"/>
      <c r="F48" s="288"/>
      <c r="G48" s="288"/>
      <c r="H48" s="288"/>
      <c r="I48" s="275"/>
      <c r="J48" s="231" t="str">
        <f>VLOOKUP(A48,MATERIALES!A4:D373,2,FALSE)</f>
        <v>lt</v>
      </c>
      <c r="K48" s="289">
        <v>1</v>
      </c>
      <c r="L48" s="274"/>
      <c r="M48" s="409">
        <f>VLOOKUP(A48,MATERIALES!A4:D395,4,FALSE)</f>
        <v>2440.7886217191326</v>
      </c>
      <c r="N48" s="279">
        <f>K48*M48</f>
        <v>2440.7886217191326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2440.7886217191326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2"/>
      <c r="M64" s="813"/>
      <c r="N64" s="133"/>
    </row>
    <row r="65" spans="1:14" ht="15.75" thickBot="1">
      <c r="B65" s="829" t="s">
        <v>953</v>
      </c>
      <c r="C65" s="830"/>
      <c r="D65" s="830"/>
      <c r="E65" s="830"/>
      <c r="F65" s="830"/>
      <c r="G65" s="830"/>
      <c r="H65" s="830"/>
      <c r="I65" s="830"/>
      <c r="J65" s="830"/>
      <c r="K65" s="830"/>
      <c r="L65" s="830"/>
      <c r="M65" s="831"/>
      <c r="N65" s="110"/>
    </row>
    <row r="66" spans="1:14">
      <c r="B66" s="39"/>
      <c r="C66" s="40"/>
      <c r="D66" s="40"/>
      <c r="E66" s="40"/>
      <c r="F66" s="40"/>
      <c r="G66" s="40"/>
      <c r="H66" s="40"/>
      <c r="I66" s="40"/>
      <c r="J66" s="40"/>
      <c r="K66" s="40"/>
      <c r="L66" s="40"/>
      <c r="M66" s="40"/>
      <c r="N66" s="41"/>
    </row>
    <row r="67" spans="1:14">
      <c r="B67" s="70" t="s">
        <v>962</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9" t="s">
        <v>963</v>
      </c>
      <c r="C69" s="850"/>
      <c r="D69" s="850"/>
      <c r="E69" s="850"/>
      <c r="F69" s="850"/>
      <c r="G69" s="850"/>
      <c r="H69" s="850"/>
      <c r="I69" s="79" t="s">
        <v>964</v>
      </c>
      <c r="J69" s="81" t="s">
        <v>1410</v>
      </c>
      <c r="K69" s="80" t="s">
        <v>966</v>
      </c>
      <c r="L69" s="851" t="s">
        <v>950</v>
      </c>
      <c r="M69" s="852"/>
      <c r="N69" s="104" t="s">
        <v>951</v>
      </c>
    </row>
    <row r="70" spans="1:14">
      <c r="A70" t="s">
        <v>11</v>
      </c>
      <c r="B70" s="55" t="str">
        <f>VLOOKUP(A70,'MANO DE OBRA'!A8:D69,3,FALSE)</f>
        <v>Obrero (4)</v>
      </c>
      <c r="C70" s="53"/>
      <c r="D70" s="53"/>
      <c r="E70" s="53"/>
      <c r="F70" s="53"/>
      <c r="G70" s="53"/>
      <c r="H70" s="53"/>
      <c r="I70" s="299">
        <f>K70/J70*100</f>
        <v>135330.79999999999</v>
      </c>
      <c r="J70" s="300">
        <v>185</v>
      </c>
      <c r="K70" s="301">
        <f>VLOOKUP(A70,'MANO DE OBRA'!A8:D100,4,FALSE)</f>
        <v>250361.97999999998</v>
      </c>
      <c r="L70" s="56"/>
      <c r="M70" s="306">
        <v>4000</v>
      </c>
      <c r="N70" s="402">
        <f>K70/M70</f>
        <v>62.590494999999997</v>
      </c>
    </row>
    <row r="71" spans="1:14">
      <c r="B71" s="55"/>
      <c r="C71" s="53"/>
      <c r="D71" s="53"/>
      <c r="E71" s="53"/>
      <c r="F71" s="53"/>
      <c r="G71" s="53"/>
      <c r="H71" s="53"/>
      <c r="I71" s="286"/>
      <c r="J71" s="304"/>
      <c r="K71" s="305"/>
      <c r="L71" s="56"/>
      <c r="M71" s="307"/>
      <c r="N71" s="303"/>
    </row>
    <row r="72" spans="1:14">
      <c r="B72" s="55"/>
      <c r="C72" s="53"/>
      <c r="D72" s="53"/>
      <c r="E72" s="53"/>
      <c r="F72" s="53"/>
      <c r="G72" s="53"/>
      <c r="H72" s="53"/>
      <c r="I72" s="286"/>
      <c r="J72" s="304"/>
      <c r="K72" s="305"/>
      <c r="L72" s="325"/>
      <c r="M72" s="307"/>
      <c r="N72" s="303"/>
    </row>
    <row r="73" spans="1:14">
      <c r="B73" s="55"/>
      <c r="C73" s="53"/>
      <c r="D73" s="53"/>
      <c r="E73" s="53"/>
      <c r="F73" s="53"/>
      <c r="G73" s="53"/>
      <c r="H73" s="53"/>
      <c r="I73" s="286"/>
      <c r="J73" s="304"/>
      <c r="K73" s="305"/>
      <c r="L73" s="325"/>
      <c r="M73" s="307"/>
      <c r="N73" s="303"/>
    </row>
    <row r="74" spans="1:14" ht="15.75" thickBot="1">
      <c r="B74" s="810"/>
      <c r="C74" s="811"/>
      <c r="D74" s="811"/>
      <c r="E74" s="811"/>
      <c r="F74" s="811"/>
      <c r="G74" s="811"/>
      <c r="H74" s="811"/>
      <c r="I74" s="132"/>
      <c r="J74" s="132"/>
      <c r="K74" s="132"/>
      <c r="L74" s="911"/>
      <c r="M74" s="911"/>
      <c r="N74" s="51"/>
    </row>
    <row r="75" spans="1:14" ht="15.75" thickBot="1">
      <c r="B75" s="829" t="s">
        <v>953</v>
      </c>
      <c r="C75" s="830"/>
      <c r="D75" s="830"/>
      <c r="E75" s="830"/>
      <c r="F75" s="830"/>
      <c r="G75" s="830"/>
      <c r="H75" s="830"/>
      <c r="I75" s="830"/>
      <c r="J75" s="830"/>
      <c r="K75" s="830"/>
      <c r="L75" s="830"/>
      <c r="M75" s="831"/>
      <c r="N75" s="308">
        <f>SUM(N70:N74)</f>
        <v>62.590494999999997</v>
      </c>
    </row>
    <row r="76" spans="1:14" ht="15.75" thickBot="1">
      <c r="B76" s="39"/>
      <c r="C76" s="40"/>
      <c r="D76" s="40"/>
      <c r="E76" s="40"/>
      <c r="F76" s="40"/>
      <c r="G76" s="40"/>
      <c r="H76" s="40"/>
      <c r="I76" s="40"/>
      <c r="J76" s="40"/>
      <c r="K76" s="40"/>
      <c r="L76" s="40"/>
      <c r="M76" s="40"/>
      <c r="N76" s="41"/>
    </row>
    <row r="77" spans="1:14" ht="15.75" thickBot="1">
      <c r="B77" s="823" t="s">
        <v>967</v>
      </c>
      <c r="C77" s="824"/>
      <c r="D77" s="824"/>
      <c r="E77" s="824"/>
      <c r="F77" s="824"/>
      <c r="G77" s="824"/>
      <c r="H77" s="824"/>
      <c r="I77" s="824"/>
      <c r="J77" s="824"/>
      <c r="K77" s="824"/>
      <c r="L77" s="824"/>
      <c r="M77" s="825"/>
      <c r="N77" s="105">
        <f>N43+N54+N65+N75</f>
        <v>2732.5604503753898</v>
      </c>
    </row>
    <row r="78" spans="1:14">
      <c r="B78" s="39"/>
      <c r="C78" s="40"/>
      <c r="D78" s="40"/>
      <c r="E78" s="40"/>
      <c r="F78" s="40"/>
      <c r="G78" s="40"/>
      <c r="H78" s="40"/>
      <c r="I78" s="40"/>
      <c r="J78" s="40"/>
      <c r="K78" s="40"/>
      <c r="L78" s="40"/>
      <c r="M78" s="40"/>
      <c r="N78" s="41"/>
    </row>
    <row r="79" spans="1:14">
      <c r="B79" s="70" t="s">
        <v>968</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546.51209007507794</v>
      </c>
      <c r="M82" s="858"/>
      <c r="N82" s="57"/>
    </row>
    <row r="83" spans="1:14">
      <c r="B83" s="95" t="s">
        <v>973</v>
      </c>
      <c r="C83" s="96"/>
      <c r="D83" s="96"/>
      <c r="E83" s="96"/>
      <c r="F83" s="96"/>
      <c r="G83" s="96"/>
      <c r="H83" s="96"/>
      <c r="I83" s="93"/>
      <c r="J83" s="94"/>
      <c r="K83" s="311">
        <v>0.05</v>
      </c>
      <c r="L83" s="857">
        <f>N77*K83</f>
        <v>136.62802251876948</v>
      </c>
      <c r="M83" s="858"/>
      <c r="N83" s="57"/>
    </row>
    <row r="84" spans="1:14" ht="15.75" thickBot="1">
      <c r="B84" s="97" t="s">
        <v>974</v>
      </c>
      <c r="C84" s="98"/>
      <c r="D84" s="98"/>
      <c r="E84" s="98"/>
      <c r="F84" s="98"/>
      <c r="G84" s="98"/>
      <c r="H84" s="98"/>
      <c r="I84" s="99"/>
      <c r="J84" s="100"/>
      <c r="K84" s="312">
        <v>0.05</v>
      </c>
      <c r="L84" s="859">
        <f>N77*K84</f>
        <v>136.62802251876948</v>
      </c>
      <c r="M84" s="860"/>
      <c r="N84" s="57"/>
    </row>
    <row r="85" spans="1:14" ht="15.75" thickBot="1">
      <c r="B85" s="823" t="s">
        <v>953</v>
      </c>
      <c r="C85" s="824"/>
      <c r="D85" s="824"/>
      <c r="E85" s="824"/>
      <c r="F85" s="824"/>
      <c r="G85" s="824"/>
      <c r="H85" s="824"/>
      <c r="I85" s="824"/>
      <c r="J85" s="824"/>
      <c r="K85" s="824"/>
      <c r="L85" s="824"/>
      <c r="M85" s="825"/>
      <c r="N85" s="58">
        <f>L82+L83+L84</f>
        <v>819.76813511261696</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3552.3285854880069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0"/>
      <c r="K117" s="800"/>
      <c r="L117" s="800"/>
      <c r="M117" s="800"/>
      <c r="N117" s="801"/>
    </row>
    <row r="118" spans="2:14" ht="15.75" thickBot="1">
      <c r="B118" s="268" t="s">
        <v>2221</v>
      </c>
      <c r="C118" s="400"/>
      <c r="D118" s="400"/>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1045</v>
      </c>
      <c r="C31" s="87" t="s">
        <v>1550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500</v>
      </c>
      <c r="N36" s="279">
        <f>K36/M36</f>
        <v>136.78689525361133</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500</v>
      </c>
      <c r="N37" s="279">
        <f>K37/M37</f>
        <v>91.768533452645713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0.62590495000000002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229.18133365625704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848</v>
      </c>
      <c r="B48" s="49" t="str">
        <f>VLOOKUP(A48,MATERIALES!A4:D373,3,FALSE)</f>
        <v>Emulsión CRL-1</v>
      </c>
      <c r="C48" s="288"/>
      <c r="D48" s="288"/>
      <c r="E48" s="288"/>
      <c r="F48" s="288"/>
      <c r="G48" s="288"/>
      <c r="H48" s="288"/>
      <c r="I48" s="275"/>
      <c r="J48" s="231" t="str">
        <f>VLOOKUP(A48,MATERIALES!A4:D373,2,FALSE)</f>
        <v>lt</v>
      </c>
      <c r="K48" s="289">
        <v>1</v>
      </c>
      <c r="L48" s="274"/>
      <c r="M48" s="409">
        <f>VLOOKUP(A48,MATERIALES!A4:D395,4,FALSE)</f>
        <v>1892.8124949732774</v>
      </c>
      <c r="N48" s="279">
        <f>K48*M48</f>
        <v>1892.8124949732774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1892.8124949732774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4000</v>
      </c>
      <c r="N70" s="402">
        <f>K70/M70</f>
        <v>62.590494999999997</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62.590494999999997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2184.5843236295345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436.91686472590692</v>
      </c>
      <c r="M83" s="858"/>
      <c r="N83" s="57"/>
    </row>
    <row r="84" spans="1:14">
      <c r="B84" s="95" t="s">
        <v>973</v>
      </c>
      <c r="C84" s="96"/>
      <c r="D84" s="96"/>
      <c r="E84" s="96"/>
      <c r="F84" s="96"/>
      <c r="G84" s="96"/>
      <c r="H84" s="96"/>
      <c r="I84" s="93"/>
      <c r="J84" s="94"/>
      <c r="K84" s="311">
        <v>0.05</v>
      </c>
      <c r="L84" s="857">
        <f>N78*K84</f>
        <v>109.22921618147673</v>
      </c>
      <c r="M84" s="858"/>
      <c r="N84" s="57"/>
    </row>
    <row r="85" spans="1:14" ht="15.75" thickBot="1">
      <c r="B85" s="97" t="s">
        <v>974</v>
      </c>
      <c r="C85" s="98"/>
      <c r="D85" s="98"/>
      <c r="E85" s="98"/>
      <c r="F85" s="98"/>
      <c r="G85" s="98"/>
      <c r="H85" s="98"/>
      <c r="I85" s="99"/>
      <c r="J85" s="100"/>
      <c r="K85" s="312">
        <v>0.05</v>
      </c>
      <c r="L85" s="859">
        <f>N78*K85</f>
        <v>109.22921618147673</v>
      </c>
      <c r="M85" s="860"/>
      <c r="N85" s="57"/>
    </row>
    <row r="86" spans="1:14" ht="15.75" thickBot="1">
      <c r="B86" s="823" t="s">
        <v>953</v>
      </c>
      <c r="C86" s="824"/>
      <c r="D86" s="824"/>
      <c r="E86" s="824"/>
      <c r="F86" s="824"/>
      <c r="G86" s="824"/>
      <c r="H86" s="824"/>
      <c r="I86" s="824"/>
      <c r="J86" s="824"/>
      <c r="K86" s="824"/>
      <c r="L86" s="824"/>
      <c r="M86" s="825"/>
      <c r="N86" s="58">
        <f>L83+L84+L85</f>
        <v>655.37529708886041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2839.9596207183949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1551</v>
      </c>
      <c r="C31" s="87" t="s">
        <v>1552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500</v>
      </c>
      <c r="N36" s="279">
        <f>K36/M36</f>
        <v>136.78689525361133</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500</v>
      </c>
      <c r="N37" s="279">
        <f>K37/M37</f>
        <v>91.768533452645713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0.62590495000000002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229.18133365625704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792</v>
      </c>
      <c r="B48" s="49" t="str">
        <f>VLOOKUP(A48,MATERIALES!A4:D373,3,FALSE)</f>
        <v>Asfalto liquido RC 250</v>
      </c>
      <c r="C48" s="288"/>
      <c r="D48" s="288"/>
      <c r="E48" s="288"/>
      <c r="F48" s="288"/>
      <c r="G48" s="288"/>
      <c r="H48" s="288"/>
      <c r="I48" s="275"/>
      <c r="J48" s="231" t="str">
        <f>VLOOKUP(A48,MATERIALES!A4:D373,2,FALSE)</f>
        <v>gal</v>
      </c>
      <c r="K48" s="289">
        <v>0.3</v>
      </c>
      <c r="L48" s="274"/>
      <c r="M48" s="409">
        <f>VLOOKUP(A48,MATERIALES!A4:D395,4,FALSE)</f>
        <v>9676.236032946199</v>
      </c>
      <c r="N48" s="279">
        <f>K48*M48</f>
        <v>2902.8708098838597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2902.8708098838597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4000</v>
      </c>
      <c r="N70" s="402">
        <f>K70/M70</f>
        <v>62.590494999999997</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62.590494999999997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3194.6426385401169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638.92852770802347</v>
      </c>
      <c r="M83" s="858"/>
      <c r="N83" s="57"/>
    </row>
    <row r="84" spans="1:14">
      <c r="B84" s="95" t="s">
        <v>973</v>
      </c>
      <c r="C84" s="96"/>
      <c r="D84" s="96"/>
      <c r="E84" s="96"/>
      <c r="F84" s="96"/>
      <c r="G84" s="96"/>
      <c r="H84" s="96"/>
      <c r="I84" s="93"/>
      <c r="J84" s="94"/>
      <c r="K84" s="311">
        <v>0.05</v>
      </c>
      <c r="L84" s="857">
        <f>N78*K84</f>
        <v>159.73213192700587</v>
      </c>
      <c r="M84" s="858"/>
      <c r="N84" s="57"/>
    </row>
    <row r="85" spans="1:14" ht="15.75" thickBot="1">
      <c r="B85" s="97" t="s">
        <v>974</v>
      </c>
      <c r="C85" s="98"/>
      <c r="D85" s="98"/>
      <c r="E85" s="98"/>
      <c r="F85" s="98"/>
      <c r="G85" s="98"/>
      <c r="H85" s="98"/>
      <c r="I85" s="99"/>
      <c r="J85" s="100"/>
      <c r="K85" s="312">
        <v>0.05</v>
      </c>
      <c r="L85" s="859">
        <f>N78*K85</f>
        <v>159.73213192700587</v>
      </c>
      <c r="M85" s="860"/>
      <c r="N85" s="57"/>
    </row>
    <row r="86" spans="1:14" ht="15.75" thickBot="1">
      <c r="B86" s="823" t="s">
        <v>953</v>
      </c>
      <c r="C86" s="824"/>
      <c r="D86" s="824"/>
      <c r="E86" s="824"/>
      <c r="F86" s="824"/>
      <c r="G86" s="824"/>
      <c r="H86" s="824"/>
      <c r="I86" s="824"/>
      <c r="J86" s="824"/>
      <c r="K86" s="824"/>
      <c r="L86" s="824"/>
      <c r="M86" s="825"/>
      <c r="N86" s="58">
        <f>L83+L84+L85</f>
        <v>958.3927915620352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4153.0354301021525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1046</v>
      </c>
      <c r="C31" s="87" t="s">
        <v>1208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953" t="str">
        <f>VLOOKUP(A36,EQUIPOS!A6:D154,3,FALSE)</f>
        <v>Carrotanque Irrigador de asfalto, 1000 GALONES DE CAPACIDAD</v>
      </c>
      <c r="C36" s="954"/>
      <c r="D36" s="954"/>
      <c r="E36" s="954"/>
      <c r="F36" s="954"/>
      <c r="G36" s="954"/>
      <c r="H36" s="955"/>
      <c r="I36" s="274"/>
      <c r="J36" s="275"/>
      <c r="K36" s="276">
        <f>VLOOKUP(A36,EQUIPOS!A6:D163,4,FALSE)</f>
        <v>68393.447626805661</v>
      </c>
      <c r="L36" s="277"/>
      <c r="M36" s="278">
        <v>500</v>
      </c>
      <c r="N36" s="279">
        <f>K36/M36</f>
        <v>136.78689525361133</v>
      </c>
    </row>
    <row r="37" spans="1:14">
      <c r="A37" s="119" t="s">
        <v>176</v>
      </c>
      <c r="B37" s="953" t="str">
        <f>VLOOKUP(A37,EQUIPOS!A7:D154,3,FALSE)</f>
        <v xml:space="preserve">Compresor (barrido y soplado)
</v>
      </c>
      <c r="C37" s="954"/>
      <c r="D37" s="954"/>
      <c r="E37" s="954"/>
      <c r="F37" s="954"/>
      <c r="G37" s="954"/>
      <c r="H37" s="955"/>
      <c r="I37" s="274"/>
      <c r="J37" s="275"/>
      <c r="K37" s="276">
        <f>VLOOKUP(A37,EQUIPOS!A7:D164,4,FALSE)</f>
        <v>45884.266726322858</v>
      </c>
      <c r="L37" s="277"/>
      <c r="M37" s="278">
        <v>500</v>
      </c>
      <c r="N37" s="279">
        <f>K37/M37</f>
        <v>91.768533452645713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0.62590495000000002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229.18133365625704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858</v>
      </c>
      <c r="B48" s="49" t="str">
        <f>VLOOKUP(A48,MATERIALES!A4:D373,3,FALSE)</f>
        <v>Emulsión CRR-1</v>
      </c>
      <c r="C48" s="288"/>
      <c r="D48" s="288"/>
      <c r="E48" s="288"/>
      <c r="F48" s="288"/>
      <c r="G48" s="288"/>
      <c r="H48" s="288"/>
      <c r="I48" s="275"/>
      <c r="J48" s="231" t="str">
        <f>VLOOKUP(A48,MATERIALES!A4:D373,2,FALSE)</f>
        <v>lt</v>
      </c>
      <c r="K48" s="289">
        <v>0.45</v>
      </c>
      <c r="L48" s="274"/>
      <c r="M48" s="409">
        <f>VLOOKUP(A48,MATERIALES!A4:D395,4,FALSE)</f>
        <v>2409.64056306467</v>
      </c>
      <c r="N48" s="279">
        <f>K48*M48</f>
        <v>1084.3382533791016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1084.3382533791016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4000</v>
      </c>
      <c r="N70" s="402">
        <f>K70/M70</f>
        <v>62.590494999999997</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62.590494999999997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1376.1100820353586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275.22201640707175</v>
      </c>
      <c r="M83" s="858"/>
      <c r="N83" s="57"/>
    </row>
    <row r="84" spans="1:14">
      <c r="B84" s="95" t="s">
        <v>973</v>
      </c>
      <c r="C84" s="96"/>
      <c r="D84" s="96"/>
      <c r="E84" s="96"/>
      <c r="F84" s="96"/>
      <c r="G84" s="96"/>
      <c r="H84" s="96"/>
      <c r="I84" s="93"/>
      <c r="J84" s="94"/>
      <c r="K84" s="311">
        <v>0.05</v>
      </c>
      <c r="L84" s="857">
        <f>N78*K84</f>
        <v>68.805504101767937</v>
      </c>
      <c r="M84" s="858"/>
      <c r="N84" s="57"/>
    </row>
    <row r="85" spans="1:14" ht="15.75" thickBot="1">
      <c r="B85" s="97" t="s">
        <v>974</v>
      </c>
      <c r="C85" s="98"/>
      <c r="D85" s="98"/>
      <c r="E85" s="98"/>
      <c r="F85" s="98"/>
      <c r="G85" s="98"/>
      <c r="H85" s="98"/>
      <c r="I85" s="99"/>
      <c r="J85" s="100"/>
      <c r="K85" s="312">
        <v>0.05</v>
      </c>
      <c r="L85" s="859">
        <f>N78*K85</f>
        <v>68.805504101767937</v>
      </c>
      <c r="M85" s="860"/>
      <c r="N85" s="57"/>
    </row>
    <row r="86" spans="1:14" ht="15.75" thickBot="1">
      <c r="B86" s="823" t="s">
        <v>953</v>
      </c>
      <c r="C86" s="824"/>
      <c r="D86" s="824"/>
      <c r="E86" s="824"/>
      <c r="F86" s="824"/>
      <c r="G86" s="824"/>
      <c r="H86" s="824"/>
      <c r="I86" s="824"/>
      <c r="J86" s="824"/>
      <c r="K86" s="824"/>
      <c r="L86" s="824"/>
      <c r="M86" s="825"/>
      <c r="N86" s="58">
        <f>L83+L84+L85</f>
        <v>412.83302461060765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1788.9431066459663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1047</v>
      </c>
      <c r="C31" s="87" t="s">
        <v>1553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213"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500</v>
      </c>
      <c r="N36" s="279">
        <f>K36/M36</f>
        <v>136.78689525361133</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500</v>
      </c>
      <c r="N37" s="279">
        <f>K37/M37</f>
        <v>91.768533452645713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0.62590495000000002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229.18133365625704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860</v>
      </c>
      <c r="B48" s="49" t="str">
        <f>VLOOKUP(A48,MATERIALES!A4:D373,3,FALSE)</f>
        <v>Emulsión CRR-2</v>
      </c>
      <c r="C48" s="288"/>
      <c r="D48" s="288"/>
      <c r="E48" s="288"/>
      <c r="F48" s="288"/>
      <c r="G48" s="288"/>
      <c r="H48" s="288"/>
      <c r="I48" s="275"/>
      <c r="J48" s="231" t="str">
        <f>VLOOKUP(A48,MATERIALES!A4:D373,2,FALSE)</f>
        <v>lt</v>
      </c>
      <c r="K48" s="289">
        <v>0.45</v>
      </c>
      <c r="L48" s="274"/>
      <c r="M48" s="409">
        <f>VLOOKUP(A48,MATERIALES!A4:D395,4,FALSE)</f>
        <v>2649.5052513376008</v>
      </c>
      <c r="N48" s="279">
        <f>K48*M48</f>
        <v>1192.2773631019204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1192.2773631019204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4000</v>
      </c>
      <c r="N70" s="402">
        <f>K70/M70</f>
        <v>62.590494999999997</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62.590494999999997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1484.0491917581774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296.80983835163551</v>
      </c>
      <c r="M83" s="858"/>
      <c r="N83" s="57"/>
    </row>
    <row r="84" spans="1:14">
      <c r="B84" s="95" t="s">
        <v>973</v>
      </c>
      <c r="C84" s="96"/>
      <c r="D84" s="96"/>
      <c r="E84" s="96"/>
      <c r="F84" s="96"/>
      <c r="G84" s="96"/>
      <c r="H84" s="96"/>
      <c r="I84" s="93"/>
      <c r="J84" s="94"/>
      <c r="K84" s="311">
        <v>0.05</v>
      </c>
      <c r="L84" s="857">
        <f>N78*K84</f>
        <v>74.202459587908876</v>
      </c>
      <c r="M84" s="858"/>
      <c r="N84" s="57"/>
    </row>
    <row r="85" spans="1:14" ht="15.75" thickBot="1">
      <c r="B85" s="97" t="s">
        <v>974</v>
      </c>
      <c r="C85" s="98"/>
      <c r="D85" s="98"/>
      <c r="E85" s="98"/>
      <c r="F85" s="98"/>
      <c r="G85" s="98"/>
      <c r="H85" s="98"/>
      <c r="I85" s="99"/>
      <c r="J85" s="100"/>
      <c r="K85" s="312">
        <v>0.05</v>
      </c>
      <c r="L85" s="859">
        <f>N78*K85</f>
        <v>74.202459587908876</v>
      </c>
      <c r="M85" s="860"/>
      <c r="N85" s="57"/>
    </row>
    <row r="86" spans="1:14" ht="15.75" thickBot="1">
      <c r="B86" s="823" t="s">
        <v>953</v>
      </c>
      <c r="C86" s="824"/>
      <c r="D86" s="824"/>
      <c r="E86" s="824"/>
      <c r="F86" s="824"/>
      <c r="G86" s="824"/>
      <c r="H86" s="824"/>
      <c r="I86" s="824"/>
      <c r="J86" s="824"/>
      <c r="K86" s="824"/>
      <c r="L86" s="824"/>
      <c r="M86" s="825"/>
      <c r="N86" s="58">
        <f>L83+L84+L85</f>
        <v>445.21475752745329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1929.2639492856306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1048</v>
      </c>
      <c r="C31" s="87" t="s">
        <v>1554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500</v>
      </c>
      <c r="N36" s="279">
        <f>K36/M36</f>
        <v>136.78689525361133</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500</v>
      </c>
      <c r="N37" s="279">
        <f>K37/M37</f>
        <v>91.768533452645713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0.62590495000000002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229.18133365625704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856</v>
      </c>
      <c r="B48" s="49" t="str">
        <f>VLOOKUP(A48,MATERIALES!A4:D373,3,FALSE)</f>
        <v>Emulsión CRR-1m</v>
      </c>
      <c r="C48" s="288"/>
      <c r="D48" s="288"/>
      <c r="E48" s="288"/>
      <c r="F48" s="288"/>
      <c r="G48" s="288"/>
      <c r="H48" s="288"/>
      <c r="I48" s="275"/>
      <c r="J48" s="231" t="str">
        <f>VLOOKUP(A48,MATERIALES!A4:D373,2,FALSE)</f>
        <v>lt</v>
      </c>
      <c r="K48" s="289">
        <v>0.45</v>
      </c>
      <c r="L48" s="274"/>
      <c r="M48" s="409">
        <f>VLOOKUP(A48,MATERIALES!A4:D395,4,FALSE)</f>
        <v>2514.07817149434</v>
      </c>
      <c r="N48" s="279">
        <f>K48*M48</f>
        <v>1131.3351771724531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1131.3351771724531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4000</v>
      </c>
      <c r="N70" s="402">
        <f>K70/M70</f>
        <v>62.590494999999997</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62.590494999999997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1423.10700582871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284.62140116574204</v>
      </c>
      <c r="M83" s="858"/>
      <c r="N83" s="57"/>
    </row>
    <row r="84" spans="1:14">
      <c r="B84" s="95" t="s">
        <v>973</v>
      </c>
      <c r="C84" s="96"/>
      <c r="D84" s="96"/>
      <c r="E84" s="96"/>
      <c r="F84" s="96"/>
      <c r="G84" s="96"/>
      <c r="H84" s="96"/>
      <c r="I84" s="93"/>
      <c r="J84" s="94"/>
      <c r="K84" s="311">
        <v>0.05</v>
      </c>
      <c r="L84" s="857">
        <f>N78*K84</f>
        <v>71.155350291435511</v>
      </c>
      <c r="M84" s="858"/>
      <c r="N84" s="57"/>
    </row>
    <row r="85" spans="1:14" ht="15.75" thickBot="1">
      <c r="B85" s="97" t="s">
        <v>974</v>
      </c>
      <c r="C85" s="98"/>
      <c r="D85" s="98"/>
      <c r="E85" s="98"/>
      <c r="F85" s="98"/>
      <c r="G85" s="98"/>
      <c r="H85" s="98"/>
      <c r="I85" s="99"/>
      <c r="J85" s="100"/>
      <c r="K85" s="312">
        <v>0.05</v>
      </c>
      <c r="L85" s="859">
        <f>N78*K85</f>
        <v>71.155350291435511</v>
      </c>
      <c r="M85" s="860"/>
      <c r="N85" s="57"/>
    </row>
    <row r="86" spans="1:14" ht="15.75" thickBot="1">
      <c r="B86" s="823" t="s">
        <v>953</v>
      </c>
      <c r="C86" s="824"/>
      <c r="D86" s="824"/>
      <c r="E86" s="824"/>
      <c r="F86" s="824"/>
      <c r="G86" s="824"/>
      <c r="H86" s="824"/>
      <c r="I86" s="824"/>
      <c r="J86" s="824"/>
      <c r="K86" s="824"/>
      <c r="L86" s="824"/>
      <c r="M86" s="825"/>
      <c r="N86" s="58">
        <f>L83+L84+L85</f>
        <v>426.93210174861309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1850.0391075773232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1049</v>
      </c>
      <c r="C31" s="87" t="s">
        <v>1555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500</v>
      </c>
      <c r="N36" s="279">
        <f>K36/M36</f>
        <v>136.78689525361133</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500</v>
      </c>
      <c r="N37" s="279">
        <f>K37/M37</f>
        <v>91.768533452645713</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0.62590495000000002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229.18133365625704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862</v>
      </c>
      <c r="B48" s="49" t="str">
        <f>VLOOKUP(A48,MATERIALES!A4:D373,3,FALSE)</f>
        <v>Emulsión CRR-2m</v>
      </c>
      <c r="C48" s="288"/>
      <c r="D48" s="288"/>
      <c r="E48" s="288"/>
      <c r="F48" s="288"/>
      <c r="G48" s="288"/>
      <c r="H48" s="288"/>
      <c r="I48" s="275"/>
      <c r="J48" s="231" t="str">
        <f>VLOOKUP(A48,MATERIALES!A4:D373,2,FALSE)</f>
        <v>lt</v>
      </c>
      <c r="K48" s="289">
        <v>0.45</v>
      </c>
      <c r="L48" s="274"/>
      <c r="M48" s="409">
        <f>VLOOKUP(A48,MATERIALES!A4:D395,4,FALSE)</f>
        <v>2550.722946381944</v>
      </c>
      <c r="N48" s="279">
        <f>K48*M48</f>
        <v>1147.8253258718748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1147.8253258718748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4000</v>
      </c>
      <c r="N70" s="402">
        <f>K70/M70</f>
        <v>62.590494999999997</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62.590494999999997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1439.5971545281318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287.91943090562637</v>
      </c>
      <c r="M83" s="858"/>
      <c r="N83" s="57"/>
    </row>
    <row r="84" spans="1:14">
      <c r="B84" s="95" t="s">
        <v>973</v>
      </c>
      <c r="C84" s="96"/>
      <c r="D84" s="96"/>
      <c r="E84" s="96"/>
      <c r="F84" s="96"/>
      <c r="G84" s="96"/>
      <c r="H84" s="96"/>
      <c r="I84" s="93"/>
      <c r="J84" s="94"/>
      <c r="K84" s="311">
        <v>0.05</v>
      </c>
      <c r="L84" s="857">
        <f>N78*K84</f>
        <v>71.979857726406593</v>
      </c>
      <c r="M84" s="858"/>
      <c r="N84" s="57"/>
    </row>
    <row r="85" spans="1:14" ht="15.75" thickBot="1">
      <c r="B85" s="97" t="s">
        <v>974</v>
      </c>
      <c r="C85" s="98"/>
      <c r="D85" s="98"/>
      <c r="E85" s="98"/>
      <c r="F85" s="98"/>
      <c r="G85" s="98"/>
      <c r="H85" s="98"/>
      <c r="I85" s="99"/>
      <c r="J85" s="100"/>
      <c r="K85" s="312">
        <v>0.05</v>
      </c>
      <c r="L85" s="859">
        <f>N78*K85</f>
        <v>71.979857726406593</v>
      </c>
      <c r="M85" s="860"/>
      <c r="N85" s="57"/>
    </row>
    <row r="86" spans="1:14" ht="15.75" thickBot="1">
      <c r="B86" s="823" t="s">
        <v>953</v>
      </c>
      <c r="C86" s="824"/>
      <c r="D86" s="824"/>
      <c r="E86" s="824"/>
      <c r="F86" s="824"/>
      <c r="G86" s="824"/>
      <c r="H86" s="824"/>
      <c r="I86" s="824"/>
      <c r="J86" s="824"/>
      <c r="K86" s="824"/>
      <c r="L86" s="824"/>
      <c r="M86" s="825"/>
      <c r="N86" s="58">
        <f>L83+L84+L85</f>
        <v>431.87914635843953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1871.4763008865714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1556</v>
      </c>
      <c r="C31" s="87" t="s">
        <v>1557</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400</v>
      </c>
      <c r="N36" s="279">
        <f>K36/M36</f>
        <v>170.98361906701416</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400</v>
      </c>
      <c r="N37" s="279">
        <f>K37/M37</f>
        <v>289.6626883073111</v>
      </c>
    </row>
    <row r="38" spans="1:14">
      <c r="A38" t="s">
        <v>176</v>
      </c>
      <c r="B38" s="836" t="str">
        <f>VLOOKUP(A38,EQUIPOS!A8:D154,3,FALSE)</f>
        <v xml:space="preserve">Compresor (barrido y soplado)
</v>
      </c>
      <c r="C38" s="837"/>
      <c r="D38" s="837"/>
      <c r="E38" s="837"/>
      <c r="F38" s="837"/>
      <c r="G38" s="837"/>
      <c r="H38" s="838"/>
      <c r="I38" s="274"/>
      <c r="J38" s="275"/>
      <c r="K38" s="276">
        <f>VLOOKUP(A38,EQUIPOS!A8:D165,4,FALSE)</f>
        <v>45884.266726322858</v>
      </c>
      <c r="L38" s="277"/>
      <c r="M38" s="278">
        <v>400</v>
      </c>
      <c r="N38" s="279">
        <f>K38/M38</f>
        <v>114.71066681580714</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6">
        <f>VLOOKUP(A39,EQUIPOS!A9:D166,4,FALSE)</f>
        <v>79997.637304976597</v>
      </c>
      <c r="L39" s="840">
        <v>400</v>
      </c>
      <c r="M39" s="841"/>
      <c r="N39" s="279">
        <f>K39/L39</f>
        <v>199.99409326244148</v>
      </c>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N75*M41</f>
        <v>1.1157756987950249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776.46684315136895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2649.5052513376008</v>
      </c>
      <c r="N48" s="279">
        <f>K48*M48</f>
        <v>4848.5946099478097</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93631.608490223327</v>
      </c>
      <c r="N49" s="279">
        <f>K49*M49</f>
        <v>1779.0005613142432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6627.5951712620526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1317</v>
      </c>
      <c r="B58" s="52" t="str">
        <f>VLOOKUP(A58,TRANSPORTE!A5:D117,3,FALSE)</f>
        <v>Transporte de agregados pétreos</v>
      </c>
      <c r="C58" s="324"/>
      <c r="D58" s="324"/>
      <c r="E58" s="324"/>
      <c r="F58" s="324"/>
      <c r="G58" s="324"/>
      <c r="H58" s="318" t="s">
        <v>1468</v>
      </c>
      <c r="I58" s="286">
        <v>1.9E-2</v>
      </c>
      <c r="J58" s="293">
        <v>1</v>
      </c>
      <c r="K58" s="286">
        <f>I58*J58</f>
        <v>1.9E-2</v>
      </c>
      <c r="L58" s="827">
        <f>VLOOKUP(A58,TRANSPORTE!A5:D117,4,FALSE)</f>
        <v>1350.4312569043623</v>
      </c>
      <c r="M58" s="828"/>
      <c r="N58" s="294">
        <f>K58*L58</f>
        <v>25.658193881182882</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25.658193881182882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135330.79999999999</v>
      </c>
      <c r="J70" s="300">
        <v>185</v>
      </c>
      <c r="K70" s="301">
        <f>VLOOKUP(A70,'MANO DE OBRA'!A8:D100,4,FALSE)</f>
        <v>250361.97999999998</v>
      </c>
      <c r="L70" s="56"/>
      <c r="M70" s="306">
        <v>3200</v>
      </c>
      <c r="N70" s="402">
        <f>K70/M70</f>
        <v>78.238118749999998</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111.57756987950249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7541.2977781741074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1508.2595556348215</v>
      </c>
      <c r="M82" s="858"/>
      <c r="N82" s="57"/>
    </row>
    <row r="83" spans="1:14">
      <c r="B83" s="95" t="s">
        <v>973</v>
      </c>
      <c r="C83" s="96"/>
      <c r="D83" s="96"/>
      <c r="E83" s="96"/>
      <c r="F83" s="96"/>
      <c r="G83" s="96"/>
      <c r="H83" s="96"/>
      <c r="I83" s="93"/>
      <c r="J83" s="94"/>
      <c r="K83" s="311">
        <v>0.05</v>
      </c>
      <c r="L83" s="857">
        <f>N77*K83</f>
        <v>377.06488890870537</v>
      </c>
      <c r="M83" s="858"/>
      <c r="N83" s="57"/>
    </row>
    <row r="84" spans="1:14" ht="15.75" thickBot="1">
      <c r="B84" s="97" t="s">
        <v>974</v>
      </c>
      <c r="C84" s="98"/>
      <c r="D84" s="98"/>
      <c r="E84" s="98"/>
      <c r="F84" s="98"/>
      <c r="G84" s="98"/>
      <c r="H84" s="98"/>
      <c r="I84" s="99"/>
      <c r="J84" s="100"/>
      <c r="K84" s="312">
        <v>0.05</v>
      </c>
      <c r="L84" s="859">
        <f>N77*K84</f>
        <v>377.06488890870537</v>
      </c>
      <c r="M84" s="860"/>
      <c r="N84" s="57"/>
    </row>
    <row r="85" spans="1:14" ht="15.75" thickBot="1">
      <c r="B85" s="823" t="s">
        <v>953</v>
      </c>
      <c r="C85" s="824"/>
      <c r="D85" s="824"/>
      <c r="E85" s="824"/>
      <c r="F85" s="824"/>
      <c r="G85" s="824"/>
      <c r="H85" s="824"/>
      <c r="I85" s="824"/>
      <c r="J85" s="824"/>
      <c r="K85" s="824"/>
      <c r="L85" s="824"/>
      <c r="M85" s="825"/>
      <c r="N85" s="58">
        <f>L82+L83+L84</f>
        <v>2262.3893334522322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9803.6871116263392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0"/>
      <c r="K117" s="800"/>
      <c r="L117" s="800"/>
      <c r="M117" s="800"/>
      <c r="N117" s="801"/>
    </row>
    <row r="118" spans="2:14" ht="15.75" thickBot="1">
      <c r="B118" s="268" t="s">
        <v>2221</v>
      </c>
      <c r="C118" s="400"/>
      <c r="D118" s="400"/>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1558</v>
      </c>
      <c r="C31" s="87" t="s">
        <v>1559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400</v>
      </c>
      <c r="N36" s="279">
        <f>K36/M36</f>
        <v>170.98361906701416</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400</v>
      </c>
      <c r="N37" s="279">
        <f>K37/M37</f>
        <v>289.6626883073111</v>
      </c>
    </row>
    <row r="38" spans="1:14">
      <c r="A38" t="s">
        <v>176</v>
      </c>
      <c r="B38" s="836" t="str">
        <f>VLOOKUP(A38,EQUIPOS!A8:D154,3,FALSE)</f>
        <v xml:space="preserve">Compresor (barrido y soplado)
</v>
      </c>
      <c r="C38" s="837"/>
      <c r="D38" s="837"/>
      <c r="E38" s="837"/>
      <c r="F38" s="837"/>
      <c r="G38" s="837"/>
      <c r="H38" s="838"/>
      <c r="I38" s="274"/>
      <c r="J38" s="275"/>
      <c r="K38" s="276">
        <f>VLOOKUP(A38,EQUIPOS!A8:D165,4,FALSE)</f>
        <v>45884.266726322858</v>
      </c>
      <c r="L38" s="277"/>
      <c r="M38" s="278">
        <v>400</v>
      </c>
      <c r="N38" s="279">
        <f>K38/M38</f>
        <v>114.71066681580714</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6">
        <f>VLOOKUP(A39,EQUIPOS!A9:D166,4,FALSE)</f>
        <v>79997.637304976597</v>
      </c>
      <c r="L39" s="840">
        <v>400</v>
      </c>
      <c r="M39" s="841"/>
      <c r="N39" s="279">
        <f>K39/L39</f>
        <v>199.99409326244148</v>
      </c>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1.1157756987950249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776.46684315136895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1.5</v>
      </c>
      <c r="L48" s="274"/>
      <c r="M48" s="409">
        <f>VLOOKUP(A48,MATERIALES!A5:D396,4,FALSE)</f>
        <v>2649.5052513376008</v>
      </c>
      <c r="N48" s="279">
        <f>K48*M48</f>
        <v>3974.257877006401</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1.2999999999999999E-2</v>
      </c>
      <c r="L49" s="274"/>
      <c r="M49" s="409">
        <f>VLOOKUP(A49,MATERIALES!A6:D397,4,FALSE)</f>
        <v>93631.608490223327</v>
      </c>
      <c r="N49" s="279">
        <f>K49*M49</f>
        <v>1217.2109103729033</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5191.4687873793046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1317</v>
      </c>
      <c r="B58" s="52" t="str">
        <f>VLOOKUP(A58,TRANSPORTE!A5:D117,3,FALSE)</f>
        <v>Transporte de agregados pétreos</v>
      </c>
      <c r="C58" s="324"/>
      <c r="D58" s="324"/>
      <c r="E58" s="324"/>
      <c r="F58" s="324"/>
      <c r="G58" s="324"/>
      <c r="H58" s="318" t="s">
        <v>1468</v>
      </c>
      <c r="I58" s="286">
        <v>1.2999999999999999E-2</v>
      </c>
      <c r="J58" s="293">
        <v>1</v>
      </c>
      <c r="K58" s="286">
        <f>I58*J58</f>
        <v>1.2999999999999999E-2</v>
      </c>
      <c r="L58" s="827">
        <f>VLOOKUP(A58,TRANSPORTE!A5:D117,4,FALSE)</f>
        <v>1350.4312569043623</v>
      </c>
      <c r="M58" s="828"/>
      <c r="N58" s="294">
        <f>K58*L58</f>
        <v>17.555606339756707</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17.555606339756707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135330.79999999999</v>
      </c>
      <c r="J70" s="300">
        <v>185</v>
      </c>
      <c r="K70" s="301">
        <f>VLOOKUP(A70,'MANO DE OBRA'!A8:D100,4,FALSE)</f>
        <v>250361.97999999998</v>
      </c>
      <c r="L70" s="56"/>
      <c r="M70" s="306">
        <v>3200</v>
      </c>
      <c r="N70" s="402">
        <f>K70/M70</f>
        <v>78.238118749999998</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SUM(N69:N75)</f>
        <v>111.57756987950249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6097.0688067499332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1219.4137613499868</v>
      </c>
      <c r="M83" s="858"/>
      <c r="N83" s="57"/>
    </row>
    <row r="84" spans="1:14">
      <c r="B84" s="95" t="s">
        <v>973</v>
      </c>
      <c r="C84" s="96"/>
      <c r="D84" s="96"/>
      <c r="E84" s="96"/>
      <c r="F84" s="96"/>
      <c r="G84" s="96"/>
      <c r="H84" s="96"/>
      <c r="I84" s="93"/>
      <c r="J84" s="94"/>
      <c r="K84" s="311">
        <v>0.05</v>
      </c>
      <c r="L84" s="857">
        <f>N78*K84</f>
        <v>304.85344033749669</v>
      </c>
      <c r="M84" s="858"/>
      <c r="N84" s="57"/>
    </row>
    <row r="85" spans="1:14" ht="15.75" thickBot="1">
      <c r="B85" s="97" t="s">
        <v>974</v>
      </c>
      <c r="C85" s="98"/>
      <c r="D85" s="98"/>
      <c r="E85" s="98"/>
      <c r="F85" s="98"/>
      <c r="G85" s="98"/>
      <c r="H85" s="98"/>
      <c r="I85" s="99"/>
      <c r="J85" s="100"/>
      <c r="K85" s="312">
        <v>0.05</v>
      </c>
      <c r="L85" s="859">
        <f>N78*K85</f>
        <v>304.85344033749669</v>
      </c>
      <c r="M85" s="860"/>
      <c r="N85" s="57"/>
    </row>
    <row r="86" spans="1:14" ht="15.75" thickBot="1">
      <c r="B86" s="823" t="s">
        <v>953</v>
      </c>
      <c r="C86" s="824"/>
      <c r="D86" s="824"/>
      <c r="E86" s="824"/>
      <c r="F86" s="824"/>
      <c r="G86" s="824"/>
      <c r="H86" s="824"/>
      <c r="I86" s="824"/>
      <c r="J86" s="824"/>
      <c r="K86" s="824"/>
      <c r="L86" s="824"/>
      <c r="M86" s="825"/>
      <c r="N86" s="58">
        <f>L83+L84+L85</f>
        <v>1829.1206420249803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7926.1894487749132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1560</v>
      </c>
      <c r="C31" s="87" t="s">
        <v>1561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400</v>
      </c>
      <c r="N36" s="279">
        <f>K36/M36</f>
        <v>170.98361906701416</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400</v>
      </c>
      <c r="N37" s="279">
        <f>K37/M37</f>
        <v>289.6626883073111</v>
      </c>
    </row>
    <row r="38" spans="1:14">
      <c r="A38" t="s">
        <v>176</v>
      </c>
      <c r="B38" s="836" t="str">
        <f>VLOOKUP(A38,EQUIPOS!A8:D154,3,FALSE)</f>
        <v xml:space="preserve">Compresor (barrido y soplado)
</v>
      </c>
      <c r="C38" s="837"/>
      <c r="D38" s="837"/>
      <c r="E38" s="837"/>
      <c r="F38" s="837"/>
      <c r="G38" s="837"/>
      <c r="H38" s="838"/>
      <c r="I38" s="274"/>
      <c r="J38" s="275"/>
      <c r="K38" s="276">
        <f>VLOOKUP(A38,EQUIPOS!A8:D165,4,FALSE)</f>
        <v>45884.266726322858</v>
      </c>
      <c r="L38" s="277"/>
      <c r="M38" s="278">
        <v>400</v>
      </c>
      <c r="N38" s="279">
        <f>K38/M38</f>
        <v>114.71066681580714</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6">
        <f>VLOOKUP(A39,EQUIPOS!A9:D166,4,FALSE)</f>
        <v>79997.637304976597</v>
      </c>
      <c r="L39" s="840">
        <v>400</v>
      </c>
      <c r="M39" s="841"/>
      <c r="N39" s="279">
        <f>K39/L39</f>
        <v>199.99409326244148</v>
      </c>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1.1157756987950249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776.46684315136895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2649.5052513376008</v>
      </c>
      <c r="N48" s="279">
        <f>K48*M48</f>
        <v>4848.5946099478097</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93631.608490223327</v>
      </c>
      <c r="N49" s="279">
        <f>K49*M49</f>
        <v>1779.0005613142432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6627.5951712620526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1317</v>
      </c>
      <c r="B58" s="52" t="str">
        <f>VLOOKUP(A58,TRANSPORTE!A5:D117,3,FALSE)</f>
        <v>Transporte de agregados pétreos</v>
      </c>
      <c r="C58" s="324"/>
      <c r="D58" s="324"/>
      <c r="E58" s="324"/>
      <c r="F58" s="324"/>
      <c r="G58" s="324"/>
      <c r="H58" s="318" t="s">
        <v>1468</v>
      </c>
      <c r="I58" s="286">
        <v>1.9E-2</v>
      </c>
      <c r="J58" s="293">
        <v>1</v>
      </c>
      <c r="K58" s="286">
        <f>I58*J58</f>
        <v>1.9E-2</v>
      </c>
      <c r="L58" s="827">
        <f>VLOOKUP(A58,TRANSPORTE!A5:D117,4,FALSE)</f>
        <v>1350.4312569043623</v>
      </c>
      <c r="M58" s="828"/>
      <c r="N58" s="294">
        <f>K58*L58</f>
        <v>25.658193881182882</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25.658193881182882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473">
        <v>3200</v>
      </c>
      <c r="N69" s="402">
        <f>K69/M69</f>
        <v>33.339451129502493</v>
      </c>
      <c r="O69" s="112"/>
    </row>
    <row r="70" spans="1:15">
      <c r="A70" t="s">
        <v>11</v>
      </c>
      <c r="B70" s="55" t="str">
        <f>VLOOKUP(A70,'MANO DE OBRA'!A8:D69,3,FALSE)</f>
        <v>Obrero (4)</v>
      </c>
      <c r="C70" s="53"/>
      <c r="D70" s="53"/>
      <c r="E70" s="53"/>
      <c r="F70" s="53"/>
      <c r="G70" s="53"/>
      <c r="H70" s="53"/>
      <c r="I70" s="299">
        <f>K70/J70*100</f>
        <v>135330.79999999999</v>
      </c>
      <c r="J70" s="300">
        <v>185</v>
      </c>
      <c r="K70" s="301">
        <f>VLOOKUP(A70,'MANO DE OBRA'!A8:D100,4,FALSE)</f>
        <v>250361.97999999998</v>
      </c>
      <c r="L70" s="56"/>
      <c r="M70" s="474">
        <v>3200</v>
      </c>
      <c r="N70" s="402">
        <f>K70/M70</f>
        <v>78.238118749999998</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SUM(N69:N75)</f>
        <v>111.57756987950249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7541.2977781741074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1508.2595556348215</v>
      </c>
      <c r="M83" s="858"/>
      <c r="N83" s="57"/>
    </row>
    <row r="84" spans="1:14">
      <c r="B84" s="95" t="s">
        <v>973</v>
      </c>
      <c r="C84" s="96"/>
      <c r="D84" s="96"/>
      <c r="E84" s="96"/>
      <c r="F84" s="96"/>
      <c r="G84" s="96"/>
      <c r="H84" s="96"/>
      <c r="I84" s="93"/>
      <c r="J84" s="94"/>
      <c r="K84" s="311">
        <v>0.05</v>
      </c>
      <c r="L84" s="857">
        <f>N78*K84</f>
        <v>377.06488890870537</v>
      </c>
      <c r="M84" s="858"/>
      <c r="N84" s="57"/>
    </row>
    <row r="85" spans="1:14" ht="15.75" thickBot="1">
      <c r="B85" s="97" t="s">
        <v>974</v>
      </c>
      <c r="C85" s="98"/>
      <c r="D85" s="98"/>
      <c r="E85" s="98"/>
      <c r="F85" s="98"/>
      <c r="G85" s="98"/>
      <c r="H85" s="98"/>
      <c r="I85" s="99"/>
      <c r="J85" s="100"/>
      <c r="K85" s="312">
        <v>0.05</v>
      </c>
      <c r="L85" s="859">
        <f>N78*K85</f>
        <v>377.06488890870537</v>
      </c>
      <c r="M85" s="860"/>
      <c r="N85" s="57"/>
    </row>
    <row r="86" spans="1:14" ht="15.75" thickBot="1">
      <c r="B86" s="823" t="s">
        <v>953</v>
      </c>
      <c r="C86" s="824"/>
      <c r="D86" s="824"/>
      <c r="E86" s="824"/>
      <c r="F86" s="824"/>
      <c r="G86" s="824"/>
      <c r="H86" s="824"/>
      <c r="I86" s="824"/>
      <c r="J86" s="824"/>
      <c r="K86" s="824"/>
      <c r="L86" s="824"/>
      <c r="M86" s="825"/>
      <c r="N86" s="58">
        <f>L83+L84+L85</f>
        <v>2262.3893334522322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9803.6871116263392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1562</v>
      </c>
      <c r="C31" s="87" t="s">
        <v>2059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400</v>
      </c>
      <c r="N36" s="279">
        <f>K36/M36</f>
        <v>170.98361906701416</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400</v>
      </c>
      <c r="N37" s="279">
        <f>K37/M37</f>
        <v>289.6626883073111</v>
      </c>
    </row>
    <row r="38" spans="1:14">
      <c r="A38" t="s">
        <v>176</v>
      </c>
      <c r="B38" s="836" t="str">
        <f>VLOOKUP(A38,EQUIPOS!A8:D154,3,FALSE)</f>
        <v xml:space="preserve">Compresor (barrido y soplado)
</v>
      </c>
      <c r="C38" s="837"/>
      <c r="D38" s="837"/>
      <c r="E38" s="837"/>
      <c r="F38" s="837"/>
      <c r="G38" s="837"/>
      <c r="H38" s="838"/>
      <c r="I38" s="274"/>
      <c r="J38" s="275"/>
      <c r="K38" s="276">
        <f>VLOOKUP(A38,EQUIPOS!A8:D165,4,FALSE)</f>
        <v>45884.266726322858</v>
      </c>
      <c r="L38" s="277"/>
      <c r="M38" s="278">
        <v>400</v>
      </c>
      <c r="N38" s="279">
        <f>K38/M38</f>
        <v>114.71066681580714</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6">
        <f>VLOOKUP(A39,EQUIPOS!A9:D166,4,FALSE)</f>
        <v>79997.637304976597</v>
      </c>
      <c r="L39" s="840">
        <v>400</v>
      </c>
      <c r="M39" s="841"/>
      <c r="N39" s="279">
        <f>K39/L39</f>
        <v>199.99409326244148</v>
      </c>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1.1157756987950249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776.46684315136895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761</v>
      </c>
      <c r="B48" s="49" t="str">
        <f>VLOOKUP(A48,MATERIALES!A5:D373,3,FALSE)</f>
        <v>Agregado para tratamiento superf. Simple</v>
      </c>
      <c r="C48" s="288"/>
      <c r="D48" s="288"/>
      <c r="E48" s="288"/>
      <c r="F48" s="288"/>
      <c r="G48" s="288"/>
      <c r="H48" s="288"/>
      <c r="I48" s="275"/>
      <c r="J48" s="231" t="str">
        <f>VLOOKUP(A48,MATERIALES!A4:D373,2,FALSE)</f>
        <v>m3</v>
      </c>
      <c r="K48" s="289">
        <v>1.2999999999999999E-2</v>
      </c>
      <c r="L48" s="274"/>
      <c r="M48" s="409">
        <f>VLOOKUP(A48,MATERIALES!A5:D396,4,FALSE)</f>
        <v>93631.608490223327</v>
      </c>
      <c r="N48" s="279">
        <f>K48*M48</f>
        <v>1217.2109103729033</v>
      </c>
    </row>
    <row r="49" spans="1:14">
      <c r="A49" s="114" t="s">
        <v>860</v>
      </c>
      <c r="B49" s="49" t="str">
        <f>VLOOKUP(A49,MATERIALES!A6:D373,3,FALSE)</f>
        <v>Emulsión CRR-2</v>
      </c>
      <c r="C49" s="288"/>
      <c r="D49" s="288"/>
      <c r="E49" s="288"/>
      <c r="F49" s="288"/>
      <c r="G49" s="288"/>
      <c r="H49" s="288"/>
      <c r="I49" s="275"/>
      <c r="J49" s="231" t="str">
        <f>VLOOKUP(A49,MATERIALES!A5:D373,2,FALSE)</f>
        <v>lt</v>
      </c>
      <c r="K49" s="289">
        <v>1.5</v>
      </c>
      <c r="L49" s="274"/>
      <c r="M49" s="409">
        <f>VLOOKUP(A49,MATERIALES!A6:D397,4,FALSE)</f>
        <v>2649.5052513376008</v>
      </c>
      <c r="N49" s="279">
        <f>K49*M49</f>
        <v>3974.257877006401</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5191.4687873793046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1317</v>
      </c>
      <c r="B58" s="52" t="str">
        <f>VLOOKUP(A58,TRANSPORTE!A5:D117,3,FALSE)</f>
        <v>Transporte de agregados pétreos</v>
      </c>
      <c r="C58" s="324"/>
      <c r="D58" s="324"/>
      <c r="E58" s="324"/>
      <c r="F58" s="324"/>
      <c r="G58" s="324"/>
      <c r="H58" s="318" t="s">
        <v>1468</v>
      </c>
      <c r="I58" s="286">
        <v>1.2999999999999999E-2</v>
      </c>
      <c r="J58" s="293">
        <v>1</v>
      </c>
      <c r="K58" s="286">
        <f>I58*J58</f>
        <v>1.2999999999999999E-2</v>
      </c>
      <c r="L58" s="827">
        <f>VLOOKUP(A58,TRANSPORTE!A5:D117,4,FALSE)</f>
        <v>1350.4312569043623</v>
      </c>
      <c r="M58" s="828"/>
      <c r="N58" s="294">
        <f>K58*L58</f>
        <v>17.555606339756707</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17.555606339756707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135330.79999999999</v>
      </c>
      <c r="J70" s="300">
        <v>185</v>
      </c>
      <c r="K70" s="301">
        <f>VLOOKUP(A70,'MANO DE OBRA'!A8:D100,4,FALSE)</f>
        <v>250361.97999999998</v>
      </c>
      <c r="L70" s="56"/>
      <c r="M70" s="302">
        <v>3200</v>
      </c>
      <c r="N70" s="402">
        <f>K70/M70</f>
        <v>78.238118749999998</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SUM(N69:N75)</f>
        <v>111.57756987950249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6097.0688067499332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1219.4137613499868</v>
      </c>
      <c r="M83" s="858"/>
      <c r="N83" s="57"/>
    </row>
    <row r="84" spans="1:14">
      <c r="B84" s="95" t="s">
        <v>973</v>
      </c>
      <c r="C84" s="96"/>
      <c r="D84" s="96"/>
      <c r="E84" s="96"/>
      <c r="F84" s="96"/>
      <c r="G84" s="96"/>
      <c r="H84" s="96"/>
      <c r="I84" s="93"/>
      <c r="J84" s="94"/>
      <c r="K84" s="311">
        <v>0.05</v>
      </c>
      <c r="L84" s="857">
        <f>N78*K84</f>
        <v>304.85344033749669</v>
      </c>
      <c r="M84" s="858"/>
      <c r="N84" s="57"/>
    </row>
    <row r="85" spans="1:14" ht="15.75" thickBot="1">
      <c r="B85" s="97" t="s">
        <v>974</v>
      </c>
      <c r="C85" s="98"/>
      <c r="D85" s="98"/>
      <c r="E85" s="98"/>
      <c r="F85" s="98"/>
      <c r="G85" s="98"/>
      <c r="H85" s="98"/>
      <c r="I85" s="99"/>
      <c r="J85" s="100"/>
      <c r="K85" s="312">
        <v>0.05</v>
      </c>
      <c r="L85" s="859">
        <f>N78*K85</f>
        <v>304.85344033749669</v>
      </c>
      <c r="M85" s="860"/>
      <c r="N85" s="57"/>
    </row>
    <row r="86" spans="1:14" ht="15.75" thickBot="1">
      <c r="B86" s="823" t="s">
        <v>953</v>
      </c>
      <c r="C86" s="824"/>
      <c r="D86" s="824"/>
      <c r="E86" s="824"/>
      <c r="F86" s="824"/>
      <c r="G86" s="824"/>
      <c r="H86" s="824"/>
      <c r="I86" s="824"/>
      <c r="J86" s="824"/>
      <c r="K86" s="824"/>
      <c r="L86" s="824"/>
      <c r="M86" s="825"/>
      <c r="N86" s="58">
        <f>L83+L84+L85</f>
        <v>1829.1206420249803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7926.1894487749132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1563</v>
      </c>
      <c r="C31" s="87" t="s">
        <v>1564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90">
        <v>275</v>
      </c>
      <c r="N36" s="279">
        <f>K36/M36</f>
        <v>248.70344591565694</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90">
        <f>M36</f>
        <v>275</v>
      </c>
      <c r="N37" s="279">
        <f>K37/M37</f>
        <v>421.32754662881609</v>
      </c>
    </row>
    <row r="38" spans="1:14">
      <c r="A38" t="s">
        <v>176</v>
      </c>
      <c r="B38" s="836" t="str">
        <f>VLOOKUP(A38,EQUIPOS!A8:D154,3,FALSE)</f>
        <v xml:space="preserve">Compresor (barrido y soplado)
</v>
      </c>
      <c r="C38" s="837"/>
      <c r="D38" s="837"/>
      <c r="E38" s="837"/>
      <c r="F38" s="837"/>
      <c r="G38" s="837"/>
      <c r="H38" s="838"/>
      <c r="I38" s="274"/>
      <c r="J38" s="275"/>
      <c r="K38" s="276">
        <f>VLOOKUP(A38,EQUIPOS!A8:D165,4,FALSE)</f>
        <v>45884.266726322858</v>
      </c>
      <c r="L38" s="277"/>
      <c r="M38" s="290">
        <v>275</v>
      </c>
      <c r="N38" s="279">
        <f>K38/M38</f>
        <v>166.8518790048104</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6">
        <f>VLOOKUP(A39,EQUIPOS!A9:D166,4,FALSE)</f>
        <v>79997.637304976597</v>
      </c>
      <c r="L39" s="951">
        <v>275</v>
      </c>
      <c r="M39" s="952"/>
      <c r="N39" s="279">
        <f>K39/L39</f>
        <v>290.90049929082397</v>
      </c>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1.6229464709745818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1129.4063173110819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VLOOKUP(A48,MATERIALES!A4:D373,2,FALSE)</f>
        <v>m3</v>
      </c>
      <c r="K48" s="289">
        <v>2.5000000000000001E-2</v>
      </c>
      <c r="L48" s="274"/>
      <c r="M48" s="409">
        <f>VLOOKUP(A48,MATERIALES!A5:D396,4,FALSE)</f>
        <v>93631.608490223327</v>
      </c>
      <c r="N48" s="279">
        <f>K48*M48</f>
        <v>2340.7902122555834</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VLOOKUP(A49,MATERIALES!A5:D373,2,FALSE)</f>
        <v>m3</v>
      </c>
      <c r="K49" s="289">
        <v>1.2999999999999999E-2</v>
      </c>
      <c r="L49" s="274"/>
      <c r="M49" s="409">
        <f>VLOOKUP(A49,MATERIALES!A6:D397,4,FALSE)</f>
        <v>89560.374000210562</v>
      </c>
      <c r="N49" s="279">
        <f>K49*M49</f>
        <v>1164.2848620027373</v>
      </c>
    </row>
    <row r="50" spans="1:14">
      <c r="A50" t="s">
        <v>860</v>
      </c>
      <c r="B50" s="49" t="str">
        <f>VLOOKUP(A50,MATERIALES!A6:D373,3,FALSE)</f>
        <v>Emulsión CRR-2</v>
      </c>
      <c r="C50" s="288"/>
      <c r="D50" s="288"/>
      <c r="E50" s="288"/>
      <c r="F50" s="288"/>
      <c r="G50" s="288"/>
      <c r="H50" s="288"/>
      <c r="I50" s="275"/>
      <c r="J50" s="231" t="str">
        <f>VLOOKUP(A50,MATERIALES!A6:D373,2,FALSE)</f>
        <v>lt</v>
      </c>
      <c r="K50" s="289">
        <v>4.24</v>
      </c>
      <c r="L50" s="274"/>
      <c r="M50" s="409">
        <f>VLOOKUP(A50,MATERIALES!A6:D398,4,FALSE)</f>
        <v>2649.5052513376008</v>
      </c>
      <c r="N50" s="279">
        <f>K50*M50</f>
        <v>11233.902265671428</v>
      </c>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14738.977339929748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1317</v>
      </c>
      <c r="B58" s="52" t="str">
        <f>VLOOKUP(A58,TRANSPORTE!A5:D117,3,FALSE)</f>
        <v>Transporte de agregados pétreos</v>
      </c>
      <c r="C58" s="324"/>
      <c r="D58" s="324"/>
      <c r="E58" s="324"/>
      <c r="F58" s="324"/>
      <c r="G58" s="324"/>
      <c r="H58" s="318" t="s">
        <v>1468</v>
      </c>
      <c r="I58" s="286">
        <v>3.7999999999999999E-2</v>
      </c>
      <c r="J58" s="293">
        <v>1</v>
      </c>
      <c r="K58" s="286">
        <f>I58*J58</f>
        <v>3.7999999999999999E-2</v>
      </c>
      <c r="L58" s="827">
        <f>VLOOKUP(A58,TRANSPORTE!A5:D117,4,FALSE)</f>
        <v>1350.4312569043623</v>
      </c>
      <c r="M58" s="828"/>
      <c r="N58" s="294">
        <f>K58*L58</f>
        <v>51.316387762365764</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51.316387762365764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411">
        <v>2200</v>
      </c>
      <c r="N69" s="402">
        <f>K69/M69</f>
        <v>48.493747097458176</v>
      </c>
      <c r="O69" s="112"/>
    </row>
    <row r="70" spans="1:15">
      <c r="A70" t="s">
        <v>11</v>
      </c>
      <c r="B70" s="55" t="str">
        <f>VLOOKUP(A70,'MANO DE OBRA'!A8:D69,3,FALSE)</f>
        <v>Obrero (4)</v>
      </c>
      <c r="C70" s="53"/>
      <c r="D70" s="53"/>
      <c r="E70" s="53"/>
      <c r="F70" s="53"/>
      <c r="G70" s="53"/>
      <c r="H70" s="53"/>
      <c r="I70" s="299">
        <f>K70/J70*100</f>
        <v>135330.79999999999</v>
      </c>
      <c r="J70" s="300">
        <v>185</v>
      </c>
      <c r="K70" s="301">
        <f>VLOOKUP(A70,'MANO DE OBRA'!A8:D100,4,FALSE)</f>
        <v>250361.97999999998</v>
      </c>
      <c r="L70" s="56"/>
      <c r="M70" s="412">
        <v>2200</v>
      </c>
      <c r="N70" s="402">
        <f>K70/M70</f>
        <v>113.8009</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9" t="s">
        <v>953</v>
      </c>
      <c r="C76" s="830"/>
      <c r="D76" s="830"/>
      <c r="E76" s="830"/>
      <c r="F76" s="830"/>
      <c r="G76" s="830"/>
      <c r="H76" s="830"/>
      <c r="I76" s="830"/>
      <c r="J76" s="830"/>
      <c r="K76" s="830"/>
      <c r="L76" s="830"/>
      <c r="M76" s="831"/>
      <c r="N76" s="467">
        <f>SUM(N69:N75)</f>
        <v>162.29464709745818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16081.994692100656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3216.3989384201313</v>
      </c>
      <c r="M83" s="858"/>
      <c r="N83" s="57"/>
    </row>
    <row r="84" spans="1:14">
      <c r="B84" s="95" t="s">
        <v>973</v>
      </c>
      <c r="C84" s="96"/>
      <c r="D84" s="96"/>
      <c r="E84" s="96"/>
      <c r="F84" s="96"/>
      <c r="G84" s="96"/>
      <c r="H84" s="96"/>
      <c r="I84" s="93"/>
      <c r="J84" s="94"/>
      <c r="K84" s="311">
        <v>0.05</v>
      </c>
      <c r="L84" s="857">
        <f>N78*K84</f>
        <v>804.09973460503284</v>
      </c>
      <c r="M84" s="858"/>
      <c r="N84" s="57"/>
    </row>
    <row r="85" spans="1:14" ht="15.75" thickBot="1">
      <c r="B85" s="97" t="s">
        <v>974</v>
      </c>
      <c r="C85" s="98"/>
      <c r="D85" s="98"/>
      <c r="E85" s="98"/>
      <c r="F85" s="98"/>
      <c r="G85" s="98"/>
      <c r="H85" s="98"/>
      <c r="I85" s="99"/>
      <c r="J85" s="100"/>
      <c r="K85" s="312">
        <v>0.05</v>
      </c>
      <c r="L85" s="859">
        <f>N78*K85</f>
        <v>804.09973460503284</v>
      </c>
      <c r="M85" s="860"/>
      <c r="N85" s="57"/>
    </row>
    <row r="86" spans="1:14" ht="15.75" thickBot="1">
      <c r="B86" s="823" t="s">
        <v>953</v>
      </c>
      <c r="C86" s="824"/>
      <c r="D86" s="824"/>
      <c r="E86" s="824"/>
      <c r="F86" s="824"/>
      <c r="G86" s="824"/>
      <c r="H86" s="824"/>
      <c r="I86" s="824"/>
      <c r="J86" s="824"/>
      <c r="K86" s="824"/>
      <c r="L86" s="824"/>
      <c r="M86" s="825"/>
      <c r="N86" s="58">
        <f>L83+L84+L85</f>
        <v>4824.5984076301966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20906.593099730853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1565</v>
      </c>
      <c r="C31" s="87" t="s">
        <v>1566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90">
        <v>275</v>
      </c>
      <c r="N36" s="279">
        <f>K36/M36</f>
        <v>248.70344591565694</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90">
        <v>275</v>
      </c>
      <c r="N37" s="279">
        <f>K37/M37</f>
        <v>421.32754662881609</v>
      </c>
    </row>
    <row r="38" spans="1:14">
      <c r="A38" t="s">
        <v>176</v>
      </c>
      <c r="B38" s="836" t="str">
        <f>VLOOKUP(A38,EQUIPOS!A8:D154,3,FALSE)</f>
        <v xml:space="preserve">Compresor (barrido y soplado)
</v>
      </c>
      <c r="C38" s="837"/>
      <c r="D38" s="837"/>
      <c r="E38" s="837"/>
      <c r="F38" s="837"/>
      <c r="G38" s="837"/>
      <c r="H38" s="838"/>
      <c r="I38" s="274"/>
      <c r="J38" s="275"/>
      <c r="K38" s="276">
        <f>VLOOKUP(A38,EQUIPOS!A8:D165,4,FALSE)</f>
        <v>45884.266726322858</v>
      </c>
      <c r="L38" s="277"/>
      <c r="M38" s="290">
        <v>275</v>
      </c>
      <c r="N38" s="279">
        <f>K38/M38</f>
        <v>166.8518790048104</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6">
        <f>VLOOKUP(A39,EQUIPOS!A9:D166,4,FALSE)</f>
        <v>79997.637304976597</v>
      </c>
      <c r="L39" s="951">
        <v>275</v>
      </c>
      <c r="M39" s="952"/>
      <c r="N39" s="279">
        <f>K39/L39</f>
        <v>290.90049929082397</v>
      </c>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1.6229464709745818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1129.4063173110819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VLOOKUP(A48,MATERIALES!A4:D373,2,FALSE)</f>
        <v>m3</v>
      </c>
      <c r="K48" s="289">
        <v>1.9E-2</v>
      </c>
      <c r="L48" s="274"/>
      <c r="M48" s="409">
        <f>VLOOKUP(A48,MATERIALES!A5:D396,4,FALSE)</f>
        <v>93631.608490223327</v>
      </c>
      <c r="N48" s="279">
        <f>K48*M48</f>
        <v>1779.0005613142432</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VLOOKUP(A49,MATERIALES!A5:D373,2,FALSE)</f>
        <v>m3</v>
      </c>
      <c r="K49" s="289">
        <v>0.01</v>
      </c>
      <c r="L49" s="274"/>
      <c r="M49" s="409">
        <f>VLOOKUP(A49,MATERIALES!A6:D397,4,FALSE)</f>
        <v>89560.374000210562</v>
      </c>
      <c r="N49" s="279">
        <f>K49*M49</f>
        <v>895.60374000210561</v>
      </c>
    </row>
    <row r="50" spans="1:14">
      <c r="A50" t="s">
        <v>860</v>
      </c>
      <c r="B50" s="49" t="str">
        <f>VLOOKUP(A50,MATERIALES!A6:D373,3,FALSE)</f>
        <v>Emulsión CRR-2</v>
      </c>
      <c r="C50" s="288"/>
      <c r="D50" s="288"/>
      <c r="E50" s="288"/>
      <c r="F50" s="288"/>
      <c r="G50" s="288"/>
      <c r="H50" s="288"/>
      <c r="I50" s="275"/>
      <c r="J50" s="231" t="str">
        <f>VLOOKUP(A50,MATERIALES!A6:D373,2,FALSE)</f>
        <v>lt</v>
      </c>
      <c r="K50" s="289">
        <v>3.24</v>
      </c>
      <c r="L50" s="274"/>
      <c r="M50" s="409">
        <f>VLOOKUP(A50,MATERIALES!A6:D398,4,FALSE)</f>
        <v>2649.5052513376008</v>
      </c>
      <c r="N50" s="279">
        <f>K50*M50</f>
        <v>8584.3970143338265</v>
      </c>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11259.001315650175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1317</v>
      </c>
      <c r="B58" s="52" t="str">
        <f>VLOOKUP(A58,TRANSPORTE!A5:D117,3,FALSE)</f>
        <v>Transporte de agregados pétreos</v>
      </c>
      <c r="C58" s="324"/>
      <c r="D58" s="324"/>
      <c r="E58" s="324"/>
      <c r="F58" s="324"/>
      <c r="G58" s="324"/>
      <c r="H58" s="318" t="s">
        <v>1468</v>
      </c>
      <c r="I58" s="286">
        <v>2.9000000000000001E-2</v>
      </c>
      <c r="J58" s="293">
        <v>1</v>
      </c>
      <c r="K58" s="286">
        <f>I58*J58</f>
        <v>2.9000000000000001E-2</v>
      </c>
      <c r="L58" s="827">
        <f>VLOOKUP(A58,TRANSPORTE!A5:D117,4,FALSE)</f>
        <v>1350.4312569043623</v>
      </c>
      <c r="M58" s="828"/>
      <c r="N58" s="294">
        <f>K58*L58</f>
        <v>39.162506450226509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39.162506450226509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2200</v>
      </c>
      <c r="N69" s="402">
        <f>K69/M69</f>
        <v>113.8009</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13">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SUM(N69:N75)</f>
        <v>162.29464709745818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12589.864786508942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2517.9729573017885</v>
      </c>
      <c r="M83" s="858"/>
      <c r="N83" s="57"/>
    </row>
    <row r="84" spans="1:14">
      <c r="B84" s="95" t="s">
        <v>973</v>
      </c>
      <c r="C84" s="96"/>
      <c r="D84" s="96"/>
      <c r="E84" s="96"/>
      <c r="F84" s="96"/>
      <c r="G84" s="96"/>
      <c r="H84" s="96"/>
      <c r="I84" s="93"/>
      <c r="J84" s="94"/>
      <c r="K84" s="311">
        <v>0.05</v>
      </c>
      <c r="L84" s="857">
        <f>N78*K84</f>
        <v>629.49323932544712</v>
      </c>
      <c r="M84" s="858"/>
      <c r="N84" s="57"/>
    </row>
    <row r="85" spans="1:14" ht="15.75" thickBot="1">
      <c r="B85" s="97" t="s">
        <v>974</v>
      </c>
      <c r="C85" s="98"/>
      <c r="D85" s="98"/>
      <c r="E85" s="98"/>
      <c r="F85" s="98"/>
      <c r="G85" s="98"/>
      <c r="H85" s="98"/>
      <c r="I85" s="99"/>
      <c r="J85" s="100"/>
      <c r="K85" s="312">
        <v>0.05</v>
      </c>
      <c r="L85" s="859">
        <f>N78*K85</f>
        <v>629.49323932544712</v>
      </c>
      <c r="M85" s="860"/>
      <c r="N85" s="57"/>
    </row>
    <row r="86" spans="1:14" ht="15.75" thickBot="1">
      <c r="B86" s="823" t="s">
        <v>953</v>
      </c>
      <c r="C86" s="824"/>
      <c r="D86" s="824"/>
      <c r="E86" s="824"/>
      <c r="F86" s="824"/>
      <c r="G86" s="824"/>
      <c r="H86" s="824"/>
      <c r="I86" s="824"/>
      <c r="J86" s="824"/>
      <c r="K86" s="824"/>
      <c r="L86" s="824"/>
      <c r="M86" s="825"/>
      <c r="N86" s="58">
        <f>L83+L84+L85</f>
        <v>3776.9594359526827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16366.824222461626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1568</v>
      </c>
      <c r="C31" s="87" t="s">
        <v>1567</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275</v>
      </c>
      <c r="N36" s="279">
        <f>K36/M36</f>
        <v>248.70344591565694</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275</v>
      </c>
      <c r="N37" s="279">
        <f>K37/M37</f>
        <v>421.32754662881609</v>
      </c>
    </row>
    <row r="38" spans="1:14">
      <c r="A38" t="s">
        <v>176</v>
      </c>
      <c r="B38" s="836" t="str">
        <f>VLOOKUP(A38,EQUIPOS!A8:D154,3,FALSE)</f>
        <v xml:space="preserve">Compresor (barrido y soplado)
</v>
      </c>
      <c r="C38" s="837"/>
      <c r="D38" s="837"/>
      <c r="E38" s="837"/>
      <c r="F38" s="837"/>
      <c r="G38" s="837"/>
      <c r="H38" s="838"/>
      <c r="I38" s="274"/>
      <c r="J38" s="275"/>
      <c r="K38" s="276">
        <f>VLOOKUP(A38,EQUIPOS!A8:D165,4,FALSE)</f>
        <v>45884.266726322858</v>
      </c>
      <c r="L38" s="277"/>
      <c r="M38" s="278">
        <v>275</v>
      </c>
      <c r="N38" s="279">
        <f>K38/M38</f>
        <v>166.8518790048104</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6">
        <f>VLOOKUP(A39,EQUIPOS!A9:D166,4,FALSE)</f>
        <v>79997.637304976597</v>
      </c>
      <c r="L39" s="840">
        <v>275</v>
      </c>
      <c r="M39" s="841"/>
      <c r="N39" s="279">
        <f>K39/L39</f>
        <v>290.90049929082397</v>
      </c>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1.6229464709745818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1129.4063173110819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VLOOKUP(A48,MATERIALES!A4:D640,2,FALSE)</f>
        <v>m3</v>
      </c>
      <c r="K48" s="289">
        <v>2.5000000000000001E-2</v>
      </c>
      <c r="L48" s="274"/>
      <c r="M48" s="409">
        <f>VLOOKUP(A48,MATERIALES!A5:D396,4,FALSE)</f>
        <v>93631.608490223327</v>
      </c>
      <c r="N48" s="279">
        <f>K48*M48</f>
        <v>2340.7902122555834</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VLOOKUP(A49,MATERIALES!A5:D641,2,FALSE)</f>
        <v>m3</v>
      </c>
      <c r="K49" s="289">
        <v>1.2999999999999999E-2</v>
      </c>
      <c r="L49" s="274"/>
      <c r="M49" s="409">
        <f>VLOOKUP(A49,MATERIALES!A6:D397,4,FALSE)</f>
        <v>89560.374000210562</v>
      </c>
      <c r="N49" s="279">
        <f>K49*M49</f>
        <v>1164.2848620027373</v>
      </c>
    </row>
    <row r="50" spans="1:14">
      <c r="A50" t="s">
        <v>862</v>
      </c>
      <c r="B50" s="49" t="str">
        <f>VLOOKUP(A50,MATERIALES!A6:D373,3,FALSE)</f>
        <v>Emulsión CRR-2m</v>
      </c>
      <c r="C50" s="288"/>
      <c r="D50" s="288"/>
      <c r="E50" s="288"/>
      <c r="F50" s="288"/>
      <c r="G50" s="288"/>
      <c r="H50" s="288"/>
      <c r="I50" s="275"/>
      <c r="J50" s="231" t="str">
        <f>VLOOKUP(A50,MATERIALES!A6:D642,2,FALSE)</f>
        <v>lt</v>
      </c>
      <c r="K50" s="289">
        <v>4.24</v>
      </c>
      <c r="L50" s="274"/>
      <c r="M50" s="409">
        <f>VLOOKUP(A50,MATERIALES!A6:D398,4,FALSE)</f>
        <v>2550.722946381944</v>
      </c>
      <c r="N50" s="279">
        <f>K50*M50</f>
        <v>10815.065292659443</v>
      </c>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14320.140366917763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1317</v>
      </c>
      <c r="B58" s="52" t="str">
        <f>VLOOKUP(A58,TRANSPORTE!A5:D117,3,FALSE)</f>
        <v>Transporte de agregados pétreos</v>
      </c>
      <c r="C58" s="324"/>
      <c r="D58" s="324"/>
      <c r="E58" s="324"/>
      <c r="F58" s="324"/>
      <c r="G58" s="324"/>
      <c r="H58" s="318" t="s">
        <v>1468</v>
      </c>
      <c r="I58" s="286">
        <v>3.7999999999999999E-2</v>
      </c>
      <c r="J58" s="293">
        <v>1</v>
      </c>
      <c r="K58" s="286">
        <f>I58*J58</f>
        <v>3.7999999999999999E-2</v>
      </c>
      <c r="L58" s="827">
        <f>VLOOKUP(A58,TRANSPORTE!A5:D117,4,FALSE)</f>
        <v>1350.4312569043623</v>
      </c>
      <c r="M58" s="828"/>
      <c r="N58" s="294">
        <f>K58*L58</f>
        <v>51.316387762365764</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51.316387762365764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2200</v>
      </c>
      <c r="N69" s="402">
        <f>K69/M69</f>
        <v>113.8009</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SUM(N69:N75)</f>
        <v>162.29464709745818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15663.157719088671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3132.6315438177344</v>
      </c>
      <c r="M83" s="858"/>
      <c r="N83" s="57"/>
    </row>
    <row r="84" spans="1:14">
      <c r="B84" s="95" t="s">
        <v>973</v>
      </c>
      <c r="C84" s="96"/>
      <c r="D84" s="96"/>
      <c r="E84" s="96"/>
      <c r="F84" s="96"/>
      <c r="G84" s="96"/>
      <c r="H84" s="96"/>
      <c r="I84" s="93"/>
      <c r="J84" s="94"/>
      <c r="K84" s="311">
        <v>0.05</v>
      </c>
      <c r="L84" s="857">
        <f>N78*K84</f>
        <v>783.1578859544336</v>
      </c>
      <c r="M84" s="858"/>
      <c r="N84" s="57"/>
    </row>
    <row r="85" spans="1:14" ht="15.75" thickBot="1">
      <c r="B85" s="97" t="s">
        <v>974</v>
      </c>
      <c r="C85" s="98"/>
      <c r="D85" s="98"/>
      <c r="E85" s="98"/>
      <c r="F85" s="98"/>
      <c r="G85" s="98"/>
      <c r="H85" s="98"/>
      <c r="I85" s="99"/>
      <c r="J85" s="100"/>
      <c r="K85" s="312">
        <v>0.05</v>
      </c>
      <c r="L85" s="859">
        <f>N78*K85</f>
        <v>783.1578859544336</v>
      </c>
      <c r="M85" s="860"/>
      <c r="N85" s="57"/>
    </row>
    <row r="86" spans="1:14" ht="15.75" thickBot="1">
      <c r="B86" s="823" t="s">
        <v>953</v>
      </c>
      <c r="C86" s="824"/>
      <c r="D86" s="824"/>
      <c r="E86" s="824"/>
      <c r="F86" s="824"/>
      <c r="G86" s="824"/>
      <c r="H86" s="824"/>
      <c r="I86" s="824"/>
      <c r="J86" s="824"/>
      <c r="K86" s="824"/>
      <c r="L86" s="824"/>
      <c r="M86" s="825"/>
      <c r="N86" s="58">
        <f>L83+L84+L85</f>
        <v>4698.9473157266011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20362.105034815271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1569</v>
      </c>
      <c r="C31" s="87" t="s">
        <v>1570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275</v>
      </c>
      <c r="N36" s="279">
        <f>K36/M36</f>
        <v>248.70344591565694</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275</v>
      </c>
      <c r="N37" s="279">
        <f>K37/M37</f>
        <v>421.32754662881609</v>
      </c>
    </row>
    <row r="38" spans="1:14">
      <c r="A38" t="s">
        <v>176</v>
      </c>
      <c r="B38" s="836" t="str">
        <f>VLOOKUP(A38,EQUIPOS!A8:D154,3,FALSE)</f>
        <v xml:space="preserve">Compresor (barrido y soplado)
</v>
      </c>
      <c r="C38" s="837"/>
      <c r="D38" s="837"/>
      <c r="E38" s="837"/>
      <c r="F38" s="837"/>
      <c r="G38" s="837"/>
      <c r="H38" s="838"/>
      <c r="I38" s="274"/>
      <c r="J38" s="275"/>
      <c r="K38" s="276">
        <f>VLOOKUP(A38,EQUIPOS!A8:D165,4,FALSE)</f>
        <v>45884.266726322858</v>
      </c>
      <c r="L38" s="277"/>
      <c r="M38" s="278">
        <v>275</v>
      </c>
      <c r="N38" s="279">
        <f>K38/M38</f>
        <v>166.8518790048104</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6">
        <f>VLOOKUP(A39,EQUIPOS!A9:D166,4,FALSE)</f>
        <v>79997.637304976597</v>
      </c>
      <c r="L39" s="840">
        <v>275</v>
      </c>
      <c r="M39" s="841"/>
      <c r="N39" s="279">
        <f>K39/L39</f>
        <v>290.90049929082397</v>
      </c>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1.6229464709745818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1129.4063173110819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VLOOKUP(A48,MATERIALES!A4:D640,2,FALSE)</f>
        <v>m3</v>
      </c>
      <c r="K48" s="289">
        <v>1.9E-2</v>
      </c>
      <c r="L48" s="274"/>
      <c r="M48" s="409">
        <f>VLOOKUP(A48,MATERIALES!A5:D396,4,FALSE)</f>
        <v>93631.608490223327</v>
      </c>
      <c r="N48" s="279">
        <f>K48*M48</f>
        <v>1779.0005613142432</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VLOOKUP(A49,MATERIALES!A5:D641,2,FALSE)</f>
        <v>m3</v>
      </c>
      <c r="K49" s="289">
        <v>0.01</v>
      </c>
      <c r="L49" s="274"/>
      <c r="M49" s="409">
        <f>VLOOKUP(A49,MATERIALES!A6:D397,4,FALSE)</f>
        <v>89560.374000210562</v>
      </c>
      <c r="N49" s="279">
        <f>K49*M49</f>
        <v>895.60374000210561</v>
      </c>
    </row>
    <row r="50" spans="1:14">
      <c r="A50" t="s">
        <v>862</v>
      </c>
      <c r="B50" s="49" t="str">
        <f>VLOOKUP(A50,MATERIALES!A6:D373,3,FALSE)</f>
        <v>Emulsión CRR-2m</v>
      </c>
      <c r="C50" s="288"/>
      <c r="D50" s="288"/>
      <c r="E50" s="288"/>
      <c r="F50" s="288"/>
      <c r="G50" s="288"/>
      <c r="H50" s="288"/>
      <c r="I50" s="275"/>
      <c r="J50" s="231" t="str">
        <f>VLOOKUP(A50,MATERIALES!A6:D642,2,FALSE)</f>
        <v>lt</v>
      </c>
      <c r="K50" s="289">
        <v>3.24</v>
      </c>
      <c r="L50" s="274"/>
      <c r="M50" s="409">
        <f>VLOOKUP(A50,MATERIALES!A6:D398,4,FALSE)</f>
        <v>2550.722946381944</v>
      </c>
      <c r="N50" s="279">
        <f>K50*M50</f>
        <v>8264.342346277499</v>
      </c>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10938.946647593848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1317</v>
      </c>
      <c r="B58" s="52" t="str">
        <f>VLOOKUP(A58,TRANSPORTE!A5:D117,3,FALSE)</f>
        <v>Transporte de agregados pétreos</v>
      </c>
      <c r="C58" s="324"/>
      <c r="D58" s="324"/>
      <c r="E58" s="324"/>
      <c r="F58" s="324"/>
      <c r="G58" s="324"/>
      <c r="H58" s="318" t="s">
        <v>1468</v>
      </c>
      <c r="I58" s="286">
        <v>2.9000000000000001E-2</v>
      </c>
      <c r="J58" s="293">
        <v>1</v>
      </c>
      <c r="K58" s="286">
        <f>I58*J58</f>
        <v>2.9000000000000001E-2</v>
      </c>
      <c r="L58" s="827">
        <f>VLOOKUP(A58,TRANSPORTE!A5:D117,4,FALSE)</f>
        <v>1350.4312569043623</v>
      </c>
      <c r="M58" s="828"/>
      <c r="N58" s="294">
        <f>K58*L58</f>
        <v>39.162506450226509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39.162506450226509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2200</v>
      </c>
      <c r="N69" s="402">
        <f>K69/M69</f>
        <v>113.8009</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SUM(N69:N75)</f>
        <v>162.29464709745818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12269.810118452615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2453.962023690523</v>
      </c>
      <c r="M83" s="858"/>
      <c r="N83" s="57"/>
    </row>
    <row r="84" spans="1:14">
      <c r="B84" s="95" t="s">
        <v>973</v>
      </c>
      <c r="C84" s="96"/>
      <c r="D84" s="96"/>
      <c r="E84" s="96"/>
      <c r="F84" s="96"/>
      <c r="G84" s="96"/>
      <c r="H84" s="96"/>
      <c r="I84" s="93"/>
      <c r="J84" s="94"/>
      <c r="K84" s="311">
        <v>0.05</v>
      </c>
      <c r="L84" s="857">
        <f>N78*K84</f>
        <v>613.49050592263075</v>
      </c>
      <c r="M84" s="858"/>
      <c r="N84" s="57"/>
    </row>
    <row r="85" spans="1:14" ht="15.75" thickBot="1">
      <c r="B85" s="97" t="s">
        <v>974</v>
      </c>
      <c r="C85" s="98"/>
      <c r="D85" s="98"/>
      <c r="E85" s="98"/>
      <c r="F85" s="98"/>
      <c r="G85" s="98"/>
      <c r="H85" s="98"/>
      <c r="I85" s="99"/>
      <c r="J85" s="100"/>
      <c r="K85" s="312">
        <v>0.05</v>
      </c>
      <c r="L85" s="859">
        <f>N78*K85</f>
        <v>613.49050592263075</v>
      </c>
      <c r="M85" s="860"/>
      <c r="N85" s="57"/>
    </row>
    <row r="86" spans="1:14" ht="15.75" thickBot="1">
      <c r="B86" s="823" t="s">
        <v>953</v>
      </c>
      <c r="C86" s="824"/>
      <c r="D86" s="824"/>
      <c r="E86" s="824"/>
      <c r="F86" s="824"/>
      <c r="G86" s="824"/>
      <c r="H86" s="824"/>
      <c r="I86" s="824"/>
      <c r="J86" s="824"/>
      <c r="K86" s="824"/>
      <c r="L86" s="824"/>
      <c r="M86" s="825"/>
      <c r="N86" s="58">
        <f>L83+L84+L85</f>
        <v>3680.9430355357845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15950.7531539884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1050</v>
      </c>
      <c r="C31" s="87" t="s">
        <v>1571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418</v>
      </c>
      <c r="N36" s="279">
        <f>K36/M36</f>
        <v>163.62068810240589</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418</v>
      </c>
      <c r="N37" s="279">
        <f>K37/M37</f>
        <v>277.18917541369478</v>
      </c>
    </row>
    <row r="38" spans="1:14">
      <c r="A38" t="s">
        <v>225</v>
      </c>
      <c r="B38" s="836" t="str">
        <f>VLOOKUP(A38,EQUIPOS!A8:D154,3,FALSE)</f>
        <v>Esparcidor de gravilla, Ancho de esparcimiento 3100mm, Velocidad de trabajo 10—20km2/h</v>
      </c>
      <c r="C38" s="837"/>
      <c r="D38" s="837"/>
      <c r="E38" s="837"/>
      <c r="F38" s="837"/>
      <c r="G38" s="837"/>
      <c r="H38" s="838"/>
      <c r="I38" s="274"/>
      <c r="J38" s="275"/>
      <c r="K38" s="276">
        <f>VLOOKUP(A38,EQUIPOS!A8:D165,4,FALSE)</f>
        <v>79997.637304976597</v>
      </c>
      <c r="L38" s="277"/>
      <c r="M38" s="278">
        <v>418</v>
      </c>
      <c r="N38" s="279">
        <f>K38/M38</f>
        <v>191.38190742817369</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1.0677279414306458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633.25949888570506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796</v>
      </c>
      <c r="B48" s="49"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50883.404489574961</v>
      </c>
      <c r="N48" s="279">
        <f>K48*M48</f>
        <v>508.83404489574963</v>
      </c>
    </row>
    <row r="49" spans="1:14">
      <c r="A49" s="114" t="s">
        <v>860</v>
      </c>
      <c r="B49" s="49" t="str">
        <f>VLOOKUP(A49,MATERIALES!A6:D373,3,FALSE)</f>
        <v>Emulsión CRR-2</v>
      </c>
      <c r="C49" s="288"/>
      <c r="D49" s="288"/>
      <c r="E49" s="288"/>
      <c r="F49" s="288"/>
      <c r="G49" s="288"/>
      <c r="H49" s="288"/>
      <c r="I49" s="275"/>
      <c r="J49" s="231" t="str">
        <f>VLOOKUP(A49,MATERIALES!A5:D641,2,FALSE)</f>
        <v>lt</v>
      </c>
      <c r="K49" s="289">
        <v>1.25</v>
      </c>
      <c r="L49" s="274"/>
      <c r="M49" s="409">
        <f>VLOOKUP(A49,MATERIALES!A6:D397,4,FALSE)</f>
        <v>2649.5052513376008</v>
      </c>
      <c r="N49" s="279">
        <f>K49*M49</f>
        <v>3311.8815641720012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3820.7156090677508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1227</v>
      </c>
      <c r="B58" s="52" t="str">
        <f>VLOOKUP(A58,TRANSPORTE!A5:D117,3,FALSE)</f>
        <v>Transporte de Arena</v>
      </c>
      <c r="C58" s="324"/>
      <c r="D58" s="324"/>
      <c r="E58" s="324"/>
      <c r="F58" s="324"/>
      <c r="G58" s="324"/>
      <c r="H58" s="318" t="s">
        <v>1468</v>
      </c>
      <c r="I58" s="286">
        <v>0.01</v>
      </c>
      <c r="J58" s="293">
        <v>1</v>
      </c>
      <c r="K58" s="286">
        <f>I58*J58</f>
        <v>0.01</v>
      </c>
      <c r="L58" s="827">
        <f>VLOOKUP(A58,TRANSPORTE!A5:D117,4,FALSE)</f>
        <v>1294.9562204587594</v>
      </c>
      <c r="M58" s="828"/>
      <c r="N58" s="294">
        <f>K58*L58</f>
        <v>12.949562204587593</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12.949562204587593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3344</v>
      </c>
      <c r="N69" s="402">
        <f>K69/M69</f>
        <v>74.869013157894727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3344</v>
      </c>
      <c r="N70" s="402">
        <f>K70/M70</f>
        <v>31.903780985169853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SUM(N69:N75)</f>
        <v>106.77279414306457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4573.697464301109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914.73949286022184</v>
      </c>
      <c r="M83" s="858"/>
      <c r="N83" s="57"/>
    </row>
    <row r="84" spans="1:14">
      <c r="B84" s="95" t="s">
        <v>973</v>
      </c>
      <c r="C84" s="96"/>
      <c r="D84" s="96"/>
      <c r="E84" s="96"/>
      <c r="F84" s="96"/>
      <c r="G84" s="96"/>
      <c r="H84" s="96"/>
      <c r="I84" s="93"/>
      <c r="J84" s="94"/>
      <c r="K84" s="311">
        <v>0.05</v>
      </c>
      <c r="L84" s="857">
        <f>N78*K84</f>
        <v>228.68487321505546</v>
      </c>
      <c r="M84" s="858"/>
      <c r="N84" s="57"/>
    </row>
    <row r="85" spans="1:14" ht="15.75" thickBot="1">
      <c r="B85" s="97" t="s">
        <v>974</v>
      </c>
      <c r="C85" s="98"/>
      <c r="D85" s="98"/>
      <c r="E85" s="98"/>
      <c r="F85" s="98"/>
      <c r="G85" s="98"/>
      <c r="H85" s="98"/>
      <c r="I85" s="99"/>
      <c r="J85" s="100"/>
      <c r="K85" s="312">
        <v>0.05</v>
      </c>
      <c r="L85" s="859">
        <f>N78*K85</f>
        <v>228.68487321505546</v>
      </c>
      <c r="M85" s="860"/>
      <c r="N85" s="57"/>
    </row>
    <row r="86" spans="1:14" ht="15.75" thickBot="1">
      <c r="B86" s="823" t="s">
        <v>953</v>
      </c>
      <c r="C86" s="824"/>
      <c r="D86" s="824"/>
      <c r="E86" s="824"/>
      <c r="F86" s="824"/>
      <c r="G86" s="824"/>
      <c r="H86" s="824"/>
      <c r="I86" s="824"/>
      <c r="J86" s="824"/>
      <c r="K86" s="824"/>
      <c r="L86" s="824"/>
      <c r="M86" s="825"/>
      <c r="N86" s="58">
        <f>L83+L84+L85</f>
        <v>1372.1092392903327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5945.8067035914419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1051</v>
      </c>
      <c r="C31" s="87" t="s">
        <v>1572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154</v>
      </c>
      <c r="B36" s="836" t="str">
        <f>VLOOKUP(A36,EQUIPOS!A6:D154,3,FALSE)</f>
        <v>Carrotanque Irrigador de asfalto, 1000 GALONES DE CAPACIDAD</v>
      </c>
      <c r="C36" s="837"/>
      <c r="D36" s="837"/>
      <c r="E36" s="837"/>
      <c r="F36" s="837"/>
      <c r="G36" s="837"/>
      <c r="H36" s="838"/>
      <c r="I36" s="274"/>
      <c r="J36" s="275"/>
      <c r="K36" s="276">
        <f>VLOOKUP(A36,EQUIPOS!A6:D163,4,FALSE)</f>
        <v>68393.447626805661</v>
      </c>
      <c r="L36" s="277"/>
      <c r="M36" s="278">
        <v>418</v>
      </c>
      <c r="N36" s="279">
        <f>K36/M36</f>
        <v>163.62068810240589</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418</v>
      </c>
      <c r="N37" s="279">
        <f>K37/M37</f>
        <v>277.18917541369478</v>
      </c>
    </row>
    <row r="38" spans="1:14">
      <c r="A38" t="s">
        <v>225</v>
      </c>
      <c r="B38" s="836" t="str">
        <f>VLOOKUP(A38,EQUIPOS!A8:D154,3,FALSE)</f>
        <v>Esparcidor de gravilla, Ancho de esparcimiento 3100mm, Velocidad de trabajo 10—20km2/h</v>
      </c>
      <c r="C38" s="837"/>
      <c r="D38" s="837"/>
      <c r="E38" s="837"/>
      <c r="F38" s="837"/>
      <c r="G38" s="837"/>
      <c r="H38" s="838"/>
      <c r="I38" s="274"/>
      <c r="J38" s="275"/>
      <c r="K38" s="276">
        <f>VLOOKUP(A38,EQUIPOS!A8:D165,4,FALSE)</f>
        <v>79997.637304976597</v>
      </c>
      <c r="L38" s="277"/>
      <c r="M38" s="278">
        <v>418</v>
      </c>
      <c r="N38" s="279">
        <f>K38/M38</f>
        <v>191.38190742817369</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1.0677279414306458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633.25949888570506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796</v>
      </c>
      <c r="B48" s="49"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50883.404489574961</v>
      </c>
      <c r="N48" s="279">
        <f>K48*M48</f>
        <v>508.83404489574963</v>
      </c>
    </row>
    <row r="49" spans="1:72">
      <c r="A49" s="114" t="s">
        <v>858</v>
      </c>
      <c r="B49" s="49" t="str">
        <f>VLOOKUP(A49,MATERIALES!A6:D373,3,FALSE)</f>
        <v>Emulsión CRR-1</v>
      </c>
      <c r="C49" s="288"/>
      <c r="D49" s="288"/>
      <c r="E49" s="288"/>
      <c r="F49" s="288"/>
      <c r="G49" s="288"/>
      <c r="H49" s="288"/>
      <c r="I49" s="275"/>
      <c r="J49" s="275" t="s">
        <v>980</v>
      </c>
      <c r="K49" s="289">
        <v>1.25</v>
      </c>
      <c r="L49" s="274"/>
      <c r="M49" s="409">
        <f>VLOOKUP(A49,MATERIALES!A6:D397,4,FALSE)</f>
        <v>2409.64056306467</v>
      </c>
      <c r="N49" s="279">
        <f>K49*M49</f>
        <v>3012.0507038308374</v>
      </c>
      <c r="BT49">
        <v>1111</v>
      </c>
    </row>
    <row r="50" spans="1:72">
      <c r="B50" s="49"/>
      <c r="C50" s="288"/>
      <c r="D50" s="288"/>
      <c r="E50" s="288"/>
      <c r="F50" s="288"/>
      <c r="G50" s="288"/>
      <c r="H50" s="288"/>
      <c r="I50" s="275"/>
      <c r="J50" s="231"/>
      <c r="K50" s="289"/>
      <c r="L50" s="274"/>
      <c r="M50" s="290"/>
      <c r="N50" s="291"/>
    </row>
    <row r="51" spans="1:72">
      <c r="B51" s="49"/>
      <c r="C51" s="288"/>
      <c r="D51" s="288"/>
      <c r="E51" s="288"/>
      <c r="F51" s="288"/>
      <c r="G51" s="288"/>
      <c r="H51" s="288"/>
      <c r="I51" s="275"/>
      <c r="J51" s="231"/>
      <c r="K51" s="289"/>
      <c r="L51" s="274"/>
      <c r="M51" s="290"/>
      <c r="N51" s="291"/>
    </row>
    <row r="52" spans="1:72" ht="15.75" thickBot="1">
      <c r="B52" s="818"/>
      <c r="C52" s="819"/>
      <c r="D52" s="819"/>
      <c r="E52" s="819"/>
      <c r="F52" s="819"/>
      <c r="G52" s="819"/>
      <c r="H52" s="819"/>
      <c r="I52" s="820"/>
      <c r="J52" s="48"/>
      <c r="K52" s="50"/>
      <c r="L52" s="821"/>
      <c r="M52" s="822"/>
      <c r="N52" s="51"/>
    </row>
    <row r="53" spans="1:72" ht="15.75" thickBot="1">
      <c r="B53" s="823" t="s">
        <v>953</v>
      </c>
      <c r="C53" s="824"/>
      <c r="D53" s="824"/>
      <c r="E53" s="824"/>
      <c r="F53" s="824"/>
      <c r="G53" s="824"/>
      <c r="H53" s="824"/>
      <c r="I53" s="824"/>
      <c r="J53" s="824"/>
      <c r="K53" s="824"/>
      <c r="L53" s="824"/>
      <c r="M53" s="825"/>
      <c r="N53" s="401">
        <f>SUM(N48:N52)</f>
        <v>3520.8847487265871</v>
      </c>
    </row>
    <row r="54" spans="1:72">
      <c r="B54" s="39"/>
      <c r="C54" s="40"/>
      <c r="D54" s="40"/>
      <c r="E54" s="40"/>
      <c r="F54" s="40"/>
      <c r="G54" s="40"/>
      <c r="H54" s="40"/>
      <c r="I54" s="40"/>
      <c r="J54" s="40"/>
      <c r="K54" s="40"/>
      <c r="L54" s="40"/>
      <c r="M54" s="40"/>
      <c r="N54" s="41"/>
    </row>
    <row r="55" spans="1:72">
      <c r="B55" s="70" t="s">
        <v>956</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0" t="s">
        <v>957</v>
      </c>
      <c r="C57" s="321"/>
      <c r="D57" s="321"/>
      <c r="E57" s="321"/>
      <c r="F57" s="321"/>
      <c r="G57" s="321"/>
      <c r="H57" s="79" t="s">
        <v>945</v>
      </c>
      <c r="I57" s="80" t="s">
        <v>958</v>
      </c>
      <c r="J57" s="81" t="s">
        <v>959</v>
      </c>
      <c r="K57" s="79" t="s">
        <v>960</v>
      </c>
      <c r="L57" s="826" t="s">
        <v>961</v>
      </c>
      <c r="M57" s="799"/>
      <c r="N57" s="82" t="s">
        <v>951</v>
      </c>
    </row>
    <row r="58" spans="1:72">
      <c r="A58" t="s">
        <v>1227</v>
      </c>
      <c r="B58" s="52" t="str">
        <f>VLOOKUP(A58,TRANSPORTE!A5:D117,3,FALSE)</f>
        <v>Transporte de Arena</v>
      </c>
      <c r="C58" s="324"/>
      <c r="D58" s="324"/>
      <c r="E58" s="324"/>
      <c r="F58" s="324"/>
      <c r="G58" s="324"/>
      <c r="H58" s="318" t="s">
        <v>1468</v>
      </c>
      <c r="I58" s="286">
        <v>0.01</v>
      </c>
      <c r="J58" s="293">
        <v>1</v>
      </c>
      <c r="K58" s="286">
        <f>I58*J58</f>
        <v>0.01</v>
      </c>
      <c r="L58" s="827">
        <f>VLOOKUP(A58,TRANSPORTE!A5:D117,4,FALSE)</f>
        <v>1294.9562204587594</v>
      </c>
      <c r="M58" s="828"/>
      <c r="N58" s="294">
        <f>K58*L58</f>
        <v>12.949562204587593</v>
      </c>
    </row>
    <row r="59" spans="1:72">
      <c r="B59" s="52"/>
      <c r="C59" s="53"/>
      <c r="D59" s="53"/>
      <c r="E59" s="53"/>
      <c r="F59" s="53"/>
      <c r="G59" s="53"/>
      <c r="H59" s="295"/>
      <c r="I59" s="286"/>
      <c r="J59" s="286"/>
      <c r="K59" s="286"/>
      <c r="L59" s="296"/>
      <c r="M59" s="297"/>
      <c r="N59" s="298"/>
    </row>
    <row r="60" spans="1:72">
      <c r="B60" s="52"/>
      <c r="C60" s="53"/>
      <c r="D60" s="53"/>
      <c r="E60" s="53"/>
      <c r="F60" s="53"/>
      <c r="G60" s="53"/>
      <c r="H60" s="295"/>
      <c r="I60" s="286"/>
      <c r="J60" s="286"/>
      <c r="K60" s="286"/>
      <c r="L60" s="296"/>
      <c r="M60" s="297"/>
      <c r="N60" s="298"/>
    </row>
    <row r="61" spans="1:72">
      <c r="B61" s="52"/>
      <c r="C61" s="53"/>
      <c r="D61" s="53"/>
      <c r="E61" s="53"/>
      <c r="F61" s="53"/>
      <c r="G61" s="53"/>
      <c r="H61" s="295"/>
      <c r="I61" s="286"/>
      <c r="J61" s="286"/>
      <c r="K61" s="286"/>
      <c r="L61" s="296"/>
      <c r="M61" s="297"/>
      <c r="N61" s="298"/>
    </row>
    <row r="62" spans="1:72">
      <c r="B62" s="52"/>
      <c r="C62" s="53"/>
      <c r="D62" s="53"/>
      <c r="E62" s="53"/>
      <c r="F62" s="53"/>
      <c r="G62" s="53"/>
      <c r="H62" s="295"/>
      <c r="I62" s="286"/>
      <c r="J62" s="286"/>
      <c r="K62" s="286"/>
      <c r="L62" s="296"/>
      <c r="M62" s="297"/>
      <c r="N62" s="298"/>
    </row>
    <row r="63" spans="1:72" ht="15.75" thickBot="1">
      <c r="B63" s="454"/>
      <c r="C63" s="455"/>
      <c r="D63" s="455"/>
      <c r="E63" s="455"/>
      <c r="F63" s="455"/>
      <c r="G63" s="455"/>
      <c r="H63" s="54"/>
      <c r="I63" s="132"/>
      <c r="J63" s="132"/>
      <c r="K63" s="132"/>
      <c r="L63" s="812"/>
      <c r="M63" s="813"/>
      <c r="N63" s="133"/>
    </row>
    <row r="64" spans="1:72" ht="15.75" thickBot="1">
      <c r="B64" s="829" t="s">
        <v>953</v>
      </c>
      <c r="C64" s="830"/>
      <c r="D64" s="830"/>
      <c r="E64" s="830"/>
      <c r="F64" s="830"/>
      <c r="G64" s="830"/>
      <c r="H64" s="830"/>
      <c r="I64" s="830"/>
      <c r="J64" s="830"/>
      <c r="K64" s="830"/>
      <c r="L64" s="830"/>
      <c r="M64" s="831"/>
      <c r="N64" s="110">
        <f>N58+N59+N60+N61+N62</f>
        <v>12.949562204587593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3344</v>
      </c>
      <c r="N69" s="402">
        <f>K69/M69</f>
        <v>74.869013157894727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3344</v>
      </c>
      <c r="N70" s="402">
        <f>K70/M70</f>
        <v>31.903780985169853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SUM(N69:N75)</f>
        <v>106.77279414306457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4273.8666039599448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854.77332079198902</v>
      </c>
      <c r="M83" s="858"/>
      <c r="N83" s="57"/>
    </row>
    <row r="84" spans="1:14">
      <c r="B84" s="95" t="s">
        <v>973</v>
      </c>
      <c r="C84" s="96"/>
      <c r="D84" s="96"/>
      <c r="E84" s="96"/>
      <c r="F84" s="96"/>
      <c r="G84" s="96"/>
      <c r="H84" s="96"/>
      <c r="I84" s="93"/>
      <c r="J84" s="94"/>
      <c r="K84" s="311">
        <v>0.05</v>
      </c>
      <c r="L84" s="857">
        <f>N78*K84</f>
        <v>213.69333019799726</v>
      </c>
      <c r="M84" s="858"/>
      <c r="N84" s="57"/>
    </row>
    <row r="85" spans="1:14" ht="15.75" thickBot="1">
      <c r="B85" s="97" t="s">
        <v>974</v>
      </c>
      <c r="C85" s="98"/>
      <c r="D85" s="98"/>
      <c r="E85" s="98"/>
      <c r="F85" s="98"/>
      <c r="G85" s="98"/>
      <c r="H85" s="98"/>
      <c r="I85" s="99"/>
      <c r="J85" s="100"/>
      <c r="K85" s="312">
        <v>0.05</v>
      </c>
      <c r="L85" s="859">
        <f>N78*K85</f>
        <v>213.69333019799726</v>
      </c>
      <c r="M85" s="860"/>
      <c r="N85" s="57"/>
    </row>
    <row r="86" spans="1:14" ht="15.75" thickBot="1">
      <c r="B86" s="823" t="s">
        <v>953</v>
      </c>
      <c r="C86" s="824"/>
      <c r="D86" s="824"/>
      <c r="E86" s="824"/>
      <c r="F86" s="824"/>
      <c r="G86" s="824"/>
      <c r="H86" s="824"/>
      <c r="I86" s="824"/>
      <c r="J86" s="824"/>
      <c r="K86" s="824"/>
      <c r="L86" s="824"/>
      <c r="M86" s="825"/>
      <c r="N86" s="58">
        <f>L83+L84+L85</f>
        <v>1282.1599811879835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5556.026585147928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1052</v>
      </c>
      <c r="C31" s="87" t="s">
        <v>1529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136</v>
      </c>
      <c r="B36" s="836" t="str">
        <f>VLOOKUP(A36,EQUIPOS!A6:D154,3,FALSE)</f>
        <v>Camión de Slurry</v>
      </c>
      <c r="C36" s="837"/>
      <c r="D36" s="837"/>
      <c r="E36" s="837"/>
      <c r="F36" s="837"/>
      <c r="G36" s="837"/>
      <c r="H36" s="838"/>
      <c r="I36" s="274"/>
      <c r="J36" s="275"/>
      <c r="K36" s="276">
        <f>VLOOKUP(A36,EQUIPOS!A6:D163,4,FALSE)</f>
        <v>133791.66868824553</v>
      </c>
      <c r="L36" s="277"/>
      <c r="M36" s="278">
        <v>600</v>
      </c>
      <c r="N36" s="279">
        <f>K36/M36</f>
        <v>222.98611448040921</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600</v>
      </c>
      <c r="N37" s="279">
        <f>K37/M37</f>
        <v>76.473777877204768</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0.74385046586334991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300.20374282347734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767</v>
      </c>
      <c r="B48" s="49"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58300.180502352589</v>
      </c>
      <c r="N48" s="279">
        <f>K48*M48</f>
        <v>728.75225627940745</v>
      </c>
    </row>
    <row r="49" spans="1:14">
      <c r="A49" s="114" t="s">
        <v>850</v>
      </c>
      <c r="B49" s="49" t="str">
        <f>VLOOKUP(A49,MATERIALES!A6:D373,3,FALSE)</f>
        <v>Emulsión CRL-1h</v>
      </c>
      <c r="C49" s="288"/>
      <c r="D49" s="288"/>
      <c r="E49" s="288"/>
      <c r="F49" s="288"/>
      <c r="G49" s="288"/>
      <c r="H49" s="288"/>
      <c r="I49" s="275"/>
      <c r="J49" s="231" t="str">
        <f>VLOOKUP(A49,MATERIALES!A5:D641,2,FALSE)</f>
        <v>lt</v>
      </c>
      <c r="K49" s="414">
        <v>1.4625000000000001</v>
      </c>
      <c r="L49" s="274"/>
      <c r="M49" s="409">
        <f>VLOOKUP(A49,MATERIALES!A6:D397,4,FALSE)</f>
        <v>2389.4859368764878</v>
      </c>
      <c r="N49" s="279">
        <f>K49*M49</f>
        <v>3494.6231826818639</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4223.3754389612714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1329</v>
      </c>
      <c r="B58" s="52" t="str">
        <f>VLOOKUP(A58,TRANSPORTE!A5:D117,3,FALSE)</f>
        <v>Transporte de agregado tipo LA-1</v>
      </c>
      <c r="C58" s="324"/>
      <c r="D58" s="324"/>
      <c r="E58" s="324"/>
      <c r="F58" s="324"/>
      <c r="G58" s="324"/>
      <c r="H58" s="318" t="s">
        <v>1468</v>
      </c>
      <c r="I58" s="415">
        <v>1.2500000000000001E-2</v>
      </c>
      <c r="J58" s="293">
        <v>1</v>
      </c>
      <c r="K58" s="415">
        <f>I58*J58</f>
        <v>1.2500000000000001E-2</v>
      </c>
      <c r="L58" s="827">
        <f>VLOOKUP(A58,TRANSPORTE!A5:D117,4,FALSE)</f>
        <v>1350.4312569043623</v>
      </c>
      <c r="M58" s="828"/>
      <c r="N58" s="294">
        <f>K58*L58</f>
        <v>16.880390711304528</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16.880390711304528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SUM(N69:N75)</f>
        <v>74.385046586334994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4614.8446190823879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922.96892381647763</v>
      </c>
      <c r="M83" s="858"/>
      <c r="N83" s="57"/>
    </row>
    <row r="84" spans="1:14">
      <c r="B84" s="95" t="s">
        <v>973</v>
      </c>
      <c r="C84" s="96"/>
      <c r="D84" s="96"/>
      <c r="E84" s="96"/>
      <c r="F84" s="96"/>
      <c r="G84" s="96"/>
      <c r="H84" s="96"/>
      <c r="I84" s="93"/>
      <c r="J84" s="94"/>
      <c r="K84" s="311">
        <v>0.05</v>
      </c>
      <c r="L84" s="857">
        <f>N78*K84</f>
        <v>230.74223095411941</v>
      </c>
      <c r="M84" s="858"/>
      <c r="N84" s="57"/>
    </row>
    <row r="85" spans="1:14" ht="15.75" thickBot="1">
      <c r="B85" s="97" t="s">
        <v>974</v>
      </c>
      <c r="C85" s="98"/>
      <c r="D85" s="98"/>
      <c r="E85" s="98"/>
      <c r="F85" s="98"/>
      <c r="G85" s="98"/>
      <c r="H85" s="98"/>
      <c r="I85" s="99"/>
      <c r="J85" s="100"/>
      <c r="K85" s="312">
        <v>0.05</v>
      </c>
      <c r="L85" s="859">
        <f>N78*K85</f>
        <v>230.74223095411941</v>
      </c>
      <c r="M85" s="860"/>
      <c r="N85" s="57"/>
    </row>
    <row r="86" spans="1:14" ht="15.75" thickBot="1">
      <c r="B86" s="823" t="s">
        <v>953</v>
      </c>
      <c r="C86" s="824"/>
      <c r="D86" s="824"/>
      <c r="E86" s="824"/>
      <c r="F86" s="824"/>
      <c r="G86" s="824"/>
      <c r="H86" s="824"/>
      <c r="I86" s="824"/>
      <c r="J86" s="824"/>
      <c r="K86" s="824"/>
      <c r="L86" s="824"/>
      <c r="M86" s="825"/>
      <c r="N86" s="58">
        <f>L83+L84+L85</f>
        <v>1384.4533857247163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5999.298004807104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1053</v>
      </c>
      <c r="C31" s="87" t="s">
        <v>2060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136</v>
      </c>
      <c r="B36" s="836" t="str">
        <f>VLOOKUP(A36,EQUIPOS!A6:D154,3,FALSE)</f>
        <v>Camión de Slurry</v>
      </c>
      <c r="C36" s="837"/>
      <c r="D36" s="837"/>
      <c r="E36" s="837"/>
      <c r="F36" s="837"/>
      <c r="G36" s="837"/>
      <c r="H36" s="838"/>
      <c r="I36" s="274"/>
      <c r="J36" s="275"/>
      <c r="K36" s="276">
        <f>VLOOKUP(A36,EQUIPOS!A6:D163,4,FALSE)</f>
        <v>133791.66868824553</v>
      </c>
      <c r="L36" s="277"/>
      <c r="M36" s="278">
        <v>600</v>
      </c>
      <c r="N36" s="279">
        <f>K36/M36</f>
        <v>222.98611448040921</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600</v>
      </c>
      <c r="N37" s="279">
        <f>K37/M37</f>
        <v>76.473777877204768</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0.74385046586334991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300.20374282347734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768</v>
      </c>
      <c r="B48" s="49"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57839.541024105456</v>
      </c>
      <c r="N48" s="279">
        <f>K48*M48</f>
        <v>549.47563972900184</v>
      </c>
    </row>
    <row r="49" spans="1:14">
      <c r="A49" s="114" t="s">
        <v>850</v>
      </c>
      <c r="B49" s="49" t="str">
        <f>VLOOKUP(A49,MATERIALES!A6:D373,3,FALSE)</f>
        <v>Emulsión CRL-1h</v>
      </c>
      <c r="C49" s="288"/>
      <c r="D49" s="288"/>
      <c r="E49" s="288"/>
      <c r="F49" s="288"/>
      <c r="G49" s="288"/>
      <c r="H49" s="288"/>
      <c r="I49" s="275"/>
      <c r="J49" s="231" t="str">
        <f>VLOOKUP(A49,MATERIALES!A5:D641,2,FALSE)</f>
        <v>lt</v>
      </c>
      <c r="K49" s="416">
        <v>1.4107499999999999</v>
      </c>
      <c r="L49" s="274"/>
      <c r="M49" s="409">
        <f>VLOOKUP(A49,MATERIALES!A6:D397,4,FALSE)</f>
        <v>2389.4859368764878</v>
      </c>
      <c r="N49" s="279">
        <f>K49*M49</f>
        <v>3370.9672854485052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3920.4429251775073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1331</v>
      </c>
      <c r="B58" s="52" t="str">
        <f>VLOOKUP(A58,TRANSPORTE!A5:D117,3,FALSE)</f>
        <v>Transporte de agregado tipo LA-2</v>
      </c>
      <c r="C58" s="324"/>
      <c r="D58" s="324"/>
      <c r="E58" s="324"/>
      <c r="F58" s="324"/>
      <c r="G58" s="324"/>
      <c r="H58" s="318" t="s">
        <v>1468</v>
      </c>
      <c r="I58" s="415">
        <v>9.4999999999999998E-3</v>
      </c>
      <c r="J58" s="293">
        <v>1</v>
      </c>
      <c r="K58" s="415">
        <f>I58*J58</f>
        <v>9.4999999999999998E-3</v>
      </c>
      <c r="L58" s="827">
        <f>VLOOKUP(A58,TRANSPORTE!A5:D117,4,FALSE)</f>
        <v>1350.4312569043623</v>
      </c>
      <c r="M58" s="828"/>
      <c r="N58" s="294">
        <f>K58*L58</f>
        <v>12.829096940591441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12.829096940591441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SUM(N69:N75)</f>
        <v>74.385046586334994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4307.8608115279112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861.57216230558231</v>
      </c>
      <c r="M83" s="858"/>
      <c r="N83" s="57"/>
    </row>
    <row r="84" spans="1:14">
      <c r="B84" s="95" t="s">
        <v>973</v>
      </c>
      <c r="C84" s="96"/>
      <c r="D84" s="96"/>
      <c r="E84" s="96"/>
      <c r="F84" s="96"/>
      <c r="G84" s="96"/>
      <c r="H84" s="96"/>
      <c r="I84" s="93"/>
      <c r="J84" s="94"/>
      <c r="K84" s="311">
        <v>0.05</v>
      </c>
      <c r="L84" s="857">
        <f>N78*K84</f>
        <v>215.39304057639558</v>
      </c>
      <c r="M84" s="858"/>
      <c r="N84" s="57"/>
    </row>
    <row r="85" spans="1:14" ht="15.75" thickBot="1">
      <c r="B85" s="97" t="s">
        <v>974</v>
      </c>
      <c r="C85" s="98"/>
      <c r="D85" s="98"/>
      <c r="E85" s="98"/>
      <c r="F85" s="98"/>
      <c r="G85" s="98"/>
      <c r="H85" s="98"/>
      <c r="I85" s="99"/>
      <c r="J85" s="100"/>
      <c r="K85" s="312">
        <v>0.05</v>
      </c>
      <c r="L85" s="859">
        <f>N78*K85</f>
        <v>215.39304057639558</v>
      </c>
      <c r="M85" s="860"/>
      <c r="N85" s="57"/>
    </row>
    <row r="86" spans="1:14" ht="15.75" thickBot="1">
      <c r="B86" s="823" t="s">
        <v>953</v>
      </c>
      <c r="C86" s="824"/>
      <c r="D86" s="824"/>
      <c r="E86" s="824"/>
      <c r="F86" s="824"/>
      <c r="G86" s="824"/>
      <c r="H86" s="824"/>
      <c r="I86" s="824"/>
      <c r="J86" s="824"/>
      <c r="K86" s="824"/>
      <c r="L86" s="824"/>
      <c r="M86" s="825"/>
      <c r="N86" s="58">
        <f>L83+L84+L85</f>
        <v>1292.3582434583734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5600.2190549862844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1054</v>
      </c>
      <c r="C31" s="87" t="s">
        <v>2061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136</v>
      </c>
      <c r="B36" s="836" t="str">
        <f>VLOOKUP(A36,EQUIPOS!A6:D154,3,FALSE)</f>
        <v>Camión de Slurry</v>
      </c>
      <c r="C36" s="837"/>
      <c r="D36" s="837"/>
      <c r="E36" s="837"/>
      <c r="F36" s="837"/>
      <c r="G36" s="837"/>
      <c r="H36" s="838"/>
      <c r="I36" s="274"/>
      <c r="J36" s="275"/>
      <c r="K36" s="276">
        <f>VLOOKUP(A36,EQUIPOS!A6:D163,4,FALSE)</f>
        <v>133791.66868824553</v>
      </c>
      <c r="L36" s="277"/>
      <c r="M36" s="278">
        <v>600</v>
      </c>
      <c r="N36" s="279">
        <f>K36/M36</f>
        <v>222.98611448040921</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600</v>
      </c>
      <c r="N37" s="279">
        <f>K37/M37</f>
        <v>76.473777877204768</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0.74385046586334991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300.20374282347734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769</v>
      </c>
      <c r="B48" s="49"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76915.194796019408</v>
      </c>
      <c r="N48" s="279">
        <f>K48*M48</f>
        <v>730.69435056218435</v>
      </c>
    </row>
    <row r="49" spans="1:14">
      <c r="A49" s="114" t="s">
        <v>850</v>
      </c>
      <c r="B49" s="49" t="str">
        <f>VLOOKUP(A49,MATERIALES!A6:D373,3,FALSE)</f>
        <v>Emulsión CRL-1h</v>
      </c>
      <c r="C49" s="288"/>
      <c r="D49" s="288"/>
      <c r="E49" s="288"/>
      <c r="F49" s="288"/>
      <c r="G49" s="288"/>
      <c r="H49" s="288"/>
      <c r="I49" s="275"/>
      <c r="J49" s="231" t="str">
        <f>VLOOKUP(A49,MATERIALES!A5:D641,2,FALSE)</f>
        <v>lt</v>
      </c>
      <c r="K49" s="289">
        <v>1.71</v>
      </c>
      <c r="L49" s="274"/>
      <c r="M49" s="409">
        <f>VLOOKUP(A49,MATERIALES!A6:D397,4,FALSE)</f>
        <v>2389.4859368764878</v>
      </c>
      <c r="N49" s="279">
        <f>K49*M49</f>
        <v>4086.0209520587941</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SUM(N48:N53)</f>
        <v>4816.715302620978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1333</v>
      </c>
      <c r="B59" s="52" t="str">
        <f>VLOOKUP(A59,TRANSPORTE!A5:D117,3,FALSE)</f>
        <v>Transporte de agregado tipo LA-3</v>
      </c>
      <c r="C59" s="324"/>
      <c r="D59" s="324"/>
      <c r="E59" s="324"/>
      <c r="F59" s="324"/>
      <c r="G59" s="324"/>
      <c r="H59" s="318" t="s">
        <v>1468</v>
      </c>
      <c r="I59" s="415">
        <v>9.4999999999999998E-3</v>
      </c>
      <c r="J59" s="293">
        <v>1</v>
      </c>
      <c r="K59" s="415">
        <f>I59*J59</f>
        <v>9.4999999999999998E-3</v>
      </c>
      <c r="L59" s="827">
        <f>VLOOKUP(A59,TRANSPORTE!A5:D117,4,FALSE)</f>
        <v>1350.4309145081368</v>
      </c>
      <c r="M59" s="828"/>
      <c r="N59" s="294">
        <f>K59*L59</f>
        <v>12.829093687827299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12.829093687827299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4800</v>
      </c>
      <c r="N70" s="402">
        <f>K70/M70</f>
        <v>52.158745833333327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4800</v>
      </c>
      <c r="N71" s="402">
        <f>K71/M71</f>
        <v>22.226300753001663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74.385046586334994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5204.1331857186178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1040.8266371437237</v>
      </c>
      <c r="M83" s="858"/>
      <c r="N83" s="57"/>
    </row>
    <row r="84" spans="1:14">
      <c r="B84" s="95" t="s">
        <v>973</v>
      </c>
      <c r="C84" s="96"/>
      <c r="D84" s="96"/>
      <c r="E84" s="96"/>
      <c r="F84" s="96"/>
      <c r="G84" s="96"/>
      <c r="H84" s="96"/>
      <c r="I84" s="93"/>
      <c r="J84" s="94"/>
      <c r="K84" s="311">
        <v>0.05</v>
      </c>
      <c r="L84" s="857">
        <f>N78*K84</f>
        <v>260.20665928593093</v>
      </c>
      <c r="M84" s="858"/>
      <c r="N84" s="57"/>
    </row>
    <row r="85" spans="1:14" ht="15.75" thickBot="1">
      <c r="B85" s="97" t="s">
        <v>974</v>
      </c>
      <c r="C85" s="98"/>
      <c r="D85" s="98"/>
      <c r="E85" s="98"/>
      <c r="F85" s="98"/>
      <c r="G85" s="98"/>
      <c r="H85" s="98"/>
      <c r="I85" s="99"/>
      <c r="J85" s="100"/>
      <c r="K85" s="312">
        <v>0.05</v>
      </c>
      <c r="L85" s="859">
        <f>N78*K85</f>
        <v>260.20665928593093</v>
      </c>
      <c r="M85" s="860"/>
      <c r="N85" s="57"/>
    </row>
    <row r="86" spans="1:14" ht="15.75" thickBot="1">
      <c r="B86" s="823" t="s">
        <v>953</v>
      </c>
      <c r="C86" s="824"/>
      <c r="D86" s="824"/>
      <c r="E86" s="824"/>
      <c r="F86" s="824"/>
      <c r="G86" s="824"/>
      <c r="H86" s="824"/>
      <c r="I86" s="824"/>
      <c r="J86" s="824"/>
      <c r="K86" s="824"/>
      <c r="L86" s="824"/>
      <c r="M86" s="825"/>
      <c r="N86" s="58">
        <f>L83+L84+L85</f>
        <v>1561.2399557155857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6765.3731414342037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1055</v>
      </c>
      <c r="C31" s="87" t="s">
        <v>2062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136</v>
      </c>
      <c r="B36" s="836" t="str">
        <f>VLOOKUP(A36,EQUIPOS!A6:D154,3,FALSE)</f>
        <v>Camión de Slurry</v>
      </c>
      <c r="C36" s="837"/>
      <c r="D36" s="837"/>
      <c r="E36" s="837"/>
      <c r="F36" s="837"/>
      <c r="G36" s="837"/>
      <c r="H36" s="838"/>
      <c r="I36" s="274"/>
      <c r="J36" s="275"/>
      <c r="K36" s="276">
        <f>VLOOKUP(A36,EQUIPOS!A6:D163,4,FALSE)</f>
        <v>133791.66868824553</v>
      </c>
      <c r="L36" s="277"/>
      <c r="M36" s="278">
        <v>600</v>
      </c>
      <c r="N36" s="279">
        <f>K36/M36</f>
        <v>222.98611448040921</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600</v>
      </c>
      <c r="N37" s="279">
        <f>K37/M37</f>
        <v>76.473777877204768</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0.74385046586334991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300.20374282347734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770</v>
      </c>
      <c r="B48" s="49"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58661.714186916208</v>
      </c>
      <c r="N48" s="279">
        <f>K48*M48</f>
        <v>278.64314238785198</v>
      </c>
    </row>
    <row r="49" spans="1:14">
      <c r="A49" s="114" t="s">
        <v>850</v>
      </c>
      <c r="B49" s="49" t="str">
        <f>VLOOKUP(A49,MATERIALES!A6:D373,3,FALSE)</f>
        <v>Emulsión CRL-1h</v>
      </c>
      <c r="C49" s="288"/>
      <c r="D49" s="288"/>
      <c r="E49" s="288"/>
      <c r="F49" s="288"/>
      <c r="G49" s="288"/>
      <c r="H49" s="288"/>
      <c r="I49" s="275"/>
      <c r="J49" s="231" t="str">
        <f>VLOOKUP(A49,MATERIALES!A5:D641,2,FALSE)</f>
        <v>lt</v>
      </c>
      <c r="K49" s="416">
        <v>1.0687499999999999</v>
      </c>
      <c r="L49" s="274"/>
      <c r="M49" s="409">
        <f>VLOOKUP(A49,MATERIALES!A6:D397,4,FALSE)</f>
        <v>2389.4859368764878</v>
      </c>
      <c r="N49" s="279">
        <f>K49*M49</f>
        <v>2553.7630950367461</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2832.4062374245982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1335</v>
      </c>
      <c r="B58" s="52" t="str">
        <f>VLOOKUP(A58,TRANSPORTE!A5:D117,3,FALSE)</f>
        <v>Transporte de agregado tipo LA-4</v>
      </c>
      <c r="C58" s="324"/>
      <c r="D58" s="324"/>
      <c r="E58" s="324"/>
      <c r="F58" s="324"/>
      <c r="G58" s="324"/>
      <c r="H58" s="318" t="s">
        <v>1468</v>
      </c>
      <c r="I58" s="417">
        <v>4.7499999999999999E-3</v>
      </c>
      <c r="J58" s="293">
        <v>1</v>
      </c>
      <c r="K58" s="417">
        <f>I58*J58</f>
        <v>4.7499999999999999E-3</v>
      </c>
      <c r="L58" s="827">
        <f>VLOOKUP(A58,TRANSPORTE!A5:D117,4,FALSE)</f>
        <v>1350.4312569043623</v>
      </c>
      <c r="M58" s="828"/>
      <c r="N58" s="294">
        <f>K58*L58</f>
        <v>6.4145484702957205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6.4145484702957205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SUM(N69:N75)</f>
        <v>74.385046586334994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3213.4095753047068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642.68191506094138</v>
      </c>
      <c r="M83" s="858"/>
      <c r="N83" s="57"/>
    </row>
    <row r="84" spans="1:14">
      <c r="B84" s="95" t="s">
        <v>973</v>
      </c>
      <c r="C84" s="96"/>
      <c r="D84" s="96"/>
      <c r="E84" s="96"/>
      <c r="F84" s="96"/>
      <c r="G84" s="96"/>
      <c r="H84" s="96"/>
      <c r="I84" s="93"/>
      <c r="J84" s="94"/>
      <c r="K84" s="311">
        <v>0.05</v>
      </c>
      <c r="L84" s="857">
        <f>N78*K84</f>
        <v>160.67047876523534</v>
      </c>
      <c r="M84" s="858"/>
      <c r="N84" s="57"/>
    </row>
    <row r="85" spans="1:14" ht="15.75" thickBot="1">
      <c r="B85" s="97" t="s">
        <v>974</v>
      </c>
      <c r="C85" s="98"/>
      <c r="D85" s="98"/>
      <c r="E85" s="98"/>
      <c r="F85" s="98"/>
      <c r="G85" s="98"/>
      <c r="H85" s="98"/>
      <c r="I85" s="99"/>
      <c r="J85" s="100"/>
      <c r="K85" s="312">
        <v>0.05</v>
      </c>
      <c r="L85" s="859">
        <f>N78*K85</f>
        <v>160.67047876523534</v>
      </c>
      <c r="M85" s="860"/>
      <c r="N85" s="57"/>
    </row>
    <row r="86" spans="1:14" ht="15.75" thickBot="1">
      <c r="B86" s="823" t="s">
        <v>953</v>
      </c>
      <c r="C86" s="824"/>
      <c r="D86" s="824"/>
      <c r="E86" s="824"/>
      <c r="F86" s="824"/>
      <c r="G86" s="824"/>
      <c r="H86" s="824"/>
      <c r="I86" s="824"/>
      <c r="J86" s="824"/>
      <c r="K86" s="824"/>
      <c r="L86" s="824"/>
      <c r="M86" s="825"/>
      <c r="N86" s="58">
        <f>L83+L84+L85</f>
        <v>964.02287259141201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4177.4324478961189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1056</v>
      </c>
      <c r="C31" s="87" t="s">
        <v>2063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136</v>
      </c>
      <c r="B36" s="836" t="str">
        <f>VLOOKUP(A36,EQUIPOS!A6:D154,3,FALSE)</f>
        <v>Camión de Slurry</v>
      </c>
      <c r="C36" s="837"/>
      <c r="D36" s="837"/>
      <c r="E36" s="837"/>
      <c r="F36" s="837"/>
      <c r="G36" s="837"/>
      <c r="H36" s="838"/>
      <c r="I36" s="274"/>
      <c r="J36" s="275"/>
      <c r="K36" s="276">
        <f>VLOOKUP(A36,EQUIPOS!A6:D163,4,FALSE)</f>
        <v>133791.66868824553</v>
      </c>
      <c r="L36" s="277"/>
      <c r="M36" s="278">
        <v>600</v>
      </c>
      <c r="N36" s="279">
        <f>K36/M36</f>
        <v>222.98611448040921</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600</v>
      </c>
      <c r="N37" s="279">
        <f>K37/M37</f>
        <v>76.473777877204768</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0.74385046586334991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300.20374282347734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767</v>
      </c>
      <c r="B48" s="49"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58300.180502352589</v>
      </c>
      <c r="N48" s="279">
        <f>K48*M48</f>
        <v>728.75225627940745</v>
      </c>
    </row>
    <row r="49" spans="1:14">
      <c r="A49" s="114" t="s">
        <v>852</v>
      </c>
      <c r="B49" s="49" t="str">
        <f>VLOOKUP(A49,MATERIALES!A6:D373,3,FALSE)</f>
        <v>Emulsión CRL-1hm</v>
      </c>
      <c r="C49" s="288"/>
      <c r="D49" s="288"/>
      <c r="E49" s="288"/>
      <c r="F49" s="288"/>
      <c r="G49" s="288"/>
      <c r="H49" s="288"/>
      <c r="I49" s="275"/>
      <c r="J49" s="231" t="str">
        <f>VLOOKUP(A49,MATERIALES!A5:D641,2,FALSE)</f>
        <v>lt</v>
      </c>
      <c r="K49" s="414">
        <v>1.4625000000000001</v>
      </c>
      <c r="L49" s="274"/>
      <c r="M49" s="409">
        <f>VLOOKUP(A49,MATERIALES!A6:D397,4,FALSE)</f>
        <v>2649.5052513376008</v>
      </c>
      <c r="N49" s="279">
        <f>K49*M49</f>
        <v>3874.9014300812414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4603.6536863606489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1329</v>
      </c>
      <c r="B58" s="52" t="str">
        <f>VLOOKUP(A58,TRANSPORTE!A5:D117,3,FALSE)</f>
        <v>Transporte de agregado tipo LA-1</v>
      </c>
      <c r="C58" s="324"/>
      <c r="D58" s="324"/>
      <c r="E58" s="324"/>
      <c r="F58" s="324"/>
      <c r="G58" s="324"/>
      <c r="H58" s="318" t="s">
        <v>1468</v>
      </c>
      <c r="I58" s="415">
        <v>1.2500000000000001E-2</v>
      </c>
      <c r="J58" s="293">
        <v>1</v>
      </c>
      <c r="K58" s="415">
        <f>I58*J58</f>
        <v>1.2500000000000001E-2</v>
      </c>
      <c r="L58" s="827">
        <f>VLOOKUP(A58,TRANSPORTE!A5:D117,4,FALSE)</f>
        <v>1350.4312569043623</v>
      </c>
      <c r="M58" s="828"/>
      <c r="N58" s="294">
        <f>K58*L58</f>
        <v>16.880390711304528</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16.880390711304528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9" t="s">
        <v>953</v>
      </c>
      <c r="C76" s="830"/>
      <c r="D76" s="830"/>
      <c r="E76" s="830"/>
      <c r="F76" s="830"/>
      <c r="G76" s="830"/>
      <c r="H76" s="830"/>
      <c r="I76" s="830"/>
      <c r="J76" s="830"/>
      <c r="K76" s="830"/>
      <c r="L76" s="830"/>
      <c r="M76" s="831"/>
      <c r="N76" s="467">
        <f>SUM(N69:N75)</f>
        <v>74.385046586334994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4995.1228664817654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999.02457329635308</v>
      </c>
      <c r="M83" s="858"/>
      <c r="N83" s="57"/>
    </row>
    <row r="84" spans="1:14">
      <c r="B84" s="95" t="s">
        <v>973</v>
      </c>
      <c r="C84" s="96"/>
      <c r="D84" s="96"/>
      <c r="E84" s="96"/>
      <c r="F84" s="96"/>
      <c r="G84" s="96"/>
      <c r="H84" s="96"/>
      <c r="I84" s="93"/>
      <c r="J84" s="94"/>
      <c r="K84" s="311">
        <v>0.05</v>
      </c>
      <c r="L84" s="857">
        <f>N78*K84</f>
        <v>249.75614332408827</v>
      </c>
      <c r="M84" s="858"/>
      <c r="N84" s="57"/>
    </row>
    <row r="85" spans="1:14" ht="15.75" thickBot="1">
      <c r="B85" s="97" t="s">
        <v>974</v>
      </c>
      <c r="C85" s="98"/>
      <c r="D85" s="98"/>
      <c r="E85" s="98"/>
      <c r="F85" s="98"/>
      <c r="G85" s="98"/>
      <c r="H85" s="98"/>
      <c r="I85" s="99"/>
      <c r="J85" s="100"/>
      <c r="K85" s="312">
        <v>0.05</v>
      </c>
      <c r="L85" s="859">
        <f>N78*K85</f>
        <v>249.75614332408827</v>
      </c>
      <c r="M85" s="860"/>
      <c r="N85" s="57"/>
    </row>
    <row r="86" spans="1:14" ht="15.75" thickBot="1">
      <c r="B86" s="823" t="s">
        <v>953</v>
      </c>
      <c r="C86" s="824"/>
      <c r="D86" s="824"/>
      <c r="E86" s="824"/>
      <c r="F86" s="824"/>
      <c r="G86" s="824"/>
      <c r="H86" s="824"/>
      <c r="I86" s="824"/>
      <c r="J86" s="824"/>
      <c r="K86" s="824"/>
      <c r="L86" s="824"/>
      <c r="M86" s="825"/>
      <c r="N86" s="58">
        <f>L83+L84+L85</f>
        <v>1498.5368599445296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6493.6597264262946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1057</v>
      </c>
      <c r="C31" s="87" t="s">
        <v>2064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136</v>
      </c>
      <c r="B36" s="836" t="str">
        <f>VLOOKUP(A36,EQUIPOS!A6:D154,3,FALSE)</f>
        <v>Camión de Slurry</v>
      </c>
      <c r="C36" s="837"/>
      <c r="D36" s="837"/>
      <c r="E36" s="837"/>
      <c r="F36" s="837"/>
      <c r="G36" s="837"/>
      <c r="H36" s="838"/>
      <c r="I36" s="274"/>
      <c r="J36" s="275"/>
      <c r="K36" s="276">
        <f>VLOOKUP(A36,EQUIPOS!A6:D163,4,FALSE)</f>
        <v>133791.66868824553</v>
      </c>
      <c r="L36" s="277"/>
      <c r="M36" s="278">
        <v>600</v>
      </c>
      <c r="N36" s="279">
        <f>K36/M36</f>
        <v>222.98611448040921</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600</v>
      </c>
      <c r="N37" s="279">
        <f>K37/M37</f>
        <v>76.473777877204768</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0.74385046586334991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300.20374282347734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768</v>
      </c>
      <c r="B48" s="49"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57839.541024105456</v>
      </c>
      <c r="N48" s="279">
        <f>K48*M48</f>
        <v>549.47563972900184</v>
      </c>
    </row>
    <row r="49" spans="1:14">
      <c r="A49" s="114" t="s">
        <v>852</v>
      </c>
      <c r="B49" s="49" t="str">
        <f>VLOOKUP(A49,MATERIALES!A6:D373,3,FALSE)</f>
        <v>Emulsión CRL-1hm</v>
      </c>
      <c r="C49" s="288"/>
      <c r="D49" s="288"/>
      <c r="E49" s="288"/>
      <c r="F49" s="288"/>
      <c r="G49" s="288"/>
      <c r="H49" s="288"/>
      <c r="I49" s="275"/>
      <c r="J49" s="231" t="str">
        <f>VLOOKUP(A49,MATERIALES!A5:D641,2,FALSE)</f>
        <v>lt</v>
      </c>
      <c r="K49" s="416">
        <v>1.4107499999999999</v>
      </c>
      <c r="L49" s="274"/>
      <c r="M49" s="409">
        <f>VLOOKUP(A49,MATERIALES!A6:D397,4,FALSE)</f>
        <v>2649.5052513376008</v>
      </c>
      <c r="N49" s="279">
        <f>K49*M49</f>
        <v>3737.7895333245201</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4287.2651730535217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1331</v>
      </c>
      <c r="B58" s="52" t="str">
        <f>VLOOKUP(A58,TRANSPORTE!A5:D117,3,FALSE)</f>
        <v>Transporte de agregado tipo LA-2</v>
      </c>
      <c r="C58" s="324"/>
      <c r="D58" s="324"/>
      <c r="E58" s="324"/>
      <c r="F58" s="324"/>
      <c r="G58" s="324"/>
      <c r="H58" s="318" t="s">
        <v>1468</v>
      </c>
      <c r="I58" s="415">
        <v>9.4999999999999998E-3</v>
      </c>
      <c r="J58" s="293">
        <v>1</v>
      </c>
      <c r="K58" s="415">
        <f>I58*J58</f>
        <v>9.4999999999999998E-3</v>
      </c>
      <c r="L58" s="827">
        <f>VLOOKUP(A58,TRANSPORTE!A5:D117,4,FALSE)</f>
        <v>1350.4312569043623</v>
      </c>
      <c r="M58" s="828"/>
      <c r="N58" s="294">
        <f>K58*L58</f>
        <v>12.829096940591441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12.829096940591441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SUM(N69:N75)</f>
        <v>74.385046586334994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4674.6830594039257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934.93661188078522</v>
      </c>
      <c r="M83" s="858"/>
      <c r="N83" s="57"/>
    </row>
    <row r="84" spans="1:14">
      <c r="B84" s="95" t="s">
        <v>973</v>
      </c>
      <c r="C84" s="96"/>
      <c r="D84" s="96"/>
      <c r="E84" s="96"/>
      <c r="F84" s="96"/>
      <c r="G84" s="96"/>
      <c r="H84" s="96"/>
      <c r="I84" s="93"/>
      <c r="J84" s="94"/>
      <c r="K84" s="311">
        <v>0.05</v>
      </c>
      <c r="L84" s="857">
        <f>N78*K84</f>
        <v>233.73415297019631</v>
      </c>
      <c r="M84" s="858"/>
      <c r="N84" s="57"/>
    </row>
    <row r="85" spans="1:14" ht="15.75" thickBot="1">
      <c r="B85" s="97" t="s">
        <v>974</v>
      </c>
      <c r="C85" s="98"/>
      <c r="D85" s="98"/>
      <c r="E85" s="98"/>
      <c r="F85" s="98"/>
      <c r="G85" s="98"/>
      <c r="H85" s="98"/>
      <c r="I85" s="99"/>
      <c r="J85" s="100"/>
      <c r="K85" s="312">
        <v>0.05</v>
      </c>
      <c r="L85" s="859">
        <f>N78*K85</f>
        <v>233.73415297019631</v>
      </c>
      <c r="M85" s="860"/>
      <c r="N85" s="57"/>
    </row>
    <row r="86" spans="1:14" ht="15.75" thickBot="1">
      <c r="B86" s="823" t="s">
        <v>953</v>
      </c>
      <c r="C86" s="824"/>
      <c r="D86" s="824"/>
      <c r="E86" s="824"/>
      <c r="F86" s="824"/>
      <c r="G86" s="824"/>
      <c r="H86" s="824"/>
      <c r="I86" s="824"/>
      <c r="J86" s="824"/>
      <c r="K86" s="824"/>
      <c r="L86" s="824"/>
      <c r="M86" s="825"/>
      <c r="N86" s="58">
        <f>L83+L84+L85</f>
        <v>1402.4049178211776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6077.0879772251028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1058</v>
      </c>
      <c r="C31" s="87" t="s">
        <v>2065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136</v>
      </c>
      <c r="B36" s="836" t="str">
        <f>VLOOKUP(A36,EQUIPOS!A6:D154,3,FALSE)</f>
        <v>Camión de Slurry</v>
      </c>
      <c r="C36" s="837"/>
      <c r="D36" s="837"/>
      <c r="E36" s="837"/>
      <c r="F36" s="837"/>
      <c r="G36" s="837"/>
      <c r="H36" s="838"/>
      <c r="I36" s="274"/>
      <c r="J36" s="275"/>
      <c r="K36" s="276">
        <f>VLOOKUP(A36,EQUIPOS!A6:D163,4,FALSE)</f>
        <v>133791.66868824553</v>
      </c>
      <c r="L36" s="277"/>
      <c r="M36" s="278">
        <v>600</v>
      </c>
      <c r="N36" s="279">
        <f>K36/M36</f>
        <v>222.98611448040921</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600</v>
      </c>
      <c r="N37" s="279">
        <f>K37/M37</f>
        <v>76.473777877204768</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0.74385046586334991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300.20374282347734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769</v>
      </c>
      <c r="B48" s="49"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76915.194796019408</v>
      </c>
      <c r="N48" s="279">
        <f>K48*M48</f>
        <v>730.69435056218435</v>
      </c>
    </row>
    <row r="49" spans="1:14">
      <c r="A49" s="114" t="s">
        <v>852</v>
      </c>
      <c r="B49" s="49" t="str">
        <f>VLOOKUP(A49,MATERIALES!A6:D373,3,FALSE)</f>
        <v>Emulsión CRL-1hm</v>
      </c>
      <c r="C49" s="288"/>
      <c r="D49" s="288"/>
      <c r="E49" s="288"/>
      <c r="F49" s="288"/>
      <c r="G49" s="288"/>
      <c r="H49" s="288"/>
      <c r="I49" s="275"/>
      <c r="J49" s="231" t="str">
        <f>VLOOKUP(A49,MATERIALES!A5:D641,2,FALSE)</f>
        <v>lt</v>
      </c>
      <c r="K49" s="289">
        <v>1.71</v>
      </c>
      <c r="L49" s="274"/>
      <c r="M49" s="409">
        <f>VLOOKUP(A49,MATERIALES!A6:D397,4,FALSE)</f>
        <v>2649.5052513376008</v>
      </c>
      <c r="N49" s="279">
        <f>K49*M49</f>
        <v>4530.6539797872974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5261.3483303494813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1333</v>
      </c>
      <c r="B58" s="52" t="str">
        <f>VLOOKUP(A58,TRANSPORTE!A5:D117,3,FALSE)</f>
        <v>Transporte de agregado tipo LA-3</v>
      </c>
      <c r="C58" s="324"/>
      <c r="D58" s="324"/>
      <c r="E58" s="324"/>
      <c r="F58" s="324"/>
      <c r="G58" s="324"/>
      <c r="H58" s="318" t="s">
        <v>1468</v>
      </c>
      <c r="I58" s="415">
        <v>9.4999999999999998E-3</v>
      </c>
      <c r="J58" s="293">
        <v>1</v>
      </c>
      <c r="K58" s="415">
        <f>I58*J58</f>
        <v>9.4999999999999998E-3</v>
      </c>
      <c r="L58" s="827">
        <f>VLOOKUP(A58,TRANSPORTE!A5:D117,4,FALSE)</f>
        <v>1350.4309145081368</v>
      </c>
      <c r="M58" s="828"/>
      <c r="N58" s="294">
        <f>K58*L58</f>
        <v>12.829093687827299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12.829093687827299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SUM(N69:N75)</f>
        <v>74.385046586334994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5648.7662134471211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1129.7532426894243</v>
      </c>
      <c r="M83" s="858"/>
      <c r="N83" s="57"/>
    </row>
    <row r="84" spans="1:14">
      <c r="B84" s="95" t="s">
        <v>973</v>
      </c>
      <c r="C84" s="96"/>
      <c r="D84" s="96"/>
      <c r="E84" s="96"/>
      <c r="F84" s="96"/>
      <c r="G84" s="96"/>
      <c r="H84" s="96"/>
      <c r="I84" s="93"/>
      <c r="J84" s="94"/>
      <c r="K84" s="311">
        <v>0.05</v>
      </c>
      <c r="L84" s="857">
        <f>N78*K84</f>
        <v>282.43831067235607</v>
      </c>
      <c r="M84" s="858"/>
      <c r="N84" s="57"/>
    </row>
    <row r="85" spans="1:14" ht="15.75" thickBot="1">
      <c r="B85" s="97" t="s">
        <v>974</v>
      </c>
      <c r="C85" s="98"/>
      <c r="D85" s="98"/>
      <c r="E85" s="98"/>
      <c r="F85" s="98"/>
      <c r="G85" s="98"/>
      <c r="H85" s="98"/>
      <c r="I85" s="99"/>
      <c r="J85" s="100"/>
      <c r="K85" s="312">
        <v>0.05</v>
      </c>
      <c r="L85" s="859">
        <f>N78*K85</f>
        <v>282.43831067235607</v>
      </c>
      <c r="M85" s="860"/>
      <c r="N85" s="57"/>
    </row>
    <row r="86" spans="1:14" ht="15.75" thickBot="1">
      <c r="B86" s="823" t="s">
        <v>953</v>
      </c>
      <c r="C86" s="824"/>
      <c r="D86" s="824"/>
      <c r="E86" s="824"/>
      <c r="F86" s="824"/>
      <c r="G86" s="824"/>
      <c r="H86" s="824"/>
      <c r="I86" s="824"/>
      <c r="J86" s="824"/>
      <c r="K86" s="824"/>
      <c r="L86" s="824"/>
      <c r="M86" s="825"/>
      <c r="N86" s="58">
        <f>L83+L84+L85</f>
        <v>1694.6298640341363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7343.3960774812576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1059</v>
      </c>
      <c r="C31" s="87" t="s">
        <v>2066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136</v>
      </c>
      <c r="B36" s="836" t="str">
        <f>VLOOKUP(A36,EQUIPOS!A6:D154,3,FALSE)</f>
        <v>Camión de Slurry</v>
      </c>
      <c r="C36" s="837"/>
      <c r="D36" s="837"/>
      <c r="E36" s="837"/>
      <c r="F36" s="837"/>
      <c r="G36" s="837"/>
      <c r="H36" s="838"/>
      <c r="I36" s="274"/>
      <c r="J36" s="275"/>
      <c r="K36" s="276">
        <f>VLOOKUP(A36,EQUIPOS!A6:D163,4,FALSE)</f>
        <v>133791.66868824553</v>
      </c>
      <c r="L36" s="277"/>
      <c r="M36" s="278">
        <v>600</v>
      </c>
      <c r="N36" s="279">
        <f>K36/M36</f>
        <v>222.98611448040921</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600</v>
      </c>
      <c r="N37" s="279">
        <f>K37/M37</f>
        <v>76.473777877204768</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N76*M41</f>
        <v>0.74385046586334991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300.20374282347734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770</v>
      </c>
      <c r="B48" s="49"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58661.714186916208</v>
      </c>
      <c r="N48" s="279">
        <f>K48*M48</f>
        <v>278.64314238785198</v>
      </c>
    </row>
    <row r="49" spans="1:14">
      <c r="A49" s="114" t="s">
        <v>852</v>
      </c>
      <c r="B49" s="49" t="str">
        <f>VLOOKUP(A49,MATERIALES!A6:D373,3,FALSE)</f>
        <v>Emulsión CRL-1hm</v>
      </c>
      <c r="C49" s="288"/>
      <c r="D49" s="288"/>
      <c r="E49" s="288"/>
      <c r="F49" s="288"/>
      <c r="G49" s="288"/>
      <c r="H49" s="288"/>
      <c r="I49" s="275"/>
      <c r="J49" s="231" t="str">
        <f>VLOOKUP(A49,MATERIALES!A5:D641,2,FALSE)</f>
        <v>lt</v>
      </c>
      <c r="K49" s="416">
        <v>1.0687499999999999</v>
      </c>
      <c r="L49" s="274"/>
      <c r="M49" s="409">
        <f>VLOOKUP(A49,MATERIALES!A6:D397,4,FALSE)</f>
        <v>2649.5052513376008</v>
      </c>
      <c r="N49" s="279">
        <f>K49*M49</f>
        <v>2831.6587373670604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3110.3018797549125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1335</v>
      </c>
      <c r="B58" s="52" t="str">
        <f>VLOOKUP(A58,TRANSPORTE!A5:D117,3,FALSE)</f>
        <v>Transporte de agregado tipo LA-4</v>
      </c>
      <c r="C58" s="324"/>
      <c r="D58" s="324"/>
      <c r="E58" s="324"/>
      <c r="F58" s="324"/>
      <c r="G58" s="324"/>
      <c r="H58" s="318" t="s">
        <v>1468</v>
      </c>
      <c r="I58" s="417">
        <v>4.7499999999999999E-3</v>
      </c>
      <c r="J58" s="293">
        <v>1</v>
      </c>
      <c r="K58" s="417">
        <f>I58*J58</f>
        <v>4.7499999999999999E-3</v>
      </c>
      <c r="L58" s="827">
        <f>VLOOKUP(A58,TRANSPORTE!A5:D117,4,FALSE)</f>
        <v>1350.4312569043623</v>
      </c>
      <c r="M58" s="828"/>
      <c r="N58" s="294">
        <f>K58*L58</f>
        <v>6.4145484702957205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6.4145484702957205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SUM(N69:N75)</f>
        <v>74.385046586334994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3491.3052176350211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698.26104352700429</v>
      </c>
      <c r="M83" s="858"/>
      <c r="N83" s="57"/>
    </row>
    <row r="84" spans="1:14">
      <c r="B84" s="95" t="s">
        <v>973</v>
      </c>
      <c r="C84" s="96"/>
      <c r="D84" s="96"/>
      <c r="E84" s="96"/>
      <c r="F84" s="96"/>
      <c r="G84" s="96"/>
      <c r="H84" s="96"/>
      <c r="I84" s="93"/>
      <c r="J84" s="94"/>
      <c r="K84" s="311">
        <v>0.05</v>
      </c>
      <c r="L84" s="857">
        <f>N78*K84</f>
        <v>174.56526088175107</v>
      </c>
      <c r="M84" s="858"/>
      <c r="N84" s="57"/>
    </row>
    <row r="85" spans="1:14" ht="15.75" thickBot="1">
      <c r="B85" s="97" t="s">
        <v>974</v>
      </c>
      <c r="C85" s="98"/>
      <c r="D85" s="98"/>
      <c r="E85" s="98"/>
      <c r="F85" s="98"/>
      <c r="G85" s="98"/>
      <c r="H85" s="98"/>
      <c r="I85" s="99"/>
      <c r="J85" s="100"/>
      <c r="K85" s="312">
        <v>0.05</v>
      </c>
      <c r="L85" s="859">
        <f>N78*K85</f>
        <v>174.56526088175107</v>
      </c>
      <c r="M85" s="860"/>
      <c r="N85" s="57"/>
    </row>
    <row r="86" spans="1:14" ht="15.75" thickBot="1">
      <c r="B86" s="823" t="s">
        <v>953</v>
      </c>
      <c r="C86" s="824"/>
      <c r="D86" s="824"/>
      <c r="E86" s="824"/>
      <c r="F86" s="824"/>
      <c r="G86" s="824"/>
      <c r="H86" s="824"/>
      <c r="I86" s="824"/>
      <c r="J86" s="824"/>
      <c r="K86" s="824"/>
      <c r="L86" s="824"/>
      <c r="M86" s="825"/>
      <c r="N86" s="58">
        <f>L83+L84+L85</f>
        <v>1047.3915652905064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4538.6967829255273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1060</v>
      </c>
      <c r="C31" s="87" t="s">
        <v>1573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290</v>
      </c>
      <c r="B37" s="836" t="str">
        <f>VLOOKUP(A37,EQUIPOS!A7:D154,3,FALSE)</f>
        <v>Planta trituradora</v>
      </c>
      <c r="C37" s="837"/>
      <c r="D37" s="837"/>
      <c r="E37" s="837"/>
      <c r="F37" s="837"/>
      <c r="G37" s="837"/>
      <c r="H37" s="838"/>
      <c r="I37" s="274"/>
      <c r="J37" s="275"/>
      <c r="K37" s="276">
        <f>VLOOKUP(A37,EQUIPOS!A7:D164,4,FALSE)</f>
        <v>553998.00497363938</v>
      </c>
      <c r="L37" s="277"/>
      <c r="M37" s="278">
        <v>30</v>
      </c>
      <c r="N37" s="279">
        <f t="shared" ref="N37:N43" si="0">K37/M37</f>
        <v>18466.600165787979</v>
      </c>
    </row>
    <row r="38" spans="1:14">
      <c r="A38" t="s">
        <v>168</v>
      </c>
      <c r="B38" s="836" t="str">
        <f>VLOOKUP(A38,EQUIPOS!A8:D154,3,FALSE)</f>
        <v>Compactador tipo  POTENCIA: 105 HP, PESO: 6 ton</v>
      </c>
      <c r="C38" s="837"/>
      <c r="D38" s="837"/>
      <c r="E38" s="837"/>
      <c r="F38" s="837"/>
      <c r="G38" s="837"/>
      <c r="H38" s="838"/>
      <c r="I38" s="274"/>
      <c r="J38" s="275"/>
      <c r="K38" s="276">
        <f>VLOOKUP(A38,EQUIPOS!A8:D165,4,FALSE)</f>
        <v>112888.19207908615</v>
      </c>
      <c r="L38" s="277"/>
      <c r="M38" s="278">
        <v>9</v>
      </c>
      <c r="N38" s="279">
        <f t="shared" si="0"/>
        <v>12543.132453231794</v>
      </c>
    </row>
    <row r="39" spans="1:14">
      <c r="A39" t="s">
        <v>173</v>
      </c>
      <c r="B39" s="836" t="str">
        <f>VLOOKUP(A39,EQUIPOS!A9:D154,3,FALSE)</f>
        <v>Compactador neumático de Potencia 70 HP, peso de 13 ton</v>
      </c>
      <c r="C39" s="837"/>
      <c r="D39" s="837"/>
      <c r="E39" s="837"/>
      <c r="F39" s="837"/>
      <c r="G39" s="837"/>
      <c r="H39" s="838"/>
      <c r="I39" s="274"/>
      <c r="J39" s="275"/>
      <c r="K39" s="276">
        <f>VLOOKUP(A39,EQUIPOS!A9:D166,4,FALSE)</f>
        <v>115865.07532292443</v>
      </c>
      <c r="L39" s="277"/>
      <c r="M39" s="278">
        <v>9</v>
      </c>
      <c r="N39" s="279">
        <f t="shared" si="0"/>
        <v>12873.897258102714</v>
      </c>
    </row>
    <row r="40" spans="1:14">
      <c r="A40" t="s">
        <v>286</v>
      </c>
      <c r="B40" s="836" t="str">
        <f>VLOOKUP(A40,EQUIPOS!A10:D154,3,FALSE)</f>
        <v>Planta de asfalto en frio</v>
      </c>
      <c r="C40" s="837"/>
      <c r="D40" s="837"/>
      <c r="E40" s="837"/>
      <c r="F40" s="837"/>
      <c r="G40" s="837"/>
      <c r="H40" s="838"/>
      <c r="I40" s="274"/>
      <c r="J40" s="275"/>
      <c r="K40" s="276">
        <f>VLOOKUP(A40,EQUIPOS!A10:D167,4,FALSE)</f>
        <v>251541.30411285421</v>
      </c>
      <c r="L40" s="277"/>
      <c r="M40" s="278">
        <v>9</v>
      </c>
      <c r="N40" s="279">
        <f t="shared" si="0"/>
        <v>27949.033790317135</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9</v>
      </c>
      <c r="N42" s="279">
        <f t="shared" si="0"/>
        <v>33631.244341704871</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9</v>
      </c>
      <c r="N43" s="279">
        <f t="shared" si="0"/>
        <v>9410.2207122716864</v>
      </c>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N77*M46</f>
        <v>1065.8882903278056</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126167.40936374821</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VLOOKUP(A53,MATERIALES!A4:D640,2,FALSE)</f>
        <v>m3</v>
      </c>
      <c r="K53" s="289">
        <v>1.4</v>
      </c>
      <c r="L53" s="274"/>
      <c r="M53" s="409">
        <f>VLOOKUP(A53,MATERIALES!A5:D396,4,FALSE)</f>
        <v>31675.497892852902</v>
      </c>
      <c r="N53" s="279">
        <f>K53*M53</f>
        <v>44345.697049994058</v>
      </c>
    </row>
    <row r="54" spans="1:14">
      <c r="A54" s="114" t="s">
        <v>774</v>
      </c>
      <c r="B54" s="49" t="str">
        <f>VLOOKUP(A54,MATERIALES!A6:D373,3,FALSE)</f>
        <v>Agua</v>
      </c>
      <c r="C54" s="288"/>
      <c r="D54" s="288"/>
      <c r="E54" s="288"/>
      <c r="F54" s="288"/>
      <c r="G54" s="288"/>
      <c r="H54" s="288"/>
      <c r="I54" s="275"/>
      <c r="J54" s="231" t="str">
        <f>VLOOKUP(A54,MATERIALES!A5:D641,2,FALSE)</f>
        <v>lt</v>
      </c>
      <c r="K54" s="289">
        <v>25</v>
      </c>
      <c r="L54" s="274"/>
      <c r="M54" s="409">
        <f>VLOOKUP(A54,MATERIALES!A6:D397,4,FALSE)</f>
        <v>41.994912021193848</v>
      </c>
      <c r="N54" s="279">
        <f>K54*M54</f>
        <v>1049.8728005298462</v>
      </c>
    </row>
    <row r="55" spans="1:14" ht="15.75" thickBot="1">
      <c r="B55" s="49"/>
      <c r="C55" s="288"/>
      <c r="D55" s="288"/>
      <c r="E55" s="288"/>
      <c r="F55" s="288"/>
      <c r="G55" s="288"/>
      <c r="H55" s="288"/>
      <c r="I55" s="275"/>
      <c r="J55" s="231"/>
      <c r="K55" s="289"/>
      <c r="L55" s="274"/>
      <c r="M55" s="290"/>
      <c r="N55" s="291"/>
    </row>
    <row r="56" spans="1:14" ht="15.75" thickBot="1">
      <c r="B56" s="823" t="s">
        <v>953</v>
      </c>
      <c r="C56" s="824"/>
      <c r="D56" s="824"/>
      <c r="E56" s="824"/>
      <c r="F56" s="824"/>
      <c r="G56" s="824"/>
      <c r="H56" s="824"/>
      <c r="I56" s="824"/>
      <c r="J56" s="824"/>
      <c r="K56" s="824"/>
      <c r="L56" s="824"/>
      <c r="M56" s="825"/>
      <c r="N56" s="401">
        <f>SUM(N53:N55)</f>
        <v>45395.569850523905</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6" t="s">
        <v>961</v>
      </c>
      <c r="M60" s="799"/>
      <c r="N60" s="82" t="s">
        <v>951</v>
      </c>
    </row>
    <row r="61" spans="1:14">
      <c r="A61" t="s">
        <v>1347</v>
      </c>
      <c r="B61" s="52" t="str">
        <f>VLOOKUP(A61,TRANSPORTE!A5:D117,3,FALSE)</f>
        <v>Transporte de Mezcla en Frio MDF-38</v>
      </c>
      <c r="C61" s="324"/>
      <c r="D61" s="324"/>
      <c r="E61" s="324"/>
      <c r="F61" s="324"/>
      <c r="G61" s="324"/>
      <c r="H61" s="318" t="s">
        <v>1468</v>
      </c>
      <c r="I61" s="286">
        <v>1.25</v>
      </c>
      <c r="J61" s="293">
        <v>1</v>
      </c>
      <c r="K61" s="286">
        <f>I61*J61</f>
        <v>1.25</v>
      </c>
      <c r="L61" s="827">
        <f>VLOOKUP(A61,TRANSPORTE!A5:D117,4,FALSE)</f>
        <v>1567.6731020396783</v>
      </c>
      <c r="M61" s="828"/>
      <c r="N61" s="294">
        <f>K61*L61</f>
        <v>1959.5913775495978</v>
      </c>
    </row>
    <row r="62" spans="1:14">
      <c r="A62" t="s">
        <v>1269</v>
      </c>
      <c r="B62" s="52" t="str">
        <f>VLOOKUP(A62,TRANSPORTE!A6:D117,3,FALSE)</f>
        <v>Transporte de Material Crudo de Rio</v>
      </c>
      <c r="C62" s="53"/>
      <c r="D62" s="53"/>
      <c r="E62" s="53"/>
      <c r="F62" s="53"/>
      <c r="G62" s="53"/>
      <c r="H62" s="318" t="s">
        <v>1468</v>
      </c>
      <c r="I62" s="286">
        <v>1.4</v>
      </c>
      <c r="J62" s="293">
        <v>1</v>
      </c>
      <c r="K62" s="286">
        <f>I62*J62</f>
        <v>1.4</v>
      </c>
      <c r="L62" s="827">
        <f>VLOOKUP(A62,TRANSPORTE!A6:D117,4,FALSE)</f>
        <v>1341.871351268391</v>
      </c>
      <c r="M62" s="828"/>
      <c r="N62" s="294">
        <f>K62*L62</f>
        <v>1878.6198917757472</v>
      </c>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2"/>
      <c r="M66" s="813"/>
      <c r="N66" s="133"/>
    </row>
    <row r="67" spans="1:15" ht="15.75" thickBot="1">
      <c r="B67" s="829" t="s">
        <v>953</v>
      </c>
      <c r="C67" s="830"/>
      <c r="D67" s="830"/>
      <c r="E67" s="830"/>
      <c r="F67" s="830"/>
      <c r="G67" s="830"/>
      <c r="H67" s="830"/>
      <c r="I67" s="830"/>
      <c r="J67" s="830"/>
      <c r="K67" s="830"/>
      <c r="L67" s="830"/>
      <c r="M67" s="831"/>
      <c r="N67" s="110">
        <f>N61+N62+N63+N64+N65</f>
        <v>3838.2112693253448</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9" t="s">
        <v>963</v>
      </c>
      <c r="C71" s="850"/>
      <c r="D71" s="850"/>
      <c r="E71" s="850"/>
      <c r="F71" s="850"/>
      <c r="G71" s="850"/>
      <c r="H71" s="850"/>
      <c r="I71" s="79" t="s">
        <v>964</v>
      </c>
      <c r="J71" s="81" t="s">
        <v>1410</v>
      </c>
      <c r="K71" s="80" t="s">
        <v>966</v>
      </c>
      <c r="L71" s="851" t="s">
        <v>950</v>
      </c>
      <c r="M71" s="852"/>
      <c r="N71" s="104" t="s">
        <v>951</v>
      </c>
    </row>
    <row r="72" spans="1:15">
      <c r="A72" t="s">
        <v>19</v>
      </c>
      <c r="B72" s="55" t="str">
        <f>VLOOKUP(A72,'MANO DE OBRA'!A8:D68,3,FALSE)</f>
        <v>Obrero (8)</v>
      </c>
      <c r="C72" s="53"/>
      <c r="D72" s="53"/>
      <c r="E72" s="53"/>
      <c r="F72" s="53"/>
      <c r="G72" s="53"/>
      <c r="H72" s="53"/>
      <c r="I72" s="299">
        <f>K72/J72*100</f>
        <v>270661.59999999998</v>
      </c>
      <c r="J72" s="300">
        <v>185</v>
      </c>
      <c r="K72" s="301">
        <f>VLOOKUP(A72,'MANO DE OBRA'!A8:D99,4,FALSE)</f>
        <v>500723.95999999996</v>
      </c>
      <c r="L72" s="56"/>
      <c r="M72" s="302">
        <f>M38*8</f>
        <v>72</v>
      </c>
      <c r="N72" s="402">
        <f>K72/M72</f>
        <v>6954.4994444444437</v>
      </c>
      <c r="O72" s="112"/>
    </row>
    <row r="73" spans="1:15">
      <c r="A7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306">
        <f>M72</f>
        <v>72</v>
      </c>
      <c r="N73" s="402">
        <f>K73/M73</f>
        <v>1481.7533835334443</v>
      </c>
    </row>
    <row r="74" spans="1:15">
      <c r="A74" t="s">
        <v>54</v>
      </c>
      <c r="B74" s="55" t="str">
        <f>VLOOKUP(A74,'MANO DE OBRA'!A9:D70,3,FALSE)</f>
        <v>Rastrilleros (2)</v>
      </c>
      <c r="C74" s="53"/>
      <c r="D74" s="53"/>
      <c r="E74" s="53"/>
      <c r="F74" s="53"/>
      <c r="G74" s="53"/>
      <c r="H74" s="53"/>
      <c r="I74" s="299">
        <f>K74/J74*100</f>
        <v>86502.359687357821</v>
      </c>
      <c r="J74" s="300">
        <v>185</v>
      </c>
      <c r="K74" s="301">
        <f>VLOOKUP(A74,'MANO DE OBRA'!A9:D101,4,FALSE)</f>
        <v>160029.36542161196</v>
      </c>
      <c r="L74" s="56"/>
      <c r="M74" s="307">
        <f>M73</f>
        <v>72</v>
      </c>
      <c r="N74" s="402">
        <f>K74/M74</f>
        <v>2222.630075300166</v>
      </c>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SUM(N72:N76)</f>
        <v>10658.882903278056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N48+N56+N67+N77</f>
        <v>186060.07338687551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37212.014677375104</v>
      </c>
      <c r="M84" s="858"/>
      <c r="N84" s="57"/>
    </row>
    <row r="85" spans="1:14">
      <c r="B85" s="95" t="s">
        <v>973</v>
      </c>
      <c r="C85" s="96"/>
      <c r="D85" s="96"/>
      <c r="E85" s="96"/>
      <c r="F85" s="96"/>
      <c r="G85" s="96"/>
      <c r="H85" s="96"/>
      <c r="I85" s="93"/>
      <c r="J85" s="94"/>
      <c r="K85" s="311">
        <v>0.05</v>
      </c>
      <c r="L85" s="857">
        <f>N79*K85</f>
        <v>9303.003669343776</v>
      </c>
      <c r="M85" s="858"/>
      <c r="N85" s="57"/>
    </row>
    <row r="86" spans="1:14" ht="15.75" thickBot="1">
      <c r="B86" s="97" t="s">
        <v>974</v>
      </c>
      <c r="C86" s="98"/>
      <c r="D86" s="98"/>
      <c r="E86" s="98"/>
      <c r="F86" s="98"/>
      <c r="G86" s="98"/>
      <c r="H86" s="98"/>
      <c r="I86" s="99"/>
      <c r="J86" s="100"/>
      <c r="K86" s="312">
        <v>0.05</v>
      </c>
      <c r="L86" s="859">
        <f>N79*K86</f>
        <v>9303.003669343776</v>
      </c>
      <c r="M86" s="860"/>
      <c r="N86" s="57"/>
    </row>
    <row r="87" spans="1:14" ht="15.75" thickBot="1">
      <c r="B87" s="823" t="s">
        <v>953</v>
      </c>
      <c r="C87" s="824"/>
      <c r="D87" s="824"/>
      <c r="E87" s="824"/>
      <c r="F87" s="824"/>
      <c r="G87" s="824"/>
      <c r="H87" s="824"/>
      <c r="I87" s="824"/>
      <c r="J87" s="824"/>
      <c r="K87" s="824"/>
      <c r="L87" s="824"/>
      <c r="M87" s="825"/>
      <c r="N87" s="58">
        <f>L84+L85+L86</f>
        <v>55818.022016062649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241878.09540293814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976</v>
      </c>
      <c r="F94" s="59"/>
      <c r="G94" s="59"/>
      <c r="H94" s="59"/>
      <c r="I94" s="59"/>
      <c r="J94" s="59"/>
      <c r="K94" s="18"/>
      <c r="L94" s="18"/>
      <c r="M94" s="18"/>
      <c r="N94" s="23"/>
    </row>
    <row r="95" spans="1:14">
      <c r="B95" s="22"/>
      <c r="C95" s="18"/>
      <c r="D95" s="18"/>
      <c r="E95" s="18" t="s">
        <v>977</v>
      </c>
      <c r="F95" s="18"/>
      <c r="G95" s="18"/>
      <c r="H95" s="18"/>
      <c r="I95" s="18"/>
      <c r="J95" s="18"/>
      <c r="K95" s="18"/>
      <c r="L95" s="18"/>
      <c r="M95" s="18"/>
      <c r="N95" s="23"/>
    </row>
    <row r="96" spans="1:14">
      <c r="B96" s="22"/>
      <c r="C96" s="18"/>
      <c r="D96" s="18"/>
      <c r="E96" s="18" t="s">
        <v>978</v>
      </c>
      <c r="F96" s="18"/>
      <c r="G96" s="18"/>
      <c r="H96" s="18"/>
      <c r="I96" s="18"/>
      <c r="J96" s="18"/>
      <c r="K96" s="18"/>
      <c r="L96" s="18"/>
      <c r="M96" s="18"/>
      <c r="N96" s="23"/>
    </row>
    <row r="97" spans="2:14">
      <c r="B97" s="22"/>
      <c r="C97" s="18"/>
      <c r="D97" s="18"/>
      <c r="E97" s="18" t="s">
        <v>979</v>
      </c>
      <c r="F97" s="18"/>
      <c r="G97" s="18"/>
      <c r="H97" s="18"/>
      <c r="I97" s="18"/>
      <c r="J97" s="18"/>
      <c r="K97" s="18"/>
      <c r="L97" s="18"/>
      <c r="M97" s="18"/>
      <c r="N97" s="23"/>
    </row>
    <row r="98" spans="2:14" ht="15.75" thickBot="1">
      <c r="B98" s="22"/>
      <c r="C98" s="18"/>
      <c r="D98" s="18"/>
      <c r="E98" s="18"/>
      <c r="F98" s="18" t="s">
        <v>980</v>
      </c>
      <c r="G98" s="18"/>
      <c r="H98" s="18"/>
      <c r="I98" s="18"/>
      <c r="J98" s="18"/>
      <c r="K98" s="18"/>
      <c r="L98" s="18"/>
      <c r="M98" s="18"/>
      <c r="N98" s="23"/>
    </row>
    <row r="99" spans="2:14">
      <c r="B99" s="234" t="s">
        <v>2216</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2217</v>
      </c>
      <c r="C105" s="37"/>
      <c r="D105" s="37"/>
      <c r="E105" s="37"/>
      <c r="F105" s="37"/>
      <c r="G105" s="37"/>
      <c r="H105" s="37"/>
      <c r="I105" s="37"/>
      <c r="J105" s="37"/>
      <c r="K105" s="37"/>
      <c r="L105" s="37"/>
      <c r="M105" s="37"/>
      <c r="N105" s="38"/>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7"/>
      <c r="D113" s="37"/>
      <c r="E113" s="37"/>
      <c r="F113" s="37"/>
      <c r="G113" s="37"/>
      <c r="H113" s="37"/>
      <c r="I113" s="37"/>
      <c r="J113" s="37"/>
      <c r="K113" s="37"/>
      <c r="L113" s="37"/>
      <c r="M113" s="37"/>
      <c r="N113" s="38"/>
    </row>
    <row r="114" spans="2:14">
      <c r="B114" s="22"/>
      <c r="C114" s="18"/>
      <c r="D114" s="18"/>
      <c r="E114" s="18" t="s">
        <v>976</v>
      </c>
      <c r="F114" s="59"/>
      <c r="G114" s="59"/>
      <c r="H114" s="18"/>
      <c r="I114" s="18"/>
      <c r="J114" s="18"/>
      <c r="K114" s="18"/>
      <c r="L114" s="18"/>
      <c r="M114" s="18"/>
      <c r="N114" s="23"/>
    </row>
    <row r="115" spans="2:14">
      <c r="B115" s="22"/>
      <c r="C115" s="18"/>
      <c r="D115" s="18"/>
      <c r="E115" s="60" t="s">
        <v>977</v>
      </c>
      <c r="F115" s="18"/>
      <c r="G115" s="18"/>
      <c r="H115" s="60"/>
      <c r="I115" s="60"/>
      <c r="J115" s="60"/>
      <c r="K115" s="18"/>
      <c r="L115" s="18"/>
      <c r="M115" s="18"/>
      <c r="N115" s="23"/>
    </row>
    <row r="116" spans="2:14">
      <c r="B116" s="22"/>
      <c r="C116" s="18"/>
      <c r="D116" s="18"/>
      <c r="E116" s="61" t="s">
        <v>981</v>
      </c>
      <c r="F116" s="18"/>
      <c r="G116" s="18"/>
      <c r="H116" s="61"/>
      <c r="I116" s="61"/>
      <c r="J116" s="61"/>
      <c r="K116" s="18"/>
      <c r="L116" s="18"/>
      <c r="M116" s="18"/>
      <c r="N116" s="23"/>
    </row>
    <row r="117" spans="2:14">
      <c r="B117" s="62"/>
      <c r="C117" s="37"/>
      <c r="D117" s="37"/>
      <c r="E117" s="18" t="s">
        <v>979</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2220</v>
      </c>
      <c r="C119" s="61"/>
      <c r="D119" s="61"/>
      <c r="E119" s="18"/>
      <c r="F119" s="18"/>
      <c r="G119" s="18"/>
      <c r="H119" s="18"/>
      <c r="I119" s="18"/>
      <c r="J119" s="800"/>
      <c r="K119" s="800"/>
      <c r="L119" s="800"/>
      <c r="M119" s="800"/>
      <c r="N119" s="801"/>
    </row>
    <row r="120" spans="2:14" ht="15.75" thickBot="1">
      <c r="B120" s="268" t="s">
        <v>2221</v>
      </c>
      <c r="C120" s="400"/>
      <c r="D120" s="400"/>
      <c r="E120" s="63"/>
      <c r="F120" s="63"/>
      <c r="G120" s="63"/>
      <c r="H120" s="63"/>
      <c r="I120" s="63"/>
      <c r="J120" s="802"/>
      <c r="K120" s="802"/>
      <c r="L120" s="802"/>
      <c r="M120" s="802"/>
      <c r="N120" s="80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1061</v>
      </c>
      <c r="C31" s="87" t="s">
        <v>1574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168</v>
      </c>
      <c r="B37" s="836" t="str">
        <f>VLOOKUP(A37,EQUIPOS!A7:D154,3,FALSE)</f>
        <v>Compactador tipo  POTENCIA: 105 HP, PESO: 6 ton</v>
      </c>
      <c r="C37" s="837"/>
      <c r="D37" s="837"/>
      <c r="E37" s="837"/>
      <c r="F37" s="837"/>
      <c r="G37" s="837"/>
      <c r="H37" s="838"/>
      <c r="I37" s="274"/>
      <c r="J37" s="275"/>
      <c r="K37" s="276">
        <f>VLOOKUP(A37,EQUIPOS!A7:D164,4,FALSE)</f>
        <v>112888.19207908615</v>
      </c>
      <c r="L37" s="277"/>
      <c r="M37" s="278">
        <v>9</v>
      </c>
      <c r="N37" s="279">
        <f t="shared" ref="N37:N43" si="0">K37/M37</f>
        <v>12543.132453231794</v>
      </c>
    </row>
    <row r="38" spans="1:14">
      <c r="A38" t="s">
        <v>173</v>
      </c>
      <c r="B38" s="836" t="str">
        <f>VLOOKUP(A38,EQUIPOS!A8:D154,3,FALSE)</f>
        <v>Compactador neumático de Potencia 70 HP, peso de 13 ton</v>
      </c>
      <c r="C38" s="837"/>
      <c r="D38" s="837"/>
      <c r="E38" s="837"/>
      <c r="F38" s="837"/>
      <c r="G38" s="837"/>
      <c r="H38" s="838"/>
      <c r="I38" s="274"/>
      <c r="J38" s="275"/>
      <c r="K38" s="276">
        <f>VLOOKUP(A38,EQUIPOS!A8:D165,4,FALSE)</f>
        <v>115865.07532292443</v>
      </c>
      <c r="L38" s="277"/>
      <c r="M38" s="278">
        <v>9</v>
      </c>
      <c r="N38" s="279">
        <f t="shared" si="0"/>
        <v>12873.897258102714</v>
      </c>
    </row>
    <row r="39" spans="1:14">
      <c r="A39" t="s">
        <v>286</v>
      </c>
      <c r="B39" s="836" t="str">
        <f>VLOOKUP(A39,EQUIPOS!A9:D154,3,FALSE)</f>
        <v>Planta de asfalto en frio</v>
      </c>
      <c r="C39" s="837"/>
      <c r="D39" s="837"/>
      <c r="E39" s="837"/>
      <c r="F39" s="837"/>
      <c r="G39" s="837"/>
      <c r="H39" s="838"/>
      <c r="I39" s="274"/>
      <c r="J39" s="275"/>
      <c r="K39" s="276">
        <f>VLOOKUP(A39,EQUIPOS!A9:D166,4,FALSE)</f>
        <v>251541.30411285421</v>
      </c>
      <c r="L39" s="277"/>
      <c r="M39" s="278">
        <v>9</v>
      </c>
      <c r="N39" s="279">
        <f t="shared" si="0"/>
        <v>27949.033790317135</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9</v>
      </c>
      <c r="N42" s="279">
        <f t="shared" si="0"/>
        <v>33631.244341704871</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9</v>
      </c>
      <c r="N43" s="279">
        <f t="shared" si="0"/>
        <v>9410.2207122716864</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42"/>
      <c r="F46" s="837"/>
      <c r="G46" s="837"/>
      <c r="H46" s="838"/>
      <c r="I46" s="42"/>
      <c r="J46" s="43"/>
      <c r="K46" s="281"/>
      <c r="L46" s="283"/>
      <c r="M46" s="284"/>
      <c r="N46" s="285"/>
    </row>
    <row r="47" spans="1:14">
      <c r="B47" s="843" t="s">
        <v>952</v>
      </c>
      <c r="C47" s="844"/>
      <c r="D47" s="844"/>
      <c r="E47" s="44"/>
      <c r="F47" s="45"/>
      <c r="G47" s="45"/>
      <c r="H47" s="46"/>
      <c r="I47" s="42"/>
      <c r="J47" s="43"/>
      <c r="K47" s="286"/>
      <c r="L47" s="283"/>
      <c r="M47" s="408">
        <v>0.1</v>
      </c>
      <c r="N47" s="351">
        <f>N81*M47</f>
        <v>1065.8882903278056</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126167.40936374824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VLOOKUP(A54,MATERIALES!A4:D640,2,FALSE)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VLOOKUP(A55,MATERIALES!A5:D641,2,FALSE)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1369</v>
      </c>
      <c r="B65" s="52" t="str">
        <f>VLOOKUP(A65,TRANSPORTE!A6:D117,3,FALSE)</f>
        <v>Transporte de Mezcla densa En Frio MDF-25</v>
      </c>
      <c r="C65" s="53"/>
      <c r="D65" s="53"/>
      <c r="E65" s="53"/>
      <c r="F65" s="53"/>
      <c r="G65" s="53"/>
      <c r="H65" s="318" t="s">
        <v>1468</v>
      </c>
      <c r="I65" s="286">
        <v>1.25</v>
      </c>
      <c r="J65" s="293">
        <v>1</v>
      </c>
      <c r="K65" s="286">
        <f>I65*J65</f>
        <v>1.25</v>
      </c>
      <c r="L65" s="827">
        <f>VLOOKUP(A65,TRANSPORTE!A6:D117,4,FALSE)</f>
        <v>1710.2811299349603</v>
      </c>
      <c r="M65" s="828"/>
      <c r="N65" s="294">
        <f>K65*L65</f>
        <v>2137.8514124187004</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4016.4713041944478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72</v>
      </c>
      <c r="N75" s="402">
        <f>K75/M75</f>
        <v>6954.4994444444437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10658.882903278056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186238.33342174464</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37247.666684348929</v>
      </c>
      <c r="M88" s="858"/>
      <c r="N88" s="57"/>
    </row>
    <row r="89" spans="1:14">
      <c r="B89" s="95" t="s">
        <v>973</v>
      </c>
      <c r="C89" s="96"/>
      <c r="D89" s="96"/>
      <c r="E89" s="96"/>
      <c r="F89" s="96"/>
      <c r="G89" s="96"/>
      <c r="H89" s="96"/>
      <c r="I89" s="93"/>
      <c r="J89" s="94"/>
      <c r="K89" s="311">
        <v>0.05</v>
      </c>
      <c r="L89" s="857">
        <f>N83*K89</f>
        <v>9311.9166710872323</v>
      </c>
      <c r="M89" s="858"/>
      <c r="N89" s="57"/>
    </row>
    <row r="90" spans="1:14" ht="15.75" thickBot="1">
      <c r="B90" s="97" t="s">
        <v>974</v>
      </c>
      <c r="C90" s="98"/>
      <c r="D90" s="98"/>
      <c r="E90" s="98"/>
      <c r="F90" s="98"/>
      <c r="G90" s="98"/>
      <c r="H90" s="98"/>
      <c r="I90" s="99"/>
      <c r="J90" s="100"/>
      <c r="K90" s="312">
        <v>0.05</v>
      </c>
      <c r="L90" s="859">
        <f>N83*K90</f>
        <v>9311.9166710872323</v>
      </c>
      <c r="M90" s="860"/>
      <c r="N90" s="57"/>
    </row>
    <row r="91" spans="1:14" ht="15.75" thickBot="1">
      <c r="B91" s="823" t="s">
        <v>953</v>
      </c>
      <c r="C91" s="824"/>
      <c r="D91" s="824"/>
      <c r="E91" s="824"/>
      <c r="F91" s="824"/>
      <c r="G91" s="824"/>
      <c r="H91" s="824"/>
      <c r="I91" s="824"/>
      <c r="J91" s="824"/>
      <c r="K91" s="824"/>
      <c r="L91" s="824"/>
      <c r="M91" s="825"/>
      <c r="N91" s="58">
        <f>L88+L89+L90</f>
        <v>55871.50002652339</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242109.83344826804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1062</v>
      </c>
      <c r="C31" s="87" t="s">
        <v>1575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168</v>
      </c>
      <c r="B37" s="836" t="str">
        <f>VLOOKUP(A37,EQUIPOS!A7:D154,3,FALSE)</f>
        <v>Compactador tipo  POTENCIA: 105 HP, PESO: 6 ton</v>
      </c>
      <c r="C37" s="837"/>
      <c r="D37" s="837"/>
      <c r="E37" s="837"/>
      <c r="F37" s="837"/>
      <c r="G37" s="837"/>
      <c r="H37" s="838"/>
      <c r="I37" s="274"/>
      <c r="J37" s="275"/>
      <c r="K37" s="276">
        <f>VLOOKUP(A37,EQUIPOS!A7:D164,4,FALSE)</f>
        <v>112888.19207908615</v>
      </c>
      <c r="L37" s="277"/>
      <c r="M37" s="278">
        <v>9</v>
      </c>
      <c r="N37" s="279">
        <f t="shared" ref="N37:N43" si="0">K37/M37</f>
        <v>12543.132453231794</v>
      </c>
    </row>
    <row r="38" spans="1:14">
      <c r="A38" t="s">
        <v>173</v>
      </c>
      <c r="B38" s="836" t="str">
        <f>VLOOKUP(A38,EQUIPOS!A8:D154,3,FALSE)</f>
        <v>Compactador neumático de Potencia 70 HP, peso de 13 ton</v>
      </c>
      <c r="C38" s="837"/>
      <c r="D38" s="837"/>
      <c r="E38" s="837"/>
      <c r="F38" s="837"/>
      <c r="G38" s="837"/>
      <c r="H38" s="838"/>
      <c r="I38" s="274"/>
      <c r="J38" s="275"/>
      <c r="K38" s="276">
        <f>VLOOKUP(A38,EQUIPOS!A8:D165,4,FALSE)</f>
        <v>115865.07532292443</v>
      </c>
      <c r="L38" s="277"/>
      <c r="M38" s="278">
        <v>9</v>
      </c>
      <c r="N38" s="279">
        <f t="shared" si="0"/>
        <v>12873.897258102714</v>
      </c>
    </row>
    <row r="39" spans="1:14">
      <c r="A39" t="s">
        <v>286</v>
      </c>
      <c r="B39" s="836" t="str">
        <f>VLOOKUP(A39,EQUIPOS!A9:D154,3,FALSE)</f>
        <v>Planta de asfalto en frio</v>
      </c>
      <c r="C39" s="837"/>
      <c r="D39" s="837"/>
      <c r="E39" s="837"/>
      <c r="F39" s="837"/>
      <c r="G39" s="837"/>
      <c r="H39" s="838"/>
      <c r="I39" s="274"/>
      <c r="J39" s="275"/>
      <c r="K39" s="276">
        <f>VLOOKUP(A39,EQUIPOS!A9:D166,4,FALSE)</f>
        <v>251541.30411285421</v>
      </c>
      <c r="L39" s="277"/>
      <c r="M39" s="278">
        <v>9</v>
      </c>
      <c r="N39" s="279">
        <f t="shared" si="0"/>
        <v>27949.033790317135</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9</v>
      </c>
      <c r="N42" s="279">
        <f t="shared" si="0"/>
        <v>33631.244341704871</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9</v>
      </c>
      <c r="N43" s="279">
        <f t="shared" si="0"/>
        <v>9410.2207122716864</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42"/>
      <c r="F46" s="837"/>
      <c r="G46" s="837"/>
      <c r="H46" s="838"/>
      <c r="I46" s="42"/>
      <c r="J46" s="43"/>
      <c r="K46" s="281"/>
      <c r="L46" s="283"/>
      <c r="M46" s="284"/>
      <c r="N46" s="285"/>
    </row>
    <row r="47" spans="1:14">
      <c r="B47" s="843" t="s">
        <v>952</v>
      </c>
      <c r="C47" s="844"/>
      <c r="D47" s="844"/>
      <c r="E47" s="44"/>
      <c r="F47" s="45"/>
      <c r="G47" s="45"/>
      <c r="H47" s="46"/>
      <c r="I47" s="42"/>
      <c r="J47" s="43"/>
      <c r="K47" s="286"/>
      <c r="L47" s="283"/>
      <c r="M47" s="408">
        <v>0.1</v>
      </c>
      <c r="N47" s="351">
        <f>N81*M47</f>
        <v>1065.8882903278056</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126167.40936374824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18">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v>1.4</v>
      </c>
      <c r="L64" s="827">
        <f>VLOOKUP(A64,TRANSPORTE!A5:D117,4,FALSE)</f>
        <v>1341.871351268391</v>
      </c>
      <c r="M64" s="828"/>
      <c r="N64" s="294">
        <f>K64*L64</f>
        <v>1878.6198917757472</v>
      </c>
    </row>
    <row r="65" spans="1:15">
      <c r="A65" t="s">
        <v>1349</v>
      </c>
      <c r="B65" s="52" t="str">
        <f>VLOOKUP(A65,TRANSPORTE!A6:D117,3,FALSE)</f>
        <v>Transporte de Mezcla en Frio DMF-19</v>
      </c>
      <c r="C65" s="53"/>
      <c r="D65" s="53"/>
      <c r="E65" s="53"/>
      <c r="F65" s="53"/>
      <c r="G65" s="53"/>
      <c r="H65" s="318" t="s">
        <v>1468</v>
      </c>
      <c r="I65" s="286">
        <v>1.25</v>
      </c>
      <c r="J65" s="293">
        <v>1</v>
      </c>
      <c r="K65" s="286">
        <v>1.25</v>
      </c>
      <c r="L65" s="827">
        <f>VLOOKUP(A65,TRANSPORTE!A6:D117,4,FALSE)</f>
        <v>1567.6731020396783</v>
      </c>
      <c r="M65" s="828"/>
      <c r="N65" s="294">
        <f>K65*L65</f>
        <v>1959.5913775495978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3838.2112693253448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72</v>
      </c>
      <c r="N75" s="402">
        <f>K75/M75</f>
        <v>6954.4994444444437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10658.882903278056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186060.07338687553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37212.014677375111</v>
      </c>
      <c r="M88" s="858"/>
      <c r="N88" s="57"/>
    </row>
    <row r="89" spans="1:14">
      <c r="B89" s="95" t="s">
        <v>973</v>
      </c>
      <c r="C89" s="96"/>
      <c r="D89" s="96"/>
      <c r="E89" s="96"/>
      <c r="F89" s="96"/>
      <c r="G89" s="96"/>
      <c r="H89" s="96"/>
      <c r="I89" s="93"/>
      <c r="J89" s="94"/>
      <c r="K89" s="311">
        <v>0.05</v>
      </c>
      <c r="L89" s="857">
        <f>N83*K89</f>
        <v>9303.0036693437778</v>
      </c>
      <c r="M89" s="858"/>
      <c r="N89" s="57"/>
    </row>
    <row r="90" spans="1:14" ht="15.75" thickBot="1">
      <c r="B90" s="97" t="s">
        <v>974</v>
      </c>
      <c r="C90" s="98"/>
      <c r="D90" s="98"/>
      <c r="E90" s="98"/>
      <c r="F90" s="98"/>
      <c r="G90" s="98"/>
      <c r="H90" s="98"/>
      <c r="I90" s="99"/>
      <c r="J90" s="100"/>
      <c r="K90" s="312">
        <v>0.05</v>
      </c>
      <c r="L90" s="859">
        <f>N83*K90</f>
        <v>9303.0036693437778</v>
      </c>
      <c r="M90" s="860"/>
      <c r="N90" s="57"/>
    </row>
    <row r="91" spans="1:14" ht="15.75" thickBot="1">
      <c r="B91" s="823" t="s">
        <v>953</v>
      </c>
      <c r="C91" s="824"/>
      <c r="D91" s="824"/>
      <c r="E91" s="824"/>
      <c r="F91" s="824"/>
      <c r="G91" s="824"/>
      <c r="H91" s="824"/>
      <c r="I91" s="824"/>
      <c r="J91" s="824"/>
      <c r="K91" s="824"/>
      <c r="L91" s="824"/>
      <c r="M91" s="825"/>
      <c r="N91" s="58">
        <f>L88+L89+L90</f>
        <v>55818.02201606267</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58">
        <f>N83+N91</f>
        <v>241878.0954029382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1063</v>
      </c>
      <c r="C31" s="87" t="s">
        <v>1576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168</v>
      </c>
      <c r="B37" s="836" t="str">
        <f>VLOOKUP(A37,EQUIPOS!A7:D154,3,FALSE)</f>
        <v>Compactador tipo  POTENCIA: 105 HP, PESO: 6 ton</v>
      </c>
      <c r="C37" s="837"/>
      <c r="D37" s="837"/>
      <c r="E37" s="837"/>
      <c r="F37" s="837"/>
      <c r="G37" s="837"/>
      <c r="H37" s="838"/>
      <c r="I37" s="274"/>
      <c r="J37" s="275"/>
      <c r="K37" s="276">
        <f>VLOOKUP(A37,EQUIPOS!A7:D164,4,FALSE)</f>
        <v>112888.19207908615</v>
      </c>
      <c r="L37" s="277"/>
      <c r="M37" s="278">
        <v>7</v>
      </c>
      <c r="N37" s="279">
        <f t="shared" ref="N37:N43" si="0">K37/M37</f>
        <v>16126.884582726592</v>
      </c>
    </row>
    <row r="38" spans="1:14">
      <c r="A38" t="s">
        <v>173</v>
      </c>
      <c r="B38" s="836" t="str">
        <f>VLOOKUP(A38,EQUIPOS!A8:D154,3,FALSE)</f>
        <v>Compactador neumático de Potencia 70 HP, peso de 13 ton</v>
      </c>
      <c r="C38" s="837"/>
      <c r="D38" s="837"/>
      <c r="E38" s="837"/>
      <c r="F38" s="837"/>
      <c r="G38" s="837"/>
      <c r="H38" s="838"/>
      <c r="I38" s="274"/>
      <c r="J38" s="275"/>
      <c r="K38" s="276">
        <f>VLOOKUP(A38,EQUIPOS!A8:D165,4,FALSE)</f>
        <v>115865.07532292443</v>
      </c>
      <c r="L38" s="277"/>
      <c r="M38" s="278">
        <v>7</v>
      </c>
      <c r="N38" s="279">
        <f t="shared" si="0"/>
        <v>16552.153617560634</v>
      </c>
    </row>
    <row r="39" spans="1:14">
      <c r="A39" t="s">
        <v>286</v>
      </c>
      <c r="B39" s="836" t="str">
        <f>VLOOKUP(A39,EQUIPOS!A9:D154,3,FALSE)</f>
        <v>Planta de asfalto en frio</v>
      </c>
      <c r="C39" s="837"/>
      <c r="D39" s="837"/>
      <c r="E39" s="837"/>
      <c r="F39" s="837"/>
      <c r="G39" s="837"/>
      <c r="H39" s="838"/>
      <c r="I39" s="274"/>
      <c r="J39" s="275"/>
      <c r="K39" s="276">
        <f>VLOOKUP(A39,EQUIPOS!A9:D166,4,FALSE)</f>
        <v>251541.30411285421</v>
      </c>
      <c r="L39" s="277"/>
      <c r="M39" s="278">
        <v>9</v>
      </c>
      <c r="N39" s="279">
        <f t="shared" si="0"/>
        <v>27949.033790317135</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7</v>
      </c>
      <c r="N42" s="279">
        <f t="shared" si="0"/>
        <v>43240.171296477689</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9</v>
      </c>
      <c r="N43" s="279">
        <f t="shared" si="0"/>
        <v>9410.2207122716864</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42"/>
      <c r="F46" s="837"/>
      <c r="G46" s="837"/>
      <c r="H46" s="838"/>
      <c r="I46" s="42"/>
      <c r="J46" s="43"/>
      <c r="K46" s="281"/>
      <c r="L46" s="283"/>
      <c r="M46" s="284"/>
      <c r="N46" s="285"/>
    </row>
    <row r="47" spans="1:14">
      <c r="B47" s="843" t="s">
        <v>952</v>
      </c>
      <c r="C47" s="844"/>
      <c r="D47" s="844"/>
      <c r="E47" s="44"/>
      <c r="F47" s="45"/>
      <c r="G47" s="45"/>
      <c r="H47" s="46"/>
      <c r="I47" s="42"/>
      <c r="J47" s="43"/>
      <c r="K47" s="286"/>
      <c r="L47" s="283"/>
      <c r="M47" s="408">
        <v>0.1</v>
      </c>
      <c r="N47" s="351">
        <f>N81*M47</f>
        <v>1218.1580460889206</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143190.61456323488</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1343</v>
      </c>
      <c r="B65" s="52" t="str">
        <f>VLOOKUP(A65,TRANSPORTE!A5:D117,3,FALSE)</f>
        <v>Transporte de Mezcla Densa para Bacheo</v>
      </c>
      <c r="C65" s="53"/>
      <c r="D65" s="53"/>
      <c r="E65" s="53"/>
      <c r="F65" s="53"/>
      <c r="G65" s="53"/>
      <c r="H65" s="318" t="s">
        <v>1468</v>
      </c>
      <c r="I65" s="286">
        <v>1.25</v>
      </c>
      <c r="J65" s="286">
        <v>1</v>
      </c>
      <c r="K65" s="286">
        <f>I65*J65</f>
        <v>1.25</v>
      </c>
      <c r="L65" s="296"/>
      <c r="M65" s="297">
        <f>VLOOKUP(A64,TRANSPORTE!A5:D117,4,FALSE)</f>
        <v>1341.871351268391</v>
      </c>
      <c r="N65" s="419">
        <f>K65*M65</f>
        <v>1677.3391890854887</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3555.9590808612356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63</v>
      </c>
      <c r="N75" s="402">
        <f>K75/M75</f>
        <v>7947.9993650793649</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63</v>
      </c>
      <c r="N76" s="402">
        <f>K76/M76</f>
        <v>1693.4324383239361</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63</v>
      </c>
      <c r="N77" s="402">
        <f>K77/M77</f>
        <v>2540.1486574859041</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12181.580460889205</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204323.72395550922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40864.744791101846</v>
      </c>
      <c r="M88" s="858"/>
      <c r="N88" s="57"/>
    </row>
    <row r="89" spans="1:14">
      <c r="B89" s="95" t="s">
        <v>973</v>
      </c>
      <c r="C89" s="96"/>
      <c r="D89" s="96"/>
      <c r="E89" s="96"/>
      <c r="F89" s="96"/>
      <c r="G89" s="96"/>
      <c r="H89" s="96"/>
      <c r="I89" s="93"/>
      <c r="J89" s="94"/>
      <c r="K89" s="311">
        <v>0.05</v>
      </c>
      <c r="L89" s="857">
        <f>N83*K89</f>
        <v>10216.186197775462</v>
      </c>
      <c r="M89" s="858"/>
      <c r="N89" s="57"/>
    </row>
    <row r="90" spans="1:14" ht="15.75" thickBot="1">
      <c r="B90" s="97" t="s">
        <v>974</v>
      </c>
      <c r="C90" s="98"/>
      <c r="D90" s="98"/>
      <c r="E90" s="98"/>
      <c r="F90" s="98"/>
      <c r="G90" s="98"/>
      <c r="H90" s="98"/>
      <c r="I90" s="99"/>
      <c r="J90" s="100"/>
      <c r="K90" s="312">
        <v>0.05</v>
      </c>
      <c r="L90" s="859">
        <f>N83*K90</f>
        <v>10216.186197775462</v>
      </c>
      <c r="M90" s="860"/>
      <c r="N90" s="57"/>
    </row>
    <row r="91" spans="1:14" ht="15.75" thickBot="1">
      <c r="B91" s="823" t="s">
        <v>953</v>
      </c>
      <c r="C91" s="824"/>
      <c r="D91" s="824"/>
      <c r="E91" s="824"/>
      <c r="F91" s="824"/>
      <c r="G91" s="824"/>
      <c r="H91" s="824"/>
      <c r="I91" s="824"/>
      <c r="J91" s="824"/>
      <c r="K91" s="824"/>
      <c r="L91" s="824"/>
      <c r="M91" s="825"/>
      <c r="N91" s="58">
        <f>L88+L89+L90</f>
        <v>61297.117186652766</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265620.84114216198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1064</v>
      </c>
      <c r="C31" s="87" t="s">
        <v>1577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9</v>
      </c>
      <c r="N37" s="279">
        <f t="shared" ref="N37:N43" si="0">K37/M37</f>
        <v>12873.897258102714</v>
      </c>
    </row>
    <row r="38" spans="1:14">
      <c r="A38" t="s">
        <v>168</v>
      </c>
      <c r="B38" s="836" t="str">
        <f>VLOOKUP(A38,EQUIPOS!A8:D154,3,FALSE)</f>
        <v>Compactador tipo  POTENCIA: 105 HP, PESO: 6 ton</v>
      </c>
      <c r="C38" s="837"/>
      <c r="D38" s="837"/>
      <c r="E38" s="837"/>
      <c r="F38" s="837"/>
      <c r="G38" s="837"/>
      <c r="H38" s="838"/>
      <c r="I38" s="274"/>
      <c r="J38" s="275"/>
      <c r="K38" s="276">
        <f>VLOOKUP(A38,EQUIPOS!A8:D165,4,FALSE)</f>
        <v>112888.19207908615</v>
      </c>
      <c r="L38" s="277"/>
      <c r="M38" s="278">
        <v>9</v>
      </c>
      <c r="N38" s="279">
        <f t="shared" si="0"/>
        <v>12543.132453231794</v>
      </c>
    </row>
    <row r="39" spans="1:14">
      <c r="A39" t="s">
        <v>286</v>
      </c>
      <c r="B39" s="836" t="str">
        <f>VLOOKUP(A39,EQUIPOS!A9:D154,3,FALSE)</f>
        <v>Planta de asfalto en frio</v>
      </c>
      <c r="C39" s="837"/>
      <c r="D39" s="837"/>
      <c r="E39" s="837"/>
      <c r="F39" s="837"/>
      <c r="G39" s="837"/>
      <c r="H39" s="838"/>
      <c r="I39" s="274"/>
      <c r="J39" s="275"/>
      <c r="K39" s="276">
        <f>VLOOKUP(A39,EQUIPOS!A9:D166,4,FALSE)</f>
        <v>251541.30411285421</v>
      </c>
      <c r="L39" s="277"/>
      <c r="M39" s="278">
        <v>9</v>
      </c>
      <c r="N39" s="279">
        <f t="shared" si="0"/>
        <v>27949.033790317135</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9</v>
      </c>
      <c r="N42" s="279">
        <f t="shared" si="0"/>
        <v>33631.244341704871</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9</v>
      </c>
      <c r="N43" s="279">
        <f t="shared" si="0"/>
        <v>9410.2207122716864</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37"/>
      <c r="F46" s="837"/>
      <c r="G46" s="837"/>
      <c r="H46" s="838"/>
      <c r="I46" s="42"/>
      <c r="J46" s="43"/>
      <c r="K46" s="281"/>
      <c r="L46" s="283"/>
      <c r="M46" s="284"/>
      <c r="N46" s="285"/>
    </row>
    <row r="47" spans="1:14">
      <c r="B47" s="843" t="s">
        <v>952</v>
      </c>
      <c r="C47" s="956"/>
      <c r="D47" s="956"/>
      <c r="E47" s="44"/>
      <c r="F47" s="45"/>
      <c r="G47" s="45"/>
      <c r="H47" s="46"/>
      <c r="I47" s="42"/>
      <c r="J47" s="43"/>
      <c r="K47" s="286"/>
      <c r="L47" s="283"/>
      <c r="M47" s="408">
        <v>0.1</v>
      </c>
      <c r="N47" s="351">
        <f>N81*M47</f>
        <v>1065.8882903278056</v>
      </c>
    </row>
    <row r="48" spans="1:14" ht="15.75" thickBot="1">
      <c r="B48" s="957"/>
      <c r="C48" s="958"/>
      <c r="D48" s="958"/>
      <c r="E48" s="958"/>
      <c r="F48" s="958"/>
      <c r="G48" s="958"/>
      <c r="H48" s="959"/>
      <c r="I48" s="845"/>
      <c r="J48" s="846"/>
      <c r="K48" s="47"/>
      <c r="L48" s="847"/>
      <c r="M48" s="960"/>
      <c r="N48" s="111"/>
    </row>
    <row r="49" spans="1:14" ht="15.75" thickBot="1">
      <c r="B49" s="823" t="s">
        <v>953</v>
      </c>
      <c r="C49" s="824"/>
      <c r="D49" s="824"/>
      <c r="E49" s="824"/>
      <c r="F49" s="824"/>
      <c r="G49" s="824"/>
      <c r="H49" s="824"/>
      <c r="I49" s="824"/>
      <c r="J49" s="824"/>
      <c r="K49" s="824"/>
      <c r="L49" s="824"/>
      <c r="M49" s="825"/>
      <c r="N49" s="401">
        <f>SUM(N36:N48)</f>
        <v>126167.40936374824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1350</v>
      </c>
      <c r="B65" s="52" t="str">
        <f>VLOOKUP(A65,TRANSPORTE!A6:D117,3,FALSE)</f>
        <v>Transporte de Mezcla en Frio  MAF-19</v>
      </c>
      <c r="C65" s="53"/>
      <c r="D65" s="53"/>
      <c r="E65" s="53"/>
      <c r="F65" s="53"/>
      <c r="G65" s="53"/>
      <c r="H65" s="318" t="s">
        <v>1468</v>
      </c>
      <c r="I65" s="286">
        <v>1.25</v>
      </c>
      <c r="J65" s="293">
        <v>1</v>
      </c>
      <c r="K65" s="286">
        <f>I65*J65</f>
        <v>1.25</v>
      </c>
      <c r="L65" s="827">
        <f>VLOOKUP(A65,TRANSPORTE!A6:D117,4,FALSE)</f>
        <v>1567.6731020396783</v>
      </c>
      <c r="M65" s="828"/>
      <c r="N65" s="294">
        <f>K65*L65</f>
        <v>1959.5913775495978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3838.2112693253448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72</v>
      </c>
      <c r="N75" s="402">
        <f>K75/M75</f>
        <v>6954.4994444444437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10658.882903278056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186060.07338687553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37212.014677375111</v>
      </c>
      <c r="M88" s="858"/>
      <c r="N88" s="57"/>
    </row>
    <row r="89" spans="1:14">
      <c r="B89" s="95" t="s">
        <v>973</v>
      </c>
      <c r="C89" s="96"/>
      <c r="D89" s="96"/>
      <c r="E89" s="96"/>
      <c r="F89" s="96"/>
      <c r="G89" s="96"/>
      <c r="H89" s="96"/>
      <c r="I89" s="93"/>
      <c r="J89" s="94"/>
      <c r="K89" s="311">
        <v>0.05</v>
      </c>
      <c r="L89" s="857">
        <f>N83*K89</f>
        <v>9303.0036693437778</v>
      </c>
      <c r="M89" s="858"/>
      <c r="N89" s="57"/>
    </row>
    <row r="90" spans="1:14" ht="15.75" thickBot="1">
      <c r="B90" s="97" t="s">
        <v>974</v>
      </c>
      <c r="C90" s="98"/>
      <c r="D90" s="98"/>
      <c r="E90" s="98"/>
      <c r="F90" s="98"/>
      <c r="G90" s="98"/>
      <c r="H90" s="98"/>
      <c r="I90" s="99"/>
      <c r="J90" s="100"/>
      <c r="K90" s="312">
        <v>0.05</v>
      </c>
      <c r="L90" s="859">
        <f>N83*K90</f>
        <v>9303.0036693437778</v>
      </c>
      <c r="M90" s="860"/>
      <c r="N90" s="57"/>
    </row>
    <row r="91" spans="1:14" ht="15.75" thickBot="1">
      <c r="B91" s="823" t="s">
        <v>953</v>
      </c>
      <c r="C91" s="824"/>
      <c r="D91" s="824"/>
      <c r="E91" s="824"/>
      <c r="F91" s="824"/>
      <c r="G91" s="824"/>
      <c r="H91" s="824"/>
      <c r="I91" s="824"/>
      <c r="J91" s="824"/>
      <c r="K91" s="824"/>
      <c r="L91" s="824"/>
      <c r="M91" s="825"/>
      <c r="N91" s="58">
        <f>L88+L89+L90</f>
        <v>55818.02201606267</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241878.0954029382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1065</v>
      </c>
      <c r="C31" s="87" t="s">
        <v>1578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9</v>
      </c>
      <c r="N37" s="279">
        <f t="shared" ref="N37:N43" si="0">K37/M37</f>
        <v>12873.897258102714</v>
      </c>
    </row>
    <row r="38" spans="1:14">
      <c r="A38" t="s">
        <v>168</v>
      </c>
      <c r="B38" s="836" t="str">
        <f>VLOOKUP(A38,EQUIPOS!A8:D154,3,FALSE)</f>
        <v>Compactador tipo  POTENCIA: 105 HP, PESO: 6 ton</v>
      </c>
      <c r="C38" s="837"/>
      <c r="D38" s="837"/>
      <c r="E38" s="837"/>
      <c r="F38" s="837"/>
      <c r="G38" s="837"/>
      <c r="H38" s="838"/>
      <c r="I38" s="274"/>
      <c r="J38" s="275"/>
      <c r="K38" s="276">
        <f>VLOOKUP(A38,EQUIPOS!A8:D165,4,FALSE)</f>
        <v>112888.19207908615</v>
      </c>
      <c r="L38" s="277"/>
      <c r="M38" s="278">
        <v>9</v>
      </c>
      <c r="N38" s="279">
        <f t="shared" si="0"/>
        <v>12543.132453231794</v>
      </c>
    </row>
    <row r="39" spans="1:14">
      <c r="A39" t="s">
        <v>286</v>
      </c>
      <c r="B39" s="836" t="str">
        <f>VLOOKUP(A39,EQUIPOS!A9:D154,3,FALSE)</f>
        <v>Planta de asfalto en frio</v>
      </c>
      <c r="C39" s="837"/>
      <c r="D39" s="837"/>
      <c r="E39" s="837"/>
      <c r="F39" s="837"/>
      <c r="G39" s="837"/>
      <c r="H39" s="838"/>
      <c r="I39" s="274"/>
      <c r="J39" s="275"/>
      <c r="K39" s="276">
        <f>VLOOKUP(A39,EQUIPOS!A9:D166,4,FALSE)</f>
        <v>251541.30411285421</v>
      </c>
      <c r="L39" s="277"/>
      <c r="M39" s="278">
        <v>9</v>
      </c>
      <c r="N39" s="279">
        <f t="shared" si="0"/>
        <v>27949.033790317135</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9</v>
      </c>
      <c r="N42" s="279">
        <f t="shared" si="0"/>
        <v>33631.244341704871</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9</v>
      </c>
      <c r="N43" s="279">
        <f t="shared" si="0"/>
        <v>9410.2207122716864</v>
      </c>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1065.8882903278056</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126167.40936374824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31675.497892852902</v>
      </c>
      <c r="N53" s="279">
        <f>K53*M53</f>
        <v>44345.697049994058</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41.994912021193848</v>
      </c>
      <c r="N54" s="279">
        <f>K54*M54</f>
        <v>1049.8728005298462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45395.569850523905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7">
        <f>VLOOKUP(A63,TRANSPORTE!A5:D117,4,FALSE)</f>
        <v>1341.871351268391</v>
      </c>
      <c r="M63" s="828"/>
      <c r="N63" s="294">
        <f>K63*L63</f>
        <v>1878.6198917757472</v>
      </c>
    </row>
    <row r="64" spans="1:14">
      <c r="A64" t="s">
        <v>1357</v>
      </c>
      <c r="B64" s="52" t="str">
        <f>VLOOKUP(A64,TRANSPORTE!A6:D117,3,FALSE)</f>
        <v>Transporte de Mezcla Abierta en Frio MAF-25</v>
      </c>
      <c r="C64" s="53"/>
      <c r="D64" s="53"/>
      <c r="E64" s="53"/>
      <c r="F64" s="53"/>
      <c r="G64" s="53"/>
      <c r="H64" s="318" t="s">
        <v>1468</v>
      </c>
      <c r="I64" s="286">
        <v>1.25</v>
      </c>
      <c r="J64" s="293">
        <v>1</v>
      </c>
      <c r="K64" s="286">
        <f>I64*J64</f>
        <v>1.25</v>
      </c>
      <c r="L64" s="827">
        <f>VLOOKUP(A64,TRANSPORTE!A6:D117,4,FALSE)</f>
        <v>1567.6731020396783</v>
      </c>
      <c r="M64" s="828"/>
      <c r="N64" s="294">
        <f>K64*L64</f>
        <v>1959.5913775495978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3838.2112693253448</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72</v>
      </c>
      <c r="N74" s="402">
        <f>K74/M74</f>
        <v>6954.4994444444437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6">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10658.882903278056</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186060.07338687553</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37212.014677375111</v>
      </c>
      <c r="M87" s="858"/>
      <c r="N87" s="57"/>
    </row>
    <row r="88" spans="1:14">
      <c r="B88" s="95" t="s">
        <v>973</v>
      </c>
      <c r="C88" s="96"/>
      <c r="D88" s="96"/>
      <c r="E88" s="96"/>
      <c r="F88" s="96"/>
      <c r="G88" s="96"/>
      <c r="H88" s="96"/>
      <c r="I88" s="93"/>
      <c r="J88" s="94"/>
      <c r="K88" s="311">
        <v>0.05</v>
      </c>
      <c r="L88" s="857">
        <f>N82*K88</f>
        <v>9303.0036693437778</v>
      </c>
      <c r="M88" s="858"/>
      <c r="N88" s="57"/>
    </row>
    <row r="89" spans="1:14" ht="15.75" thickBot="1">
      <c r="B89" s="97" t="s">
        <v>974</v>
      </c>
      <c r="C89" s="98"/>
      <c r="D89" s="98"/>
      <c r="E89" s="98"/>
      <c r="F89" s="98"/>
      <c r="G89" s="98"/>
      <c r="H89" s="98"/>
      <c r="I89" s="99"/>
      <c r="J89" s="100"/>
      <c r="K89" s="312">
        <v>0.05</v>
      </c>
      <c r="L89" s="859">
        <f>N82*K89</f>
        <v>9303.0036693437778</v>
      </c>
      <c r="M89" s="860"/>
      <c r="N89" s="57"/>
    </row>
    <row r="90" spans="1:14" ht="15.75" thickBot="1">
      <c r="B90" s="823" t="s">
        <v>953</v>
      </c>
      <c r="C90" s="824"/>
      <c r="D90" s="824"/>
      <c r="E90" s="824"/>
      <c r="F90" s="824"/>
      <c r="G90" s="824"/>
      <c r="H90" s="824"/>
      <c r="I90" s="824"/>
      <c r="J90" s="824"/>
      <c r="K90" s="824"/>
      <c r="L90" s="824"/>
      <c r="M90" s="825"/>
      <c r="N90" s="58">
        <f>L87+L88+L89</f>
        <v>55818.02201606267</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241878.0954029382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1066</v>
      </c>
      <c r="C31" s="87" t="s">
        <v>1579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9</v>
      </c>
      <c r="N37" s="279">
        <f t="shared" ref="N37:N43" si="0">K37/M37</f>
        <v>12873.897258102714</v>
      </c>
    </row>
    <row r="38" spans="1:14">
      <c r="A38" t="s">
        <v>168</v>
      </c>
      <c r="B38" s="836" t="str">
        <f>VLOOKUP(A38,EQUIPOS!A8:D154,3,FALSE)</f>
        <v>Compactador tipo  POTENCIA: 105 HP, PESO: 6 ton</v>
      </c>
      <c r="C38" s="837"/>
      <c r="D38" s="837"/>
      <c r="E38" s="837"/>
      <c r="F38" s="837"/>
      <c r="G38" s="837"/>
      <c r="H38" s="838"/>
      <c r="I38" s="274"/>
      <c r="J38" s="275"/>
      <c r="K38" s="276">
        <f>VLOOKUP(A38,EQUIPOS!A8:D165,4,FALSE)</f>
        <v>112888.19207908615</v>
      </c>
      <c r="L38" s="277"/>
      <c r="M38" s="278">
        <v>9</v>
      </c>
      <c r="N38" s="279">
        <f t="shared" si="0"/>
        <v>12543.132453231794</v>
      </c>
    </row>
    <row r="39" spans="1:14">
      <c r="A39" t="s">
        <v>286</v>
      </c>
      <c r="B39" s="836" t="str">
        <f>VLOOKUP(A39,EQUIPOS!A9:D154,3,FALSE)</f>
        <v>Planta de asfalto en frio</v>
      </c>
      <c r="C39" s="837"/>
      <c r="D39" s="837"/>
      <c r="E39" s="837"/>
      <c r="F39" s="837"/>
      <c r="G39" s="837"/>
      <c r="H39" s="838"/>
      <c r="I39" s="274"/>
      <c r="J39" s="275"/>
      <c r="K39" s="276">
        <f>VLOOKUP(A39,EQUIPOS!A9:D166,4,FALSE)</f>
        <v>251541.30411285421</v>
      </c>
      <c r="L39" s="277"/>
      <c r="M39" s="278">
        <v>9</v>
      </c>
      <c r="N39" s="279">
        <f t="shared" si="0"/>
        <v>27949.033790317135</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9</v>
      </c>
      <c r="N42" s="279">
        <f t="shared" si="0"/>
        <v>33631.244341704871</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9</v>
      </c>
      <c r="N43" s="279">
        <f t="shared" si="0"/>
        <v>9410.2207122716864</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37"/>
      <c r="F46" s="837"/>
      <c r="G46" s="837"/>
      <c r="H46" s="838"/>
      <c r="I46" s="42"/>
      <c r="J46" s="43"/>
      <c r="K46" s="281"/>
      <c r="L46" s="283"/>
      <c r="M46" s="284"/>
      <c r="N46" s="285"/>
    </row>
    <row r="47" spans="1:14">
      <c r="B47" s="843" t="s">
        <v>952</v>
      </c>
      <c r="C47" s="956"/>
      <c r="D47" s="956"/>
      <c r="E47" s="44"/>
      <c r="F47" s="45"/>
      <c r="G47" s="45"/>
      <c r="H47" s="46"/>
      <c r="I47" s="42"/>
      <c r="J47" s="43"/>
      <c r="K47" s="286"/>
      <c r="L47" s="283"/>
      <c r="M47" s="408">
        <v>0.1</v>
      </c>
      <c r="N47" s="351">
        <f>N81*M47</f>
        <v>1065.8882903278056</v>
      </c>
    </row>
    <row r="48" spans="1:14" ht="15.75" thickBot="1">
      <c r="B48" s="957"/>
      <c r="C48" s="958"/>
      <c r="D48" s="958"/>
      <c r="E48" s="958"/>
      <c r="F48" s="958"/>
      <c r="G48" s="958"/>
      <c r="H48" s="959"/>
      <c r="I48" s="845"/>
      <c r="J48" s="846"/>
      <c r="K48" s="47"/>
      <c r="L48" s="847"/>
      <c r="M48" s="960"/>
      <c r="N48" s="111"/>
    </row>
    <row r="49" spans="1:14" ht="15.75" thickBot="1">
      <c r="B49" s="823" t="s">
        <v>953</v>
      </c>
      <c r="C49" s="824"/>
      <c r="D49" s="824"/>
      <c r="E49" s="824"/>
      <c r="F49" s="824"/>
      <c r="G49" s="824"/>
      <c r="H49" s="824"/>
      <c r="I49" s="824"/>
      <c r="J49" s="824"/>
      <c r="K49" s="824"/>
      <c r="L49" s="824"/>
      <c r="M49" s="825"/>
      <c r="N49" s="401">
        <f>SUM(N36:N48)</f>
        <v>126167.40936374824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1352</v>
      </c>
      <c r="B65" s="52" t="str">
        <f>VLOOKUP(A65,TRANSPORTE!A6:D117,3,FALSE)</f>
        <v xml:space="preserve">Transporte de Mezcla Abierta en Frio MAF-38 </v>
      </c>
      <c r="C65" s="53"/>
      <c r="D65" s="53"/>
      <c r="E65" s="53"/>
      <c r="F65" s="53"/>
      <c r="G65" s="53"/>
      <c r="H65" s="318" t="s">
        <v>1468</v>
      </c>
      <c r="I65" s="286">
        <v>1.25</v>
      </c>
      <c r="J65" s="293">
        <v>1</v>
      </c>
      <c r="K65" s="286">
        <f>I65*J65</f>
        <v>1.25</v>
      </c>
      <c r="L65" s="827">
        <f>VLOOKUP(A65,TRANSPORTE!A6:D117,4,FALSE)</f>
        <v>1508.3118684353446</v>
      </c>
      <c r="M65" s="828"/>
      <c r="N65" s="294">
        <f>K65*L65</f>
        <v>1885.3898355441809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317"/>
      <c r="G69" s="317"/>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3764.0097273199281</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72</v>
      </c>
      <c r="N75" s="402">
        <f>K75/M75</f>
        <v>6954.4994444444437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10658.882903278056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185985.87184487013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37197.174368974025</v>
      </c>
      <c r="M88" s="858"/>
      <c r="N88" s="57"/>
    </row>
    <row r="89" spans="1:14">
      <c r="B89" s="95" t="s">
        <v>973</v>
      </c>
      <c r="C89" s="96"/>
      <c r="D89" s="96"/>
      <c r="E89" s="96"/>
      <c r="F89" s="96"/>
      <c r="G89" s="96"/>
      <c r="H89" s="96"/>
      <c r="I89" s="93"/>
      <c r="J89" s="94"/>
      <c r="K89" s="311">
        <v>0.05</v>
      </c>
      <c r="L89" s="857">
        <f>N83*K89</f>
        <v>9299.2935922435063</v>
      </c>
      <c r="M89" s="858"/>
      <c r="N89" s="57"/>
    </row>
    <row r="90" spans="1:14" ht="15.75" thickBot="1">
      <c r="B90" s="97" t="s">
        <v>974</v>
      </c>
      <c r="C90" s="98"/>
      <c r="D90" s="98"/>
      <c r="E90" s="98"/>
      <c r="F90" s="98"/>
      <c r="G90" s="98"/>
      <c r="H90" s="98"/>
      <c r="I90" s="99"/>
      <c r="J90" s="100"/>
      <c r="K90" s="312">
        <v>0.05</v>
      </c>
      <c r="L90" s="859">
        <f>N83*K90</f>
        <v>9299.2935922435063</v>
      </c>
      <c r="M90" s="860"/>
      <c r="N90" s="57"/>
    </row>
    <row r="91" spans="1:14" ht="15.75" thickBot="1">
      <c r="B91" s="823" t="s">
        <v>953</v>
      </c>
      <c r="C91" s="824"/>
      <c r="D91" s="824"/>
      <c r="E91" s="824"/>
      <c r="F91" s="824"/>
      <c r="G91" s="824"/>
      <c r="H91" s="824"/>
      <c r="I91" s="824"/>
      <c r="J91" s="824"/>
      <c r="K91" s="824"/>
      <c r="L91" s="824"/>
      <c r="M91" s="825"/>
      <c r="N91" s="58">
        <f>L88+L89+L90</f>
        <v>55795.761553461038</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241781.63339833118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 customHeight="1" thickBot="1">
      <c r="A31" t="s">
        <v>1845</v>
      </c>
      <c r="B31" s="86" t="s">
        <v>1067</v>
      </c>
      <c r="C31" s="961" t="s">
        <v>1580</v>
      </c>
      <c r="D31" s="961"/>
      <c r="E31" s="961"/>
      <c r="F31" s="962"/>
      <c r="G31" s="962"/>
      <c r="H31" s="962"/>
      <c r="I31" s="962"/>
      <c r="J31" s="962"/>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7</v>
      </c>
      <c r="N37" s="279">
        <f t="shared" ref="N37:N43" si="0">K37/M37</f>
        <v>16552.153617560634</v>
      </c>
    </row>
    <row r="38" spans="1:14">
      <c r="A38" t="s">
        <v>168</v>
      </c>
      <c r="B38" s="836" t="str">
        <f>VLOOKUP(A38,EQUIPOS!A8:D154,3,FALSE)</f>
        <v>Compactador tipo  POTENCIA: 105 HP, PESO: 6 ton</v>
      </c>
      <c r="C38" s="837"/>
      <c r="D38" s="837"/>
      <c r="E38" s="837"/>
      <c r="F38" s="837"/>
      <c r="G38" s="837"/>
      <c r="H38" s="838"/>
      <c r="I38" s="274"/>
      <c r="J38" s="275"/>
      <c r="K38" s="276">
        <f>VLOOKUP(A38,EQUIPOS!A8:D165,4,FALSE)</f>
        <v>112888.19207908615</v>
      </c>
      <c r="L38" s="277"/>
      <c r="M38" s="278">
        <v>7</v>
      </c>
      <c r="N38" s="279">
        <f t="shared" si="0"/>
        <v>16126.884582726592</v>
      </c>
    </row>
    <row r="39" spans="1:14">
      <c r="A39" t="s">
        <v>286</v>
      </c>
      <c r="B39" s="836" t="str">
        <f>VLOOKUP(A39,EQUIPOS!A9:D154,3,FALSE)</f>
        <v>Planta de asfalto en frio</v>
      </c>
      <c r="C39" s="837"/>
      <c r="D39" s="837"/>
      <c r="E39" s="837"/>
      <c r="F39" s="837"/>
      <c r="G39" s="837"/>
      <c r="H39" s="838"/>
      <c r="I39" s="274"/>
      <c r="J39" s="275"/>
      <c r="K39" s="276">
        <f>VLOOKUP(A39,EQUIPOS!A9:D166,4,FALSE)</f>
        <v>251541.30411285421</v>
      </c>
      <c r="L39" s="277"/>
      <c r="M39" s="278">
        <v>9</v>
      </c>
      <c r="N39" s="279">
        <f t="shared" si="0"/>
        <v>27949.033790317135</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7</v>
      </c>
      <c r="N42" s="279">
        <f t="shared" si="0"/>
        <v>43240.171296477689</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9</v>
      </c>
      <c r="N43" s="279">
        <f t="shared" si="0"/>
        <v>9410.2207122716864</v>
      </c>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1218.1580460889206</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143190.61456323488</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31675.497892852902</v>
      </c>
      <c r="N53" s="279">
        <f>K53*M53</f>
        <v>44345.697049994058</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41.994912021193848</v>
      </c>
      <c r="N54" s="279">
        <f>K54*M54</f>
        <v>1049.8728005298462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45395.569850523905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7">
        <f>VLOOKUP(A63,TRANSPORTE!A5:D117,4,FALSE)</f>
        <v>1341.871351268391</v>
      </c>
      <c r="M63" s="828"/>
      <c r="N63" s="294">
        <f>K63*L63</f>
        <v>1878.6198917757472</v>
      </c>
    </row>
    <row r="64" spans="1:14">
      <c r="A64" t="s">
        <v>1352</v>
      </c>
      <c r="B64" s="52" t="str">
        <f>VLOOKUP(A64,TRANSPORTE!A6:D117,3,FALSE)</f>
        <v xml:space="preserve">Transporte de Mezcla Abierta en Frio MAF-38 </v>
      </c>
      <c r="C64" s="53"/>
      <c r="D64" s="53"/>
      <c r="E64" s="53"/>
      <c r="F64" s="53"/>
      <c r="G64" s="53"/>
      <c r="H64" s="318" t="s">
        <v>1468</v>
      </c>
      <c r="I64" s="286">
        <v>1.25</v>
      </c>
      <c r="J64" s="293">
        <v>1</v>
      </c>
      <c r="K64" s="286">
        <f>I64*J64</f>
        <v>1.25</v>
      </c>
      <c r="L64" s="827">
        <f>VLOOKUP(A64,TRANSPORTE!A6:D117,4,FALSE)</f>
        <v>1508.3118684353446</v>
      </c>
      <c r="M64" s="828"/>
      <c r="N64" s="294">
        <f>K64*L64</f>
        <v>1885.3898355441809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317"/>
      <c r="E68" s="317"/>
      <c r="F68" s="317"/>
      <c r="G68" s="317"/>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3764.0097273199281</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63</v>
      </c>
      <c r="N74" s="402">
        <f>K74/M74</f>
        <v>7947.9993650793649</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63</v>
      </c>
      <c r="N75" s="402">
        <f>K75/M75</f>
        <v>1693.4324383239361</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63</v>
      </c>
      <c r="N76" s="402">
        <f>K76/M76</f>
        <v>2540.1486574859041</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12181.580460889205</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204531.77460196792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40906.354920393584</v>
      </c>
      <c r="M87" s="858"/>
      <c r="N87" s="57"/>
    </row>
    <row r="88" spans="1:14">
      <c r="B88" s="95" t="s">
        <v>973</v>
      </c>
      <c r="C88" s="96"/>
      <c r="D88" s="96"/>
      <c r="E88" s="96"/>
      <c r="F88" s="96"/>
      <c r="G88" s="96"/>
      <c r="H88" s="96"/>
      <c r="I88" s="93"/>
      <c r="J88" s="94"/>
      <c r="K88" s="311">
        <v>0.05</v>
      </c>
      <c r="L88" s="857">
        <f>N82*K88</f>
        <v>10226.588730098396</v>
      </c>
      <c r="M88" s="858"/>
      <c r="N88" s="57"/>
    </row>
    <row r="89" spans="1:14" ht="15.75" thickBot="1">
      <c r="B89" s="97" t="s">
        <v>974</v>
      </c>
      <c r="C89" s="98"/>
      <c r="D89" s="98"/>
      <c r="E89" s="98"/>
      <c r="F89" s="98"/>
      <c r="G89" s="98"/>
      <c r="H89" s="98"/>
      <c r="I89" s="99"/>
      <c r="J89" s="100"/>
      <c r="K89" s="312">
        <v>0.05</v>
      </c>
      <c r="L89" s="859">
        <f>N82*K89</f>
        <v>10226.588730098396</v>
      </c>
      <c r="M89" s="860"/>
      <c r="N89" s="57"/>
    </row>
    <row r="90" spans="1:14" ht="15.75" thickBot="1">
      <c r="B90" s="823" t="s">
        <v>953</v>
      </c>
      <c r="C90" s="824"/>
      <c r="D90" s="824"/>
      <c r="E90" s="824"/>
      <c r="F90" s="824"/>
      <c r="G90" s="824"/>
      <c r="H90" s="824"/>
      <c r="I90" s="824"/>
      <c r="J90" s="824"/>
      <c r="K90" s="824"/>
      <c r="L90" s="824"/>
      <c r="M90" s="825"/>
      <c r="N90" s="58">
        <f>L87+L88+L89</f>
        <v>61359.532380590375</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265891.30698255828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1068</v>
      </c>
      <c r="C31" s="87" t="s">
        <v>2067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327"/>
      <c r="C44" s="328"/>
      <c r="D44" s="328"/>
      <c r="E44" s="328"/>
      <c r="F44" s="328"/>
      <c r="G44" s="328"/>
      <c r="H44" s="329"/>
      <c r="I44" s="274"/>
      <c r="J44" s="275"/>
      <c r="K44" s="276"/>
      <c r="L44" s="277"/>
      <c r="M44" s="278"/>
      <c r="N44" s="279"/>
    </row>
    <row r="45" spans="1:14">
      <c r="B45" s="327"/>
      <c r="C45" s="328"/>
      <c r="D45" s="328"/>
      <c r="E45" s="328"/>
      <c r="F45" s="328"/>
      <c r="G45" s="328"/>
      <c r="H45" s="329"/>
      <c r="I45" s="274"/>
      <c r="J45" s="275"/>
      <c r="K45" s="276"/>
      <c r="L45" s="277"/>
      <c r="M45" s="278"/>
      <c r="N45" s="279"/>
    </row>
    <row r="46" spans="1:14">
      <c r="B46" s="327"/>
      <c r="C46" s="328"/>
      <c r="D46" s="328"/>
      <c r="E46" s="328"/>
      <c r="F46" s="328"/>
      <c r="G46" s="328"/>
      <c r="H46" s="329"/>
      <c r="I46" s="274"/>
      <c r="J46" s="275"/>
      <c r="K46" s="276"/>
      <c r="L46" s="277"/>
      <c r="M46" s="278"/>
      <c r="N46" s="279"/>
    </row>
    <row r="47" spans="1:14">
      <c r="B47" s="836"/>
      <c r="C47" s="837"/>
      <c r="D47" s="837"/>
      <c r="E47" s="837"/>
      <c r="F47" s="837"/>
      <c r="G47" s="837"/>
      <c r="H47" s="838"/>
      <c r="I47" s="839"/>
      <c r="J47" s="820"/>
      <c r="K47" s="276"/>
      <c r="L47" s="840"/>
      <c r="M47" s="841"/>
      <c r="N47" s="279"/>
    </row>
    <row r="48" spans="1:14">
      <c r="B48" s="836"/>
      <c r="C48" s="837"/>
      <c r="D48" s="837"/>
      <c r="E48" s="842"/>
      <c r="F48" s="837"/>
      <c r="G48" s="837"/>
      <c r="H48" s="838"/>
      <c r="I48" s="42"/>
      <c r="J48" s="43"/>
      <c r="K48" s="281"/>
      <c r="L48" s="283"/>
      <c r="M48" s="284"/>
      <c r="N48" s="285"/>
    </row>
    <row r="49" spans="1:14">
      <c r="B49" s="843" t="s">
        <v>952</v>
      </c>
      <c r="C49" s="844"/>
      <c r="D49" s="844"/>
      <c r="E49" s="44"/>
      <c r="F49" s="45"/>
      <c r="G49" s="45"/>
      <c r="H49" s="46"/>
      <c r="I49" s="42"/>
      <c r="J49" s="43"/>
      <c r="K49" s="286"/>
      <c r="L49" s="283"/>
      <c r="M49" s="408">
        <v>0.1</v>
      </c>
      <c r="N49" s="351">
        <f>N83*M49</f>
        <v>959.29946129502503</v>
      </c>
    </row>
    <row r="50" spans="1:14" ht="15.75" thickBot="1">
      <c r="B50" s="836"/>
      <c r="C50" s="837"/>
      <c r="D50" s="837"/>
      <c r="E50" s="837"/>
      <c r="F50" s="837"/>
      <c r="G50" s="837"/>
      <c r="H50" s="838"/>
      <c r="I50" s="845"/>
      <c r="J50" s="846"/>
      <c r="K50" s="47"/>
      <c r="L50" s="847"/>
      <c r="M50" s="848"/>
      <c r="N50" s="111"/>
    </row>
    <row r="51" spans="1:14" ht="15.75" thickBot="1">
      <c r="B51" s="823" t="s">
        <v>953</v>
      </c>
      <c r="C51" s="824"/>
      <c r="D51" s="824"/>
      <c r="E51" s="824"/>
      <c r="F51" s="824"/>
      <c r="G51" s="824"/>
      <c r="H51" s="824"/>
      <c r="I51" s="824"/>
      <c r="J51" s="824"/>
      <c r="K51" s="824"/>
      <c r="L51" s="824"/>
      <c r="M51" s="825"/>
      <c r="N51" s="401">
        <f>SUM(N36:N50)</f>
        <v>168457.73604717015</v>
      </c>
    </row>
    <row r="52" spans="1:14">
      <c r="B52" s="287"/>
      <c r="C52" s="40"/>
      <c r="D52" s="40"/>
      <c r="E52" s="40"/>
      <c r="F52" s="40"/>
      <c r="G52" s="40"/>
      <c r="H52" s="40"/>
      <c r="I52" s="40"/>
      <c r="J52" s="40"/>
      <c r="K52" s="40"/>
      <c r="L52" s="40"/>
      <c r="M52" s="40"/>
      <c r="N52" s="41"/>
    </row>
    <row r="53" spans="1:14">
      <c r="B53" s="70" t="s">
        <v>954</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14" t="s">
        <v>944</v>
      </c>
      <c r="C55" s="815"/>
      <c r="D55" s="815"/>
      <c r="E55" s="815"/>
      <c r="F55" s="815"/>
      <c r="G55" s="815"/>
      <c r="H55" s="815"/>
      <c r="I55" s="816"/>
      <c r="J55" s="322" t="s">
        <v>945</v>
      </c>
      <c r="K55" s="91" t="s">
        <v>946</v>
      </c>
      <c r="L55" s="817" t="s">
        <v>955</v>
      </c>
      <c r="M55" s="816"/>
      <c r="N55" s="92" t="s">
        <v>951</v>
      </c>
    </row>
    <row r="56" spans="1:14">
      <c r="A56" t="s">
        <v>772</v>
      </c>
      <c r="B56" s="49" t="str">
        <f>VLOOKUP(A56,MATERIALES!A5:D373,3,FALSE)</f>
        <v>Agregado Petreo para Triturar (Crudo)</v>
      </c>
      <c r="C56" s="288"/>
      <c r="D56" s="288"/>
      <c r="E56" s="288"/>
      <c r="F56" s="288"/>
      <c r="G56" s="288"/>
      <c r="H56" s="288"/>
      <c r="I56" s="275"/>
      <c r="J56" s="231" t="str">
        <f>VLOOKUP(A56,MATERIALES!A10:D648,2,FALSE)</f>
        <v>m3</v>
      </c>
      <c r="K56" s="289">
        <v>1.4</v>
      </c>
      <c r="L56" s="274"/>
      <c r="M56" s="409">
        <f>VLOOKUP(A56,MATERIALES!A5:D396,4,FALSE)</f>
        <v>31675.497892852902</v>
      </c>
      <c r="N56" s="279">
        <f>K56*M56</f>
        <v>44345.697049994058</v>
      </c>
    </row>
    <row r="57" spans="1:14">
      <c r="A57" s="114" t="s">
        <v>774</v>
      </c>
      <c r="B57" s="49" t="str">
        <f>VLOOKUP(A57,MATERIALES!A6:D373,3,FALSE)</f>
        <v>Agua</v>
      </c>
      <c r="C57" s="288"/>
      <c r="D57" s="288"/>
      <c r="E57" s="288"/>
      <c r="F57" s="288"/>
      <c r="G57" s="288"/>
      <c r="H57" s="288"/>
      <c r="I57" s="275"/>
      <c r="J57" s="231" t="str">
        <f>VLOOKUP(A57,MATERIALES!A11:D649,2,FALSE)</f>
        <v>lt</v>
      </c>
      <c r="K57" s="289">
        <v>25</v>
      </c>
      <c r="L57" s="274"/>
      <c r="M57" s="409">
        <f>VLOOKUP(A57,MATERIALES!A6:D397,4,FALSE)</f>
        <v>41.994912021193848</v>
      </c>
      <c r="N57" s="279">
        <f>K57*M57</f>
        <v>1049.8728005298462</v>
      </c>
    </row>
    <row r="58" spans="1:14">
      <c r="B58" s="49"/>
      <c r="C58" s="288"/>
      <c r="D58" s="288"/>
      <c r="E58" s="288"/>
      <c r="F58" s="288"/>
      <c r="G58" s="288"/>
      <c r="H58" s="288"/>
      <c r="I58" s="275"/>
      <c r="J58" s="231"/>
      <c r="K58" s="289"/>
      <c r="L58" s="274"/>
      <c r="M58" s="290"/>
      <c r="N58" s="291"/>
    </row>
    <row r="59" spans="1:14">
      <c r="B59" s="49"/>
      <c r="C59" s="288"/>
      <c r="D59" s="288"/>
      <c r="E59" s="288"/>
      <c r="F59" s="288"/>
      <c r="G59" s="288"/>
      <c r="H59" s="288"/>
      <c r="I59" s="275"/>
      <c r="J59" s="231"/>
      <c r="K59" s="289"/>
      <c r="L59" s="274"/>
      <c r="M59" s="290"/>
      <c r="N59" s="291"/>
    </row>
    <row r="60" spans="1:14" ht="15.75" thickBot="1">
      <c r="B60" s="818"/>
      <c r="C60" s="819"/>
      <c r="D60" s="819"/>
      <c r="E60" s="819"/>
      <c r="F60" s="819"/>
      <c r="G60" s="819"/>
      <c r="H60" s="819"/>
      <c r="I60" s="820"/>
      <c r="J60" s="48"/>
      <c r="K60" s="50"/>
      <c r="L60" s="821"/>
      <c r="M60" s="822"/>
      <c r="N60" s="51"/>
    </row>
    <row r="61" spans="1:14" ht="15.75" thickBot="1">
      <c r="B61" s="823" t="s">
        <v>953</v>
      </c>
      <c r="C61" s="824"/>
      <c r="D61" s="824"/>
      <c r="E61" s="824"/>
      <c r="F61" s="824"/>
      <c r="G61" s="824"/>
      <c r="H61" s="824"/>
      <c r="I61" s="824"/>
      <c r="J61" s="824"/>
      <c r="K61" s="824"/>
      <c r="L61" s="824"/>
      <c r="M61" s="825"/>
      <c r="N61" s="401">
        <f>SUM(N56:N60)</f>
        <v>45395.569850523905</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826" t="s">
        <v>961</v>
      </c>
      <c r="M65" s="799"/>
      <c r="N65" s="82" t="s">
        <v>951</v>
      </c>
    </row>
    <row r="66" spans="1:15">
      <c r="A66" t="s">
        <v>1269</v>
      </c>
      <c r="B66" s="52" t="str">
        <f>VLOOKUP(A66,TRANSPORTE!A5:D117,3,FALSE)</f>
        <v>Transporte de Material Crudo de Rio</v>
      </c>
      <c r="C66" s="324"/>
      <c r="D66" s="324"/>
      <c r="E66" s="324"/>
      <c r="F66" s="324"/>
      <c r="G66" s="324"/>
      <c r="H66" s="318" t="s">
        <v>1468</v>
      </c>
      <c r="I66" s="286">
        <v>1.4</v>
      </c>
      <c r="J66" s="293">
        <v>1</v>
      </c>
      <c r="K66" s="286">
        <f>I66*J66</f>
        <v>1.4</v>
      </c>
      <c r="L66" s="827">
        <f>VLOOKUP(A66,TRANSPORTE!A5:D117,4,FALSE)</f>
        <v>1341.871351268391</v>
      </c>
      <c r="M66" s="828"/>
      <c r="N66" s="294">
        <f>K66*L66</f>
        <v>1878.6198917757472</v>
      </c>
    </row>
    <row r="67" spans="1:15">
      <c r="A67" t="s">
        <v>1364</v>
      </c>
      <c r="B67" s="52" t="str">
        <f>VLOOKUP(A67,TRANSPORTE!A6:D117,3,FALSE)</f>
        <v>Transporte de Mezcla densa en Caliente MDC-25</v>
      </c>
      <c r="C67" s="53"/>
      <c r="D67" s="53"/>
      <c r="E67" s="53"/>
      <c r="F67" s="53"/>
      <c r="G67" s="53"/>
      <c r="H67" s="318" t="s">
        <v>1468</v>
      </c>
      <c r="I67" s="286">
        <v>1.25</v>
      </c>
      <c r="J67" s="293">
        <v>1</v>
      </c>
      <c r="K67" s="286">
        <f>I67*J67</f>
        <v>1.25</v>
      </c>
      <c r="L67" s="827">
        <f>VLOOKUP(A67,TRANSPORTE!A6:D117,4,FALSE)</f>
        <v>1508.3118684353446</v>
      </c>
      <c r="M67" s="828"/>
      <c r="N67" s="294">
        <f>K67*L67</f>
        <v>1885.3898355441809</v>
      </c>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316"/>
      <c r="C71" s="317"/>
      <c r="D71" s="317"/>
      <c r="E71" s="317"/>
      <c r="F71" s="317"/>
      <c r="G71" s="317"/>
      <c r="H71" s="54"/>
      <c r="I71" s="132"/>
      <c r="J71" s="132"/>
      <c r="K71" s="132"/>
      <c r="L71" s="812"/>
      <c r="M71" s="813"/>
      <c r="N71" s="133"/>
    </row>
    <row r="72" spans="1:15" ht="15.75" thickBot="1">
      <c r="B72" s="829" t="s">
        <v>953</v>
      </c>
      <c r="C72" s="830"/>
      <c r="D72" s="830"/>
      <c r="E72" s="830"/>
      <c r="F72" s="830"/>
      <c r="G72" s="830"/>
      <c r="H72" s="830"/>
      <c r="I72" s="830"/>
      <c r="J72" s="830"/>
      <c r="K72" s="830"/>
      <c r="L72" s="830"/>
      <c r="M72" s="831"/>
      <c r="N72" s="110">
        <f>N66+N67+N68+N69+N70</f>
        <v>3764.0097273199281</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9" t="s">
        <v>963</v>
      </c>
      <c r="C76" s="850"/>
      <c r="D76" s="850"/>
      <c r="E76" s="850"/>
      <c r="F76" s="850"/>
      <c r="G76" s="850"/>
      <c r="H76" s="850"/>
      <c r="I76" s="79" t="s">
        <v>964</v>
      </c>
      <c r="J76" s="81" t="s">
        <v>1410</v>
      </c>
      <c r="K76" s="80" t="s">
        <v>966</v>
      </c>
      <c r="L76" s="851" t="s">
        <v>950</v>
      </c>
      <c r="M76" s="852"/>
      <c r="N76" s="104" t="s">
        <v>951</v>
      </c>
    </row>
    <row r="77" spans="1:15">
      <c r="A77" t="s">
        <v>19</v>
      </c>
      <c r="B77" s="55" t="str">
        <f>VLOOKUP(A77,'MANO DE OBRA'!A8:D68,3,FALSE)</f>
        <v>Obrero (8)</v>
      </c>
      <c r="C77" s="53"/>
      <c r="D77" s="53"/>
      <c r="E77" s="53"/>
      <c r="F77" s="53"/>
      <c r="G77" s="53"/>
      <c r="H77" s="53"/>
      <c r="I77" s="299">
        <f>K77/J77*100</f>
        <v>270661.59999999998</v>
      </c>
      <c r="J77" s="300">
        <v>185</v>
      </c>
      <c r="K77" s="301">
        <f>VLOOKUP(A77,'MANO DE OBRA'!A8:D99,4,FALSE)</f>
        <v>500723.95999999996</v>
      </c>
      <c r="L77" s="56"/>
      <c r="M77" s="302">
        <v>80</v>
      </c>
      <c r="N77" s="402">
        <f>K77/M77</f>
        <v>6259.0494999999992</v>
      </c>
      <c r="O77" s="112"/>
    </row>
    <row r="78" spans="1:15">
      <c r="A78"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80</v>
      </c>
      <c r="N78" s="402">
        <f>K78/M78</f>
        <v>1333.5780451800997</v>
      </c>
    </row>
    <row r="79" spans="1:15">
      <c r="A79" t="s">
        <v>54</v>
      </c>
      <c r="B79" s="55" t="str">
        <f>VLOOKUP(A79,'MANO DE OBRA'!A9:D70,3,FALSE)</f>
        <v>Rastrilleros (2)</v>
      </c>
      <c r="C79" s="53"/>
      <c r="D79" s="53"/>
      <c r="E79" s="53"/>
      <c r="F79" s="53"/>
      <c r="G79" s="53"/>
      <c r="H79" s="53"/>
      <c r="I79" s="299">
        <f>K79/J79*100</f>
        <v>86502.359687357821</v>
      </c>
      <c r="J79" s="300">
        <v>185</v>
      </c>
      <c r="K79" s="301">
        <f>VLOOKUP(A79,'MANO DE OBRA'!A9:D101,4,FALSE)</f>
        <v>160029.36542161196</v>
      </c>
      <c r="L79" s="56"/>
      <c r="M79" s="307">
        <v>80</v>
      </c>
      <c r="N79" s="402">
        <f>K79/M79</f>
        <v>2000.3670677701496</v>
      </c>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10"/>
      <c r="C82" s="811"/>
      <c r="D82" s="811"/>
      <c r="E82" s="811"/>
      <c r="F82" s="811"/>
      <c r="G82" s="811"/>
      <c r="H82" s="811"/>
      <c r="I82" s="132"/>
      <c r="J82" s="132"/>
      <c r="K82" s="132"/>
      <c r="L82" s="911"/>
      <c r="M82" s="911"/>
      <c r="N82" s="51"/>
    </row>
    <row r="83" spans="1:14" ht="15.75" thickBot="1">
      <c r="B83" s="829" t="s">
        <v>953</v>
      </c>
      <c r="C83" s="830"/>
      <c r="D83" s="830"/>
      <c r="E83" s="830"/>
      <c r="F83" s="830"/>
      <c r="G83" s="830"/>
      <c r="H83" s="830"/>
      <c r="I83" s="830"/>
      <c r="J83" s="830"/>
      <c r="K83" s="830"/>
      <c r="L83" s="830"/>
      <c r="M83" s="831"/>
      <c r="N83" s="308">
        <f>SUM(N77:N82)</f>
        <v>9592.9946129502496</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N51+N61+N72+N83</f>
        <v>227210.31023796424</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4" t="s">
        <v>969</v>
      </c>
      <c r="C89" s="815"/>
      <c r="D89" s="815"/>
      <c r="E89" s="815"/>
      <c r="F89" s="815"/>
      <c r="G89" s="815"/>
      <c r="H89" s="815"/>
      <c r="I89" s="321"/>
      <c r="J89" s="341"/>
      <c r="K89" s="309" t="s">
        <v>970</v>
      </c>
      <c r="L89" s="853" t="s">
        <v>971</v>
      </c>
      <c r="M89" s="854"/>
      <c r="N89" s="310"/>
    </row>
    <row r="90" spans="1:14">
      <c r="B90" s="855" t="s">
        <v>972</v>
      </c>
      <c r="C90" s="856"/>
      <c r="D90" s="856"/>
      <c r="E90" s="856"/>
      <c r="F90" s="856"/>
      <c r="G90" s="856"/>
      <c r="H90" s="856"/>
      <c r="I90" s="93"/>
      <c r="J90" s="94"/>
      <c r="K90" s="311">
        <v>0.2</v>
      </c>
      <c r="L90" s="857">
        <f>N85*K90</f>
        <v>45442.062047592852</v>
      </c>
      <c r="M90" s="858"/>
      <c r="N90" s="57"/>
    </row>
    <row r="91" spans="1:14">
      <c r="B91" s="95" t="s">
        <v>973</v>
      </c>
      <c r="C91" s="96"/>
      <c r="D91" s="96"/>
      <c r="E91" s="96"/>
      <c r="F91" s="96"/>
      <c r="G91" s="96"/>
      <c r="H91" s="96"/>
      <c r="I91" s="93"/>
      <c r="J91" s="94"/>
      <c r="K91" s="311">
        <v>0.05</v>
      </c>
      <c r="L91" s="857">
        <f>N85*K91</f>
        <v>11360.515511898213</v>
      </c>
      <c r="M91" s="858"/>
      <c r="N91" s="57"/>
    </row>
    <row r="92" spans="1:14" ht="15.75" thickBot="1">
      <c r="B92" s="97" t="s">
        <v>974</v>
      </c>
      <c r="C92" s="98"/>
      <c r="D92" s="98"/>
      <c r="E92" s="98"/>
      <c r="F92" s="98"/>
      <c r="G92" s="98"/>
      <c r="H92" s="98"/>
      <c r="I92" s="99"/>
      <c r="J92" s="100"/>
      <c r="K92" s="312">
        <v>0.05</v>
      </c>
      <c r="L92" s="859">
        <f>N85*K92</f>
        <v>11360.515511898213</v>
      </c>
      <c r="M92" s="860"/>
      <c r="N92" s="57"/>
    </row>
    <row r="93" spans="1:14" ht="15.75" thickBot="1">
      <c r="B93" s="823" t="s">
        <v>953</v>
      </c>
      <c r="C93" s="824"/>
      <c r="D93" s="824"/>
      <c r="E93" s="824"/>
      <c r="F93" s="824"/>
      <c r="G93" s="824"/>
      <c r="H93" s="824"/>
      <c r="I93" s="824"/>
      <c r="J93" s="824"/>
      <c r="K93" s="824"/>
      <c r="L93" s="824"/>
      <c r="M93" s="825"/>
      <c r="N93" s="58">
        <f>L90+L91+L92</f>
        <v>68163.093071389274</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295373.40330935351</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2220</v>
      </c>
      <c r="C125" s="61"/>
      <c r="D125" s="61"/>
      <c r="E125" s="18"/>
      <c r="F125" s="18"/>
      <c r="G125" s="18"/>
      <c r="H125" s="18"/>
      <c r="I125" s="18"/>
      <c r="J125" s="800"/>
      <c r="K125" s="800"/>
      <c r="L125" s="800"/>
      <c r="M125" s="800"/>
      <c r="N125" s="801"/>
    </row>
    <row r="126" spans="2:14" ht="15.75" thickBot="1">
      <c r="B126" s="268" t="s">
        <v>2221</v>
      </c>
      <c r="C126" s="400"/>
      <c r="D126" s="400"/>
      <c r="E126" s="63"/>
      <c r="F126" s="63"/>
      <c r="G126" s="63"/>
      <c r="H126" s="63"/>
      <c r="I126" s="63"/>
      <c r="J126" s="802"/>
      <c r="K126" s="802"/>
      <c r="L126" s="802"/>
      <c r="M126" s="802"/>
      <c r="N126"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1069</v>
      </c>
      <c r="C31" s="87" t="s">
        <v>2068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42"/>
      <c r="F46" s="837"/>
      <c r="G46" s="837"/>
      <c r="H46" s="838"/>
      <c r="I46" s="42"/>
      <c r="J46" s="43"/>
      <c r="K46" s="281"/>
      <c r="L46" s="283"/>
      <c r="M46" s="284"/>
      <c r="N46" s="285"/>
    </row>
    <row r="47" spans="1:14">
      <c r="B47" s="843" t="s">
        <v>952</v>
      </c>
      <c r="C47" s="844"/>
      <c r="D47" s="844"/>
      <c r="E47" s="44"/>
      <c r="F47" s="45"/>
      <c r="G47" s="45"/>
      <c r="H47" s="46"/>
      <c r="I47" s="42"/>
      <c r="J47" s="43"/>
      <c r="K47" s="286"/>
      <c r="L47" s="283"/>
      <c r="M47" s="408">
        <v>0.1</v>
      </c>
      <c r="N47" s="351">
        <f>N81*M47</f>
        <v>959.29946129502503</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168457.73604717015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1362</v>
      </c>
      <c r="B65" s="52" t="str">
        <f>VLOOKUP(A65,TRANSPORTE!A6:D117,3,FALSE)</f>
        <v>Transporte de Mezcla Densa en Caliente MDC-19</v>
      </c>
      <c r="C65" s="53"/>
      <c r="D65" s="53"/>
      <c r="E65" s="53"/>
      <c r="F65" s="53"/>
      <c r="G65" s="53"/>
      <c r="H65" s="318" t="s">
        <v>1468</v>
      </c>
      <c r="I65" s="286">
        <v>1.25</v>
      </c>
      <c r="J65" s="293">
        <v>1</v>
      </c>
      <c r="K65" s="286">
        <f>I65*J65</f>
        <v>1.25</v>
      </c>
      <c r="L65" s="827">
        <f>VLOOKUP(A65,TRANSPORTE!A6:D117,4,FALSE)</f>
        <v>1710.2811299349603</v>
      </c>
      <c r="M65" s="828"/>
      <c r="N65" s="294">
        <f>K65*L65</f>
        <v>2137.8514124187004</v>
      </c>
    </row>
    <row r="66" spans="1:15">
      <c r="B66" s="52"/>
      <c r="C66" s="53"/>
      <c r="D66" s="53"/>
      <c r="E66" s="53"/>
      <c r="F66" s="53"/>
      <c r="G66" s="53"/>
      <c r="H66" s="295"/>
      <c r="I66" s="286"/>
      <c r="J66" s="286"/>
      <c r="K66" s="286"/>
      <c r="L66" s="827"/>
      <c r="M66" s="828"/>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4016.4713041944478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9592.9946129502496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227462.77181483875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45492.554362967756</v>
      </c>
      <c r="M88" s="858"/>
      <c r="N88" s="57"/>
    </row>
    <row r="89" spans="1:14">
      <c r="B89" s="95" t="s">
        <v>973</v>
      </c>
      <c r="C89" s="96"/>
      <c r="D89" s="96"/>
      <c r="E89" s="96"/>
      <c r="F89" s="96"/>
      <c r="G89" s="96"/>
      <c r="H89" s="96"/>
      <c r="I89" s="93"/>
      <c r="J89" s="94"/>
      <c r="K89" s="311">
        <v>0.05</v>
      </c>
      <c r="L89" s="857">
        <f>N83*K89</f>
        <v>11373.138590741939</v>
      </c>
      <c r="M89" s="858"/>
      <c r="N89" s="57"/>
    </row>
    <row r="90" spans="1:14" ht="15.75" thickBot="1">
      <c r="B90" s="97" t="s">
        <v>974</v>
      </c>
      <c r="C90" s="98"/>
      <c r="D90" s="98"/>
      <c r="E90" s="98"/>
      <c r="F90" s="98"/>
      <c r="G90" s="98"/>
      <c r="H90" s="98"/>
      <c r="I90" s="99"/>
      <c r="J90" s="100"/>
      <c r="K90" s="312">
        <v>0.05</v>
      </c>
      <c r="L90" s="859">
        <f>N83*K90</f>
        <v>11373.138590741939</v>
      </c>
      <c r="M90" s="860"/>
      <c r="N90" s="57"/>
    </row>
    <row r="91" spans="1:14" ht="15.75" thickBot="1">
      <c r="B91" s="823" t="s">
        <v>953</v>
      </c>
      <c r="C91" s="824"/>
      <c r="D91" s="824"/>
      <c r="E91" s="824"/>
      <c r="F91" s="824"/>
      <c r="G91" s="824"/>
      <c r="H91" s="824"/>
      <c r="I91" s="824"/>
      <c r="J91" s="824"/>
      <c r="K91" s="824"/>
      <c r="L91" s="824"/>
      <c r="M91" s="825"/>
      <c r="N91" s="58">
        <f>L88+L89+L90</f>
        <v>68238.831544451634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295701.6033592904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1070</v>
      </c>
      <c r="C31" s="87" t="s">
        <v>2069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42"/>
      <c r="F46" s="837"/>
      <c r="G46" s="837"/>
      <c r="H46" s="838"/>
      <c r="I46" s="42"/>
      <c r="J46" s="43"/>
      <c r="K46" s="281"/>
      <c r="L46" s="283"/>
      <c r="M46" s="284"/>
      <c r="N46" s="285"/>
    </row>
    <row r="47" spans="1:14">
      <c r="B47" s="843" t="s">
        <v>952</v>
      </c>
      <c r="C47" s="844"/>
      <c r="D47" s="844"/>
      <c r="E47" s="44"/>
      <c r="F47" s="45"/>
      <c r="G47" s="45"/>
      <c r="H47" s="46"/>
      <c r="I47" s="42"/>
      <c r="J47" s="43"/>
      <c r="K47" s="286"/>
      <c r="L47" s="283"/>
      <c r="M47" s="408">
        <v>0.1</v>
      </c>
      <c r="N47" s="351">
        <f>N81*M47</f>
        <v>959.29946129502503</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168457.73604717015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1376</v>
      </c>
      <c r="B65" s="52" t="str">
        <f>VLOOKUP(A65,TRANSPORTE!A6:D117,3,FALSE)</f>
        <v>Transporte de Mezcla Densa en Caliente MDC-10</v>
      </c>
      <c r="C65" s="53"/>
      <c r="D65" s="53"/>
      <c r="E65" s="53"/>
      <c r="F65" s="53"/>
      <c r="G65" s="53"/>
      <c r="H65" s="318" t="s">
        <v>1468</v>
      </c>
      <c r="I65" s="286">
        <v>1.25</v>
      </c>
      <c r="J65" s="293">
        <v>1</v>
      </c>
      <c r="K65" s="286">
        <f>I65*J65</f>
        <v>1.25</v>
      </c>
      <c r="L65" s="827">
        <f>VLOOKUP(A65,TRANSPORTE!A6:D117,4,FALSE)</f>
        <v>1710.2811299349603</v>
      </c>
      <c r="M65" s="828"/>
      <c r="N65" s="294">
        <f>K65*L65</f>
        <v>2137.8514124187004</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4016.4713041944478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80</v>
      </c>
      <c r="N77" s="402">
        <f>K77/M77</f>
        <v>2000.3670677701496</v>
      </c>
    </row>
    <row r="78" spans="1:15">
      <c r="B78" s="55"/>
      <c r="C78" s="53"/>
      <c r="D78" s="53"/>
      <c r="E78" s="53"/>
      <c r="F78" s="53"/>
      <c r="G78" s="53"/>
      <c r="H78" s="53"/>
      <c r="I78" s="286"/>
      <c r="J78" s="304"/>
      <c r="K78" s="305"/>
      <c r="L78" s="325"/>
      <c r="M78" s="307"/>
      <c r="N78" s="402"/>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9592.9946129502496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227462.77181483875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45492.554362967756</v>
      </c>
      <c r="M88" s="858"/>
      <c r="N88" s="57"/>
    </row>
    <row r="89" spans="1:14">
      <c r="B89" s="95" t="s">
        <v>973</v>
      </c>
      <c r="C89" s="96"/>
      <c r="D89" s="96"/>
      <c r="E89" s="96"/>
      <c r="F89" s="96"/>
      <c r="G89" s="96"/>
      <c r="H89" s="96"/>
      <c r="I89" s="93"/>
      <c r="J89" s="94"/>
      <c r="K89" s="311">
        <v>0.05</v>
      </c>
      <c r="L89" s="857">
        <f>N83*K89</f>
        <v>11373.138590741939</v>
      </c>
      <c r="M89" s="858"/>
      <c r="N89" s="57"/>
    </row>
    <row r="90" spans="1:14" ht="15.75" thickBot="1">
      <c r="B90" s="97" t="s">
        <v>974</v>
      </c>
      <c r="C90" s="98"/>
      <c r="D90" s="98"/>
      <c r="E90" s="98"/>
      <c r="F90" s="98"/>
      <c r="G90" s="98"/>
      <c r="H90" s="98"/>
      <c r="I90" s="99"/>
      <c r="J90" s="100"/>
      <c r="K90" s="312">
        <v>0.05</v>
      </c>
      <c r="L90" s="859">
        <f>N83*K90</f>
        <v>11373.138590741939</v>
      </c>
      <c r="M90" s="860"/>
      <c r="N90" s="57"/>
    </row>
    <row r="91" spans="1:14" ht="15.75" thickBot="1">
      <c r="B91" s="823" t="s">
        <v>953</v>
      </c>
      <c r="C91" s="824"/>
      <c r="D91" s="824"/>
      <c r="E91" s="824"/>
      <c r="F91" s="824"/>
      <c r="G91" s="824"/>
      <c r="H91" s="824"/>
      <c r="I91" s="824"/>
      <c r="J91" s="824"/>
      <c r="K91" s="824"/>
      <c r="L91" s="824"/>
      <c r="M91" s="825"/>
      <c r="N91" s="58">
        <f>L88+L89+L90</f>
        <v>68238.831544451634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295701.6033592904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 customHeight="1" thickBot="1">
      <c r="A31" t="s">
        <v>1845</v>
      </c>
      <c r="B31" s="86" t="s">
        <v>1071</v>
      </c>
      <c r="C31" s="87" t="s">
        <v>2070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ht="15" customHeight="1">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959.29946129502503</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168457.73604717015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31675.497892852902</v>
      </c>
      <c r="N53" s="279">
        <f>K53*M53</f>
        <v>44345.697049994058</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41.994912021193848</v>
      </c>
      <c r="N54" s="279">
        <f>K54*M54</f>
        <v>1049.8728005298462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45395.569850523905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7">
        <f>VLOOKUP(A63,TRANSPORTE!A5:D117,4,FALSE)</f>
        <v>1341.871351268391</v>
      </c>
      <c r="M63" s="828"/>
      <c r="N63" s="294">
        <f>K63*L63</f>
        <v>1878.6198917757472</v>
      </c>
    </row>
    <row r="64" spans="1:14">
      <c r="A64" t="s">
        <v>1364</v>
      </c>
      <c r="B64" s="52" t="str">
        <f>VLOOKUP(A64,TRANSPORTE!A6:D117,3,FALSE)</f>
        <v>Transporte de Mezcla densa en Caliente MDC-25</v>
      </c>
      <c r="C64" s="53"/>
      <c r="D64" s="53"/>
      <c r="E64" s="53"/>
      <c r="F64" s="53"/>
      <c r="G64" s="53"/>
      <c r="H64" s="318" t="s">
        <v>1468</v>
      </c>
      <c r="I64" s="286">
        <v>1.25</v>
      </c>
      <c r="J64" s="293">
        <v>1</v>
      </c>
      <c r="K64" s="286">
        <f>I64*J64</f>
        <v>1.25</v>
      </c>
      <c r="L64" s="827">
        <f>VLOOKUP(A64,TRANSPORTE!A6:D117,4,FALSE)</f>
        <v>1508.3118684353446</v>
      </c>
      <c r="M64" s="828"/>
      <c r="N64" s="294">
        <f>K64*L64</f>
        <v>1885.3898355441809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3764.0097273199281</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80</v>
      </c>
      <c r="N74" s="402">
        <f>K74/M74</f>
        <v>6259.0494999999992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9592.9946129502496</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227210.31023796424</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45442.062047592852</v>
      </c>
      <c r="M87" s="858"/>
      <c r="N87" s="57"/>
    </row>
    <row r="88" spans="1:14">
      <c r="B88" s="95" t="s">
        <v>973</v>
      </c>
      <c r="C88" s="96"/>
      <c r="D88" s="96"/>
      <c r="E88" s="96"/>
      <c r="F88" s="96"/>
      <c r="G88" s="96"/>
      <c r="H88" s="96"/>
      <c r="I88" s="93"/>
      <c r="J88" s="94"/>
      <c r="K88" s="311">
        <v>0.05</v>
      </c>
      <c r="L88" s="857">
        <f>N82*K88</f>
        <v>11360.515511898213</v>
      </c>
      <c r="M88" s="858"/>
      <c r="N88" s="57"/>
    </row>
    <row r="89" spans="1:14" ht="15.75" thickBot="1">
      <c r="B89" s="97" t="s">
        <v>974</v>
      </c>
      <c r="C89" s="98"/>
      <c r="D89" s="98"/>
      <c r="E89" s="98"/>
      <c r="F89" s="98"/>
      <c r="G89" s="98"/>
      <c r="H89" s="98"/>
      <c r="I89" s="99"/>
      <c r="J89" s="100"/>
      <c r="K89" s="312">
        <v>0.05</v>
      </c>
      <c r="L89" s="859">
        <f>N82*K89</f>
        <v>11360.515511898213</v>
      </c>
      <c r="M89" s="860"/>
      <c r="N89" s="57"/>
    </row>
    <row r="90" spans="1:14" ht="15.75" thickBot="1">
      <c r="B90" s="823" t="s">
        <v>953</v>
      </c>
      <c r="C90" s="824"/>
      <c r="D90" s="824"/>
      <c r="E90" s="824"/>
      <c r="F90" s="824"/>
      <c r="G90" s="824"/>
      <c r="H90" s="824"/>
      <c r="I90" s="824"/>
      <c r="J90" s="824"/>
      <c r="K90" s="824"/>
      <c r="L90" s="824"/>
      <c r="M90" s="825"/>
      <c r="N90" s="58">
        <f>L87+L88+L89</f>
        <v>68163.093071389274</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295373.40330935351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1072</v>
      </c>
      <c r="C31" s="87" t="s">
        <v>2071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959.29946129502503</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168457.73604717015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31675.497892852902</v>
      </c>
      <c r="N53" s="279">
        <f>K53*M53</f>
        <v>44345.697049994058</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41.994912021193848</v>
      </c>
      <c r="N54" s="279">
        <f>K54*M54</f>
        <v>1049.8728005298462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45395.569850523905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7">
        <f>VLOOKUP(A63,TRANSPORTE!A5:D117,4,FALSE)</f>
        <v>1341.871351268391</v>
      </c>
      <c r="M63" s="828"/>
      <c r="N63" s="294">
        <f>K63*L63</f>
        <v>1878.6198917757472</v>
      </c>
    </row>
    <row r="64" spans="1:14">
      <c r="A64" t="s">
        <v>1339</v>
      </c>
      <c r="B64" s="52" t="str">
        <f>VLOOKUP(A64,TRANSPORTE!A6:D117,3,FALSE)</f>
        <v>Transporte de Mezcla Semi- Densa en Caliente MSC-19</v>
      </c>
      <c r="C64" s="53"/>
      <c r="D64" s="53"/>
      <c r="E64" s="53"/>
      <c r="F64" s="53"/>
      <c r="G64" s="53"/>
      <c r="H64" s="318" t="s">
        <v>1468</v>
      </c>
      <c r="I64" s="286">
        <v>1.25</v>
      </c>
      <c r="J64" s="293">
        <v>1</v>
      </c>
      <c r="K64" s="286">
        <f>I64*J64</f>
        <v>1.25</v>
      </c>
      <c r="L64" s="827">
        <f>VLOOKUP(A64,TRANSPORTE!A6:D117,4,FALSE)</f>
        <v>1567.6731020396783</v>
      </c>
      <c r="M64" s="828"/>
      <c r="N64" s="294">
        <f>K64*L64</f>
        <v>1959.5913775495978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3838.2112693253448</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80</v>
      </c>
      <c r="N74" s="402">
        <f>K74/M74</f>
        <v>6259.0494999999992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9592.9946129502496</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227284.51177996965</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45456.902355993931</v>
      </c>
      <c r="M87" s="858"/>
      <c r="N87" s="57"/>
    </row>
    <row r="88" spans="1:14">
      <c r="B88" s="95" t="s">
        <v>973</v>
      </c>
      <c r="C88" s="96"/>
      <c r="D88" s="96"/>
      <c r="E88" s="96"/>
      <c r="F88" s="96"/>
      <c r="G88" s="96"/>
      <c r="H88" s="96"/>
      <c r="I88" s="93"/>
      <c r="J88" s="94"/>
      <c r="K88" s="311">
        <v>0.05</v>
      </c>
      <c r="L88" s="857">
        <f>N82*K88</f>
        <v>11364.225588998483</v>
      </c>
      <c r="M88" s="858"/>
      <c r="N88" s="57"/>
    </row>
    <row r="89" spans="1:14" ht="15.75" thickBot="1">
      <c r="B89" s="97" t="s">
        <v>974</v>
      </c>
      <c r="C89" s="98"/>
      <c r="D89" s="98"/>
      <c r="E89" s="98"/>
      <c r="F89" s="98"/>
      <c r="G89" s="98"/>
      <c r="H89" s="98"/>
      <c r="I89" s="99"/>
      <c r="J89" s="100"/>
      <c r="K89" s="312">
        <v>0.05</v>
      </c>
      <c r="L89" s="859">
        <f>N82*K89</f>
        <v>11364.225588998483</v>
      </c>
      <c r="M89" s="860"/>
      <c r="N89" s="57"/>
    </row>
    <row r="90" spans="1:14" ht="15.75" thickBot="1">
      <c r="B90" s="823" t="s">
        <v>953</v>
      </c>
      <c r="C90" s="824"/>
      <c r="D90" s="824"/>
      <c r="E90" s="824"/>
      <c r="F90" s="824"/>
      <c r="G90" s="824"/>
      <c r="H90" s="824"/>
      <c r="I90" s="824"/>
      <c r="J90" s="824"/>
      <c r="K90" s="824"/>
      <c r="L90" s="824"/>
      <c r="M90" s="825"/>
      <c r="N90" s="58">
        <f>L87+L88+L89</f>
        <v>68185.353533990899</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295469.86531396053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5.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1073</v>
      </c>
      <c r="C31" s="87" t="s">
        <v>1581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42"/>
      <c r="F46" s="837"/>
      <c r="G46" s="837"/>
      <c r="H46" s="838"/>
      <c r="I46" s="42"/>
      <c r="J46" s="43"/>
      <c r="K46" s="281"/>
      <c r="L46" s="283"/>
      <c r="M46" s="284"/>
      <c r="N46" s="285"/>
    </row>
    <row r="47" spans="1:14">
      <c r="B47" s="843" t="s">
        <v>952</v>
      </c>
      <c r="C47" s="844"/>
      <c r="D47" s="844"/>
      <c r="E47" s="44"/>
      <c r="F47" s="45"/>
      <c r="G47" s="45"/>
      <c r="H47" s="46"/>
      <c r="I47" s="42"/>
      <c r="J47" s="43"/>
      <c r="K47" s="286"/>
      <c r="L47" s="283"/>
      <c r="M47" s="408">
        <v>0.1</v>
      </c>
      <c r="N47" s="351">
        <f>N81*M47</f>
        <v>959.29946129502503</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168457.73604717015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1375</v>
      </c>
      <c r="B65" s="52" t="str">
        <f>VLOOKUP(A65,TRANSPORTE!A6:D117,3,FALSE)</f>
        <v>Transporte de mezcla gruesa en Caliente MGC</v>
      </c>
      <c r="C65" s="53"/>
      <c r="D65" s="53"/>
      <c r="E65" s="53"/>
      <c r="F65" s="53"/>
      <c r="G65" s="53"/>
      <c r="H65" s="318" t="s">
        <v>1468</v>
      </c>
      <c r="I65" s="286">
        <v>1.25</v>
      </c>
      <c r="J65" s="293">
        <v>1</v>
      </c>
      <c r="K65" s="286">
        <f>I65*J65</f>
        <v>1.25</v>
      </c>
      <c r="L65" s="827">
        <f>VLOOKUP(A65,TRANSPORTE!A6:D117,4,FALSE)</f>
        <v>1567.6731020396783</v>
      </c>
      <c r="M65" s="828"/>
      <c r="N65" s="294">
        <f>K65*L65</f>
        <v>1959.5913775495978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3838.2112693253448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9592.9946129502496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227284.51177996965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45456.902355993931</v>
      </c>
      <c r="M88" s="858"/>
      <c r="N88" s="57"/>
    </row>
    <row r="89" spans="1:14">
      <c r="B89" s="95" t="s">
        <v>973</v>
      </c>
      <c r="C89" s="96"/>
      <c r="D89" s="96"/>
      <c r="E89" s="96"/>
      <c r="F89" s="96"/>
      <c r="G89" s="96"/>
      <c r="H89" s="96"/>
      <c r="I89" s="93"/>
      <c r="J89" s="94"/>
      <c r="K89" s="311">
        <v>0.05</v>
      </c>
      <c r="L89" s="857">
        <f>N83*K89</f>
        <v>11364.225588998483</v>
      </c>
      <c r="M89" s="858"/>
      <c r="N89" s="57"/>
    </row>
    <row r="90" spans="1:14" ht="15.75" thickBot="1">
      <c r="B90" s="97" t="s">
        <v>974</v>
      </c>
      <c r="C90" s="98"/>
      <c r="D90" s="98"/>
      <c r="E90" s="98"/>
      <c r="F90" s="98"/>
      <c r="G90" s="98"/>
      <c r="H90" s="98"/>
      <c r="I90" s="99"/>
      <c r="J90" s="100"/>
      <c r="K90" s="312">
        <v>0.05</v>
      </c>
      <c r="L90" s="859">
        <f>N83*K90</f>
        <v>11364.225588998483</v>
      </c>
      <c r="M90" s="860"/>
      <c r="N90" s="57"/>
    </row>
    <row r="91" spans="1:14" ht="15.75" thickBot="1">
      <c r="B91" s="823" t="s">
        <v>953</v>
      </c>
      <c r="C91" s="824"/>
      <c r="D91" s="824"/>
      <c r="E91" s="824"/>
      <c r="F91" s="824"/>
      <c r="G91" s="824"/>
      <c r="H91" s="824"/>
      <c r="I91" s="824"/>
      <c r="J91" s="824"/>
      <c r="K91" s="824"/>
      <c r="L91" s="824"/>
      <c r="M91" s="825"/>
      <c r="N91" s="58">
        <f>L88+L89+L90</f>
        <v>68185.353533990899</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295469.86531396053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1074</v>
      </c>
      <c r="C31" s="87" t="s">
        <v>1582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42"/>
      <c r="F46" s="837"/>
      <c r="G46" s="837"/>
      <c r="H46" s="838"/>
      <c r="I46" s="42"/>
      <c r="J46" s="43"/>
      <c r="K46" s="281"/>
      <c r="L46" s="283"/>
      <c r="M46" s="284"/>
      <c r="N46" s="285"/>
    </row>
    <row r="47" spans="1:14">
      <c r="B47" s="843" t="s">
        <v>952</v>
      </c>
      <c r="C47" s="844"/>
      <c r="D47" s="844"/>
      <c r="E47" s="44"/>
      <c r="F47" s="45"/>
      <c r="G47" s="45"/>
      <c r="H47" s="46"/>
      <c r="I47" s="42"/>
      <c r="J47" s="43"/>
      <c r="K47" s="286"/>
      <c r="L47" s="283"/>
      <c r="M47" s="408">
        <v>0.1</v>
      </c>
      <c r="N47" s="351">
        <f>N81*M47</f>
        <v>959.29946129502503</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168457.73604717015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1375</v>
      </c>
      <c r="B65" s="52" t="str">
        <f>VLOOKUP(A65,TRANSPORTE!A6:D117,3,FALSE)</f>
        <v>Transporte de mezcla gruesa en Caliente MGC</v>
      </c>
      <c r="C65" s="53"/>
      <c r="D65" s="53"/>
      <c r="E65" s="53"/>
      <c r="F65" s="53"/>
      <c r="G65" s="53"/>
      <c r="H65" s="318" t="s">
        <v>1468</v>
      </c>
      <c r="I65" s="286">
        <v>1.25</v>
      </c>
      <c r="J65" s="293">
        <v>1</v>
      </c>
      <c r="K65" s="286">
        <f>I65*J65</f>
        <v>1.25</v>
      </c>
      <c r="L65" s="827">
        <f>VLOOKUP(A65,TRANSPORTE!A6:D117,4,FALSE)</f>
        <v>1567.6731020396783</v>
      </c>
      <c r="M65" s="828"/>
      <c r="N65" s="294">
        <f>K65*L65</f>
        <v>1959.5913775495978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3838.2112693253448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9592.9946129502496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227284.51177996965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45456.902355993931</v>
      </c>
      <c r="M88" s="858"/>
      <c r="N88" s="57"/>
    </row>
    <row r="89" spans="1:14">
      <c r="B89" s="95" t="s">
        <v>973</v>
      </c>
      <c r="C89" s="96"/>
      <c r="D89" s="96"/>
      <c r="E89" s="96"/>
      <c r="F89" s="96"/>
      <c r="G89" s="96"/>
      <c r="H89" s="96"/>
      <c r="I89" s="93"/>
      <c r="J89" s="94"/>
      <c r="K89" s="311">
        <v>0.05</v>
      </c>
      <c r="L89" s="857">
        <f>N83*K89</f>
        <v>11364.225588998483</v>
      </c>
      <c r="M89" s="858"/>
      <c r="N89" s="57"/>
    </row>
    <row r="90" spans="1:14" ht="15.75" thickBot="1">
      <c r="B90" s="97" t="s">
        <v>974</v>
      </c>
      <c r="C90" s="98"/>
      <c r="D90" s="98"/>
      <c r="E90" s="98"/>
      <c r="F90" s="98"/>
      <c r="G90" s="98"/>
      <c r="H90" s="98"/>
      <c r="I90" s="99"/>
      <c r="J90" s="100"/>
      <c r="K90" s="312">
        <v>0.05</v>
      </c>
      <c r="L90" s="859">
        <f>N83*K90</f>
        <v>11364.225588998483</v>
      </c>
      <c r="M90" s="860"/>
      <c r="N90" s="57"/>
    </row>
    <row r="91" spans="1:14" ht="15.75" thickBot="1">
      <c r="B91" s="823" t="s">
        <v>953</v>
      </c>
      <c r="C91" s="824"/>
      <c r="D91" s="824"/>
      <c r="E91" s="824"/>
      <c r="F91" s="824"/>
      <c r="G91" s="824"/>
      <c r="H91" s="824"/>
      <c r="I91" s="824"/>
      <c r="J91" s="824"/>
      <c r="K91" s="824"/>
      <c r="L91" s="824"/>
      <c r="M91" s="825"/>
      <c r="N91" s="58">
        <f>L88+L89+L90</f>
        <v>68185.353533990899</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295469.86531396053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1075</v>
      </c>
      <c r="C31" s="87" t="s">
        <v>1583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42"/>
      <c r="F46" s="837"/>
      <c r="G46" s="837"/>
      <c r="H46" s="838"/>
      <c r="I46" s="42"/>
      <c r="J46" s="43"/>
      <c r="K46" s="281"/>
      <c r="L46" s="283"/>
      <c r="M46" s="284"/>
      <c r="N46" s="285"/>
    </row>
    <row r="47" spans="1:14">
      <c r="B47" s="843" t="s">
        <v>952</v>
      </c>
      <c r="C47" s="844"/>
      <c r="D47" s="844"/>
      <c r="E47" s="44"/>
      <c r="F47" s="45"/>
      <c r="G47" s="45"/>
      <c r="H47" s="46"/>
      <c r="I47" s="42"/>
      <c r="J47" s="43"/>
      <c r="K47" s="286"/>
      <c r="L47" s="283"/>
      <c r="M47" s="408">
        <v>0.1</v>
      </c>
      <c r="N47" s="351">
        <f>N81*M47</f>
        <v>959.29946129502503</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168457.73604717015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1293</v>
      </c>
      <c r="B65" s="52" t="str">
        <f>VLOOKUP(A65,TRANSPORTE!A6:D117,3,FALSE)</f>
        <v>Transporte de mezcla</v>
      </c>
      <c r="C65" s="53"/>
      <c r="D65" s="53"/>
      <c r="E65" s="53"/>
      <c r="F65" s="53"/>
      <c r="G65" s="53"/>
      <c r="H65" s="318" t="s">
        <v>1468</v>
      </c>
      <c r="I65" s="286">
        <v>1.25</v>
      </c>
      <c r="J65" s="293">
        <v>1</v>
      </c>
      <c r="K65" s="286">
        <f>I65*J65</f>
        <v>1.25</v>
      </c>
      <c r="L65" s="827">
        <f>VLOOKUP(A65,TRANSPORTE!A6:D117,4,FALSE)</f>
        <v>1537.9428377848226</v>
      </c>
      <c r="M65" s="828"/>
      <c r="N65" s="294">
        <f>K65*L65</f>
        <v>1922.4285472310282</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3801.0484390067754</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9592.9946129502496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227247.34894965109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45449.469789930219</v>
      </c>
      <c r="M88" s="858"/>
      <c r="N88" s="57"/>
    </row>
    <row r="89" spans="1:14">
      <c r="B89" s="95" t="s">
        <v>973</v>
      </c>
      <c r="C89" s="96"/>
      <c r="D89" s="96"/>
      <c r="E89" s="96"/>
      <c r="F89" s="96"/>
      <c r="G89" s="96"/>
      <c r="H89" s="96"/>
      <c r="I89" s="93"/>
      <c r="J89" s="94"/>
      <c r="K89" s="311">
        <v>0.05</v>
      </c>
      <c r="L89" s="857">
        <f>N83*K89</f>
        <v>11362.367447482555</v>
      </c>
      <c r="M89" s="858"/>
      <c r="N89" s="57"/>
    </row>
    <row r="90" spans="1:14" ht="15.75" thickBot="1">
      <c r="B90" s="97" t="s">
        <v>974</v>
      </c>
      <c r="C90" s="98"/>
      <c r="D90" s="98"/>
      <c r="E90" s="98"/>
      <c r="F90" s="98"/>
      <c r="G90" s="98"/>
      <c r="H90" s="98"/>
      <c r="I90" s="99"/>
      <c r="J90" s="100"/>
      <c r="K90" s="312">
        <v>0.05</v>
      </c>
      <c r="L90" s="859">
        <f>N83*K90</f>
        <v>11362.367447482555</v>
      </c>
      <c r="M90" s="860"/>
      <c r="N90" s="57"/>
    </row>
    <row r="91" spans="1:14" ht="15.75" thickBot="1">
      <c r="B91" s="823" t="s">
        <v>953</v>
      </c>
      <c r="C91" s="824"/>
      <c r="D91" s="824"/>
      <c r="E91" s="824"/>
      <c r="F91" s="824"/>
      <c r="G91" s="824"/>
      <c r="H91" s="824"/>
      <c r="I91" s="824"/>
      <c r="J91" s="824"/>
      <c r="K91" s="824"/>
      <c r="L91" s="824"/>
      <c r="M91" s="825"/>
      <c r="N91" s="58">
        <f>L88+L89+L90</f>
        <v>68174.204684895332</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295421.55363454641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1584</v>
      </c>
      <c r="C31" s="87" t="s">
        <v>1585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8</v>
      </c>
      <c r="N37" s="279">
        <f t="shared" ref="N37:N43" si="0">K37/M37</f>
        <v>14483.134415365554</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8</v>
      </c>
      <c r="N38" s="279">
        <f t="shared" si="0"/>
        <v>11802.980713221374</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8</v>
      </c>
      <c r="N39" s="279">
        <f t="shared" si="0"/>
        <v>98797.79177079309</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8</v>
      </c>
      <c r="N42" s="279">
        <f t="shared" si="0"/>
        <v>37835.149884417981</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8</v>
      </c>
      <c r="N43" s="279">
        <f t="shared" si="0"/>
        <v>10586.498301305646</v>
      </c>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1065.8882903278056</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203265.43589322365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31675.497892852902</v>
      </c>
      <c r="N53" s="279">
        <f>K53*M53</f>
        <v>44345.697049994058</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41.994912021193848</v>
      </c>
      <c r="N54" s="279">
        <f>K54*M54</f>
        <v>1049.8728005298462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45395.569850523905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7">
        <f>VLOOKUP(A63,TRANSPORTE!A5:D117,4,FALSE)</f>
        <v>1341.871351268391</v>
      </c>
      <c r="M63" s="828"/>
      <c r="N63" s="294">
        <f>K63*L63</f>
        <v>1878.6198917757472</v>
      </c>
    </row>
    <row r="64" spans="1:14">
      <c r="A64" t="s">
        <v>1364</v>
      </c>
      <c r="B64" s="52" t="str">
        <f>VLOOKUP(A64,TRANSPORTE!A6:D117,3,FALSE)</f>
        <v>Transporte de Mezcla densa en Caliente MDC-25</v>
      </c>
      <c r="C64" s="53"/>
      <c r="D64" s="53"/>
      <c r="E64" s="53"/>
      <c r="F64" s="53"/>
      <c r="G64" s="53"/>
      <c r="H64" s="318" t="s">
        <v>1468</v>
      </c>
      <c r="I64" s="286">
        <v>1.25</v>
      </c>
      <c r="J64" s="293">
        <v>1</v>
      </c>
      <c r="K64" s="286">
        <f>I64*J64</f>
        <v>1.25</v>
      </c>
      <c r="L64" s="827">
        <f>VLOOKUP(A64,TRANSPORTE!A6:D117,4,FALSE)</f>
        <v>1508.3118684353446</v>
      </c>
      <c r="M64" s="828"/>
      <c r="N64" s="294">
        <f>K64*L64</f>
        <v>1885.3898355441809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3764.0097273199281</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72</v>
      </c>
      <c r="N74" s="402">
        <f>K74/M74</f>
        <v>6954.4994444444437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10658.882903278056</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263083.89837434556</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52616.779674869118</v>
      </c>
      <c r="M87" s="858"/>
      <c r="N87" s="57"/>
    </row>
    <row r="88" spans="1:14">
      <c r="B88" s="95" t="s">
        <v>973</v>
      </c>
      <c r="C88" s="96"/>
      <c r="D88" s="96"/>
      <c r="E88" s="96"/>
      <c r="F88" s="96"/>
      <c r="G88" s="96"/>
      <c r="H88" s="96"/>
      <c r="I88" s="93"/>
      <c r="J88" s="94"/>
      <c r="K88" s="311">
        <v>0.05</v>
      </c>
      <c r="L88" s="857">
        <f>N82*K88</f>
        <v>13154.19491871728</v>
      </c>
      <c r="M88" s="858"/>
      <c r="N88" s="57"/>
    </row>
    <row r="89" spans="1:14" ht="15.75" thickBot="1">
      <c r="B89" s="97" t="s">
        <v>974</v>
      </c>
      <c r="C89" s="98"/>
      <c r="D89" s="98"/>
      <c r="E89" s="98"/>
      <c r="F89" s="98"/>
      <c r="G89" s="98"/>
      <c r="H89" s="98"/>
      <c r="I89" s="99"/>
      <c r="J89" s="100"/>
      <c r="K89" s="312">
        <v>0.05</v>
      </c>
      <c r="L89" s="859">
        <f>N82*K89</f>
        <v>13154.19491871728</v>
      </c>
      <c r="M89" s="860"/>
      <c r="N89" s="57"/>
    </row>
    <row r="90" spans="1:14" ht="15.75" thickBot="1">
      <c r="B90" s="823" t="s">
        <v>953</v>
      </c>
      <c r="C90" s="824"/>
      <c r="D90" s="824"/>
      <c r="E90" s="824"/>
      <c r="F90" s="824"/>
      <c r="G90" s="824"/>
      <c r="H90" s="824"/>
      <c r="I90" s="824"/>
      <c r="J90" s="824"/>
      <c r="K90" s="824"/>
      <c r="L90" s="824"/>
      <c r="M90" s="825"/>
      <c r="N90" s="58">
        <f>L87+L88+L89</f>
        <v>78925.169512303692</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342009.06788664928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1586</v>
      </c>
      <c r="C31" s="87" t="s">
        <v>1587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8</v>
      </c>
      <c r="N37" s="279">
        <f t="shared" ref="N37:N43" si="0">K37/M37</f>
        <v>14483.134415365554</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8</v>
      </c>
      <c r="N38" s="279">
        <f t="shared" si="0"/>
        <v>11802.980713221374</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8</v>
      </c>
      <c r="N39" s="279">
        <f t="shared" si="0"/>
        <v>98797.79177079309</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8</v>
      </c>
      <c r="N42" s="279">
        <f t="shared" si="0"/>
        <v>37835.149884417981</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8</v>
      </c>
      <c r="N43" s="279">
        <f t="shared" si="0"/>
        <v>10586.498301305646</v>
      </c>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1065.8882903278056</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203265.43589322365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31675.497892852902</v>
      </c>
      <c r="N53" s="279">
        <f>K53*M53</f>
        <v>44345.697049994058</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41.994912021193848</v>
      </c>
      <c r="N54" s="279">
        <f>K54*M54</f>
        <v>1049.8728005298462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45395.569850523905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7">
        <f>VLOOKUP(A63,TRANSPORTE!A5:D117,4,FALSE)</f>
        <v>1341.871351268391</v>
      </c>
      <c r="M63" s="828"/>
      <c r="N63" s="294">
        <f>K63*L63</f>
        <v>1878.6198917757472</v>
      </c>
    </row>
    <row r="64" spans="1:14">
      <c r="A64" t="s">
        <v>1375</v>
      </c>
      <c r="B64" s="52" t="str">
        <f>VLOOKUP(A64,TRANSPORTE!A6:D117,3,FALSE)</f>
        <v>Transporte de mezcla gruesa en Caliente MGC</v>
      </c>
      <c r="C64" s="53"/>
      <c r="D64" s="53"/>
      <c r="E64" s="53"/>
      <c r="F64" s="53"/>
      <c r="G64" s="53"/>
      <c r="H64" s="318" t="s">
        <v>1468</v>
      </c>
      <c r="I64" s="286">
        <v>1.25</v>
      </c>
      <c r="J64" s="293">
        <v>1</v>
      </c>
      <c r="K64" s="286">
        <f>I64*J64</f>
        <v>1.25</v>
      </c>
      <c r="L64" s="827">
        <f>VLOOKUP(A64,TRANSPORTE!A6:D117,4,FALSE)</f>
        <v>1567.6731020396783</v>
      </c>
      <c r="M64" s="828"/>
      <c r="N64" s="294">
        <f>K64*L64</f>
        <v>1959.5913775495978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3838.2112693253448</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72</v>
      </c>
      <c r="N74" s="402">
        <f>K74/M74</f>
        <v>6954.4994444444437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133"/>
    </row>
    <row r="80" spans="1:15" ht="15.75" thickBot="1">
      <c r="B80" s="829" t="s">
        <v>953</v>
      </c>
      <c r="C80" s="830"/>
      <c r="D80" s="830"/>
      <c r="E80" s="830"/>
      <c r="F80" s="830"/>
      <c r="G80" s="830"/>
      <c r="H80" s="830"/>
      <c r="I80" s="830"/>
      <c r="J80" s="830"/>
      <c r="K80" s="830"/>
      <c r="L80" s="830"/>
      <c r="M80" s="831"/>
      <c r="N80" s="467">
        <f>SUM(N74:N79)</f>
        <v>10658.882903278056</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263158.09991635097</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52631.619983270197</v>
      </c>
      <c r="M87" s="858"/>
      <c r="N87" s="57"/>
    </row>
    <row r="88" spans="1:14">
      <c r="B88" s="95" t="s">
        <v>973</v>
      </c>
      <c r="C88" s="96"/>
      <c r="D88" s="96"/>
      <c r="E88" s="96"/>
      <c r="F88" s="96"/>
      <c r="G88" s="96"/>
      <c r="H88" s="96"/>
      <c r="I88" s="93"/>
      <c r="J88" s="94"/>
      <c r="K88" s="311">
        <v>0.05</v>
      </c>
      <c r="L88" s="857">
        <f>N82*K88</f>
        <v>13157.904995817549</v>
      </c>
      <c r="M88" s="858"/>
      <c r="N88" s="57"/>
    </row>
    <row r="89" spans="1:14" ht="15.75" thickBot="1">
      <c r="B89" s="97" t="s">
        <v>974</v>
      </c>
      <c r="C89" s="98"/>
      <c r="D89" s="98"/>
      <c r="E89" s="98"/>
      <c r="F89" s="98"/>
      <c r="G89" s="98"/>
      <c r="H89" s="98"/>
      <c r="I89" s="99"/>
      <c r="J89" s="100"/>
      <c r="K89" s="312">
        <v>0.05</v>
      </c>
      <c r="L89" s="859">
        <f>N82*K89</f>
        <v>13157.904995817549</v>
      </c>
      <c r="M89" s="860"/>
      <c r="N89" s="57"/>
    </row>
    <row r="90" spans="1:14" ht="15.75" thickBot="1">
      <c r="B90" s="823" t="s">
        <v>953</v>
      </c>
      <c r="C90" s="824"/>
      <c r="D90" s="824"/>
      <c r="E90" s="824"/>
      <c r="F90" s="824"/>
      <c r="G90" s="824"/>
      <c r="H90" s="824"/>
      <c r="I90" s="824"/>
      <c r="J90" s="824"/>
      <c r="K90" s="824"/>
      <c r="L90" s="824"/>
      <c r="M90" s="825"/>
      <c r="N90" s="58">
        <f>L87+L88+L89</f>
        <v>78947.429974905288</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342105.52989125624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1588</v>
      </c>
      <c r="C31" s="87" t="s">
        <v>1589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8</v>
      </c>
      <c r="N37" s="279">
        <f t="shared" ref="N37:N43" si="0">K37/M37</f>
        <v>14483.134415365554</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8</v>
      </c>
      <c r="N38" s="279">
        <f t="shared" si="0"/>
        <v>11802.980713221374</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8</v>
      </c>
      <c r="N39" s="279">
        <f t="shared" si="0"/>
        <v>98797.79177079309</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8</v>
      </c>
      <c r="N42" s="279">
        <f t="shared" si="0"/>
        <v>37835.149884417981</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8</v>
      </c>
      <c r="N43" s="279">
        <f t="shared" si="0"/>
        <v>10586.498301305646</v>
      </c>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1065.8882903278056</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203265.43589322365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31675.497892852902</v>
      </c>
      <c r="N53" s="279">
        <f>K53*M53</f>
        <v>44345.697049994058</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41.994912021193848</v>
      </c>
      <c r="N54" s="279">
        <f>K54*M54</f>
        <v>1049.8728005298462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45395.569850523905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7">
        <f>VLOOKUP(A63,TRANSPORTE!A5:D117,4,FALSE)</f>
        <v>1341.871351268391</v>
      </c>
      <c r="M63" s="828"/>
      <c r="N63" s="294">
        <f>K63*L63</f>
        <v>1878.6198917757472</v>
      </c>
    </row>
    <row r="64" spans="1:14">
      <c r="A64" t="s">
        <v>1375</v>
      </c>
      <c r="B64" s="52" t="str">
        <f>VLOOKUP(A64,TRANSPORTE!A6:D117,3,FALSE)</f>
        <v>Transporte de mezcla gruesa en Caliente MGC</v>
      </c>
      <c r="C64" s="53"/>
      <c r="D64" s="53"/>
      <c r="E64" s="53"/>
      <c r="F64" s="53"/>
      <c r="G64" s="53"/>
      <c r="H64" s="318" t="s">
        <v>1468</v>
      </c>
      <c r="I64" s="286">
        <v>1.25</v>
      </c>
      <c r="J64" s="293">
        <v>1</v>
      </c>
      <c r="K64" s="286">
        <f>I64*J64</f>
        <v>1.25</v>
      </c>
      <c r="L64" s="827">
        <f>VLOOKUP(A64,TRANSPORTE!A6:D117,4,FALSE)</f>
        <v>1567.6731020396783</v>
      </c>
      <c r="M64" s="828"/>
      <c r="N64" s="294">
        <f>K64*L64</f>
        <v>1959.5913775495978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3838.2112693253448</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72</v>
      </c>
      <c r="N74" s="402">
        <f>K74/M74</f>
        <v>6954.4994444444437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10658.882903278056</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263158.09991635097</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52631.619983270197</v>
      </c>
      <c r="M87" s="858"/>
      <c r="N87" s="57"/>
    </row>
    <row r="88" spans="1:14">
      <c r="B88" s="95" t="s">
        <v>973</v>
      </c>
      <c r="C88" s="96"/>
      <c r="D88" s="96"/>
      <c r="E88" s="96"/>
      <c r="F88" s="96"/>
      <c r="G88" s="96"/>
      <c r="H88" s="96"/>
      <c r="I88" s="93"/>
      <c r="J88" s="94"/>
      <c r="K88" s="311">
        <v>0.05</v>
      </c>
      <c r="L88" s="857">
        <f>N82*K88</f>
        <v>13157.904995817549</v>
      </c>
      <c r="M88" s="858"/>
      <c r="N88" s="57"/>
    </row>
    <row r="89" spans="1:14" ht="15.75" thickBot="1">
      <c r="B89" s="97" t="s">
        <v>974</v>
      </c>
      <c r="C89" s="98"/>
      <c r="D89" s="98"/>
      <c r="E89" s="98"/>
      <c r="F89" s="98"/>
      <c r="G89" s="98"/>
      <c r="H89" s="98"/>
      <c r="I89" s="99"/>
      <c r="J89" s="100"/>
      <c r="K89" s="312">
        <v>0.05</v>
      </c>
      <c r="L89" s="859">
        <f>N82*K89</f>
        <v>13157.904995817549</v>
      </c>
      <c r="M89" s="860"/>
      <c r="N89" s="57"/>
    </row>
    <row r="90" spans="1:14" ht="15.75" thickBot="1">
      <c r="B90" s="823" t="s">
        <v>953</v>
      </c>
      <c r="C90" s="824"/>
      <c r="D90" s="824"/>
      <c r="E90" s="824"/>
      <c r="F90" s="824"/>
      <c r="G90" s="824"/>
      <c r="H90" s="824"/>
      <c r="I90" s="824"/>
      <c r="J90" s="824"/>
      <c r="K90" s="824"/>
      <c r="L90" s="824"/>
      <c r="M90" s="825"/>
      <c r="N90" s="58">
        <f>L87+L88+L89</f>
        <v>78947.429974905288</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342105.52989125624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1076</v>
      </c>
      <c r="C31" s="87" t="s">
        <v>2032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959.29946129502503</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168457.73604717015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31675.497892852902</v>
      </c>
      <c r="N53" s="279">
        <f>K53*M53</f>
        <v>44345.697049994058</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41.994912021193848</v>
      </c>
      <c r="N54" s="279">
        <f>K54*M54</f>
        <v>1049.8728005298462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45395.569850523905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7">
        <f>VLOOKUP(A63,TRANSPORTE!A5:D117,4,FALSE)</f>
        <v>1341.871351268391</v>
      </c>
      <c r="M63" s="828"/>
      <c r="N63" s="294">
        <f>K63*L63</f>
        <v>1878.6198917757472</v>
      </c>
    </row>
    <row r="64" spans="1:14">
      <c r="A64" t="s">
        <v>1378</v>
      </c>
      <c r="B64" s="52" t="str">
        <f>VLOOKUP(A64,TRANSPORTE!A6:D117,3,FALSE)</f>
        <v>Transporte de mezcla abierta en caliente MAC-75</v>
      </c>
      <c r="C64" s="53"/>
      <c r="D64" s="53"/>
      <c r="E64" s="53"/>
      <c r="F64" s="53"/>
      <c r="G64" s="53"/>
      <c r="H64" s="318" t="s">
        <v>1468</v>
      </c>
      <c r="I64" s="286">
        <v>1.25</v>
      </c>
      <c r="J64" s="293">
        <v>1</v>
      </c>
      <c r="K64" s="286">
        <f>I64*J64</f>
        <v>1.25</v>
      </c>
      <c r="L64" s="827">
        <f>VLOOKUP(A64,TRANSPORTE!A6:D117,4,FALSE)</f>
        <v>1567.6731020396783</v>
      </c>
      <c r="M64" s="828"/>
      <c r="N64" s="294">
        <f>K64*L64</f>
        <v>1959.5913775495978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3838.2112693253448</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80</v>
      </c>
      <c r="N74" s="402">
        <f>K74/M74</f>
        <v>6259.0494999999992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9592.9946129502496</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227284.51177996965</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45456.902355993931</v>
      </c>
      <c r="M87" s="858"/>
      <c r="N87" s="57"/>
    </row>
    <row r="88" spans="1:14">
      <c r="B88" s="95" t="s">
        <v>973</v>
      </c>
      <c r="C88" s="96"/>
      <c r="D88" s="96"/>
      <c r="E88" s="96"/>
      <c r="F88" s="96"/>
      <c r="G88" s="96"/>
      <c r="H88" s="96"/>
      <c r="I88" s="93"/>
      <c r="J88" s="94"/>
      <c r="K88" s="311">
        <v>0.05</v>
      </c>
      <c r="L88" s="857">
        <f>N82*K88</f>
        <v>11364.225588998483</v>
      </c>
      <c r="M88" s="858"/>
      <c r="N88" s="57"/>
    </row>
    <row r="89" spans="1:14" ht="15.75" thickBot="1">
      <c r="B89" s="97" t="s">
        <v>974</v>
      </c>
      <c r="C89" s="98"/>
      <c r="D89" s="98"/>
      <c r="E89" s="98"/>
      <c r="F89" s="98"/>
      <c r="G89" s="98"/>
      <c r="H89" s="98"/>
      <c r="I89" s="99"/>
      <c r="J89" s="100"/>
      <c r="K89" s="312">
        <v>0.05</v>
      </c>
      <c r="L89" s="859">
        <f>N82*K89</f>
        <v>11364.225588998483</v>
      </c>
      <c r="M89" s="860"/>
      <c r="N89" s="57"/>
    </row>
    <row r="90" spans="1:14" ht="15.75" thickBot="1">
      <c r="B90" s="823" t="s">
        <v>953</v>
      </c>
      <c r="C90" s="824"/>
      <c r="D90" s="824"/>
      <c r="E90" s="824"/>
      <c r="F90" s="824"/>
      <c r="G90" s="824"/>
      <c r="H90" s="824"/>
      <c r="I90" s="824"/>
      <c r="J90" s="824"/>
      <c r="K90" s="824"/>
      <c r="L90" s="824"/>
      <c r="M90" s="825"/>
      <c r="N90" s="58">
        <f>L87+L88+L89</f>
        <v>68185.353533990899</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295469.86531396053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1077</v>
      </c>
      <c r="C31" s="87" t="s">
        <v>1590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42"/>
      <c r="F46" s="837"/>
      <c r="G46" s="837"/>
      <c r="H46" s="838"/>
      <c r="I46" s="42"/>
      <c r="J46" s="43"/>
      <c r="K46" s="281"/>
      <c r="L46" s="283"/>
      <c r="M46" s="284"/>
      <c r="N46" s="285"/>
    </row>
    <row r="47" spans="1:14">
      <c r="B47" s="843" t="s">
        <v>952</v>
      </c>
      <c r="C47" s="844"/>
      <c r="D47" s="844"/>
      <c r="E47" s="44"/>
      <c r="F47" s="45"/>
      <c r="G47" s="45"/>
      <c r="H47" s="46"/>
      <c r="I47" s="42"/>
      <c r="J47" s="43"/>
      <c r="K47" s="286"/>
      <c r="L47" s="283"/>
      <c r="M47" s="408">
        <v>0.1</v>
      </c>
      <c r="N47" s="351">
        <f>N81*M47</f>
        <v>959.29946129502503</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168457.73604717015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1379</v>
      </c>
      <c r="B65" s="52" t="str">
        <f>VLOOKUP(A65,TRANSPORTE!A6:D117,3,FALSE)</f>
        <v>Transporte de mezcla abierta en caliente MAC-63</v>
      </c>
      <c r="C65" s="53"/>
      <c r="D65" s="53"/>
      <c r="E65" s="53"/>
      <c r="F65" s="53"/>
      <c r="G65" s="53"/>
      <c r="H65" s="318" t="s">
        <v>1468</v>
      </c>
      <c r="I65" s="286">
        <v>1.25</v>
      </c>
      <c r="J65" s="293">
        <v>1</v>
      </c>
      <c r="K65" s="286">
        <f>I65*J65</f>
        <v>1.25</v>
      </c>
      <c r="L65" s="827">
        <f>VLOOKUP(A65,TRANSPORTE!A6:D117,4,FALSE)</f>
        <v>1567.6731020396783</v>
      </c>
      <c r="M65" s="828"/>
      <c r="N65" s="294">
        <f>K65*L65</f>
        <v>1959.5913775495978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3838.2112693253448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133"/>
    </row>
    <row r="81" spans="1:14" ht="15.75" thickBot="1">
      <c r="B81" s="829" t="s">
        <v>953</v>
      </c>
      <c r="C81" s="830"/>
      <c r="D81" s="830"/>
      <c r="E81" s="830"/>
      <c r="F81" s="830"/>
      <c r="G81" s="830"/>
      <c r="H81" s="830"/>
      <c r="I81" s="830"/>
      <c r="J81" s="830"/>
      <c r="K81" s="830"/>
      <c r="L81" s="830"/>
      <c r="M81" s="831"/>
      <c r="N81" s="467">
        <f>SUM(N75:N80)</f>
        <v>9592.9946129502496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227284.51177996965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45456.902355993931</v>
      </c>
      <c r="M88" s="858"/>
      <c r="N88" s="57"/>
    </row>
    <row r="89" spans="1:14">
      <c r="B89" s="95" t="s">
        <v>973</v>
      </c>
      <c r="C89" s="96"/>
      <c r="D89" s="96"/>
      <c r="E89" s="96"/>
      <c r="F89" s="96"/>
      <c r="G89" s="96"/>
      <c r="H89" s="96"/>
      <c r="I89" s="93"/>
      <c r="J89" s="94"/>
      <c r="K89" s="311">
        <v>0.05</v>
      </c>
      <c r="L89" s="857">
        <f>N83*K89</f>
        <v>11364.225588998483</v>
      </c>
      <c r="M89" s="858"/>
      <c r="N89" s="57"/>
    </row>
    <row r="90" spans="1:14" ht="15.75" thickBot="1">
      <c r="B90" s="97" t="s">
        <v>974</v>
      </c>
      <c r="C90" s="98"/>
      <c r="D90" s="98"/>
      <c r="E90" s="98"/>
      <c r="F90" s="98"/>
      <c r="G90" s="98"/>
      <c r="H90" s="98"/>
      <c r="I90" s="99"/>
      <c r="J90" s="100"/>
      <c r="K90" s="312">
        <v>0.05</v>
      </c>
      <c r="L90" s="859">
        <f>N83*K90</f>
        <v>11364.225588998483</v>
      </c>
      <c r="M90" s="860"/>
      <c r="N90" s="57"/>
    </row>
    <row r="91" spans="1:14" ht="15.75" thickBot="1">
      <c r="B91" s="823" t="s">
        <v>953</v>
      </c>
      <c r="C91" s="824"/>
      <c r="D91" s="824"/>
      <c r="E91" s="824"/>
      <c r="F91" s="824"/>
      <c r="G91" s="824"/>
      <c r="H91" s="824"/>
      <c r="I91" s="824"/>
      <c r="J91" s="824"/>
      <c r="K91" s="824"/>
      <c r="L91" s="824"/>
      <c r="M91" s="825"/>
      <c r="N91" s="58">
        <f>L88+L89+L90</f>
        <v>68185.353533990899</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295469.86531396053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1078</v>
      </c>
      <c r="C31" s="87" t="s">
        <v>1591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959.29946129502503</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168457.73604717015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31675.497892852902</v>
      </c>
      <c r="N53" s="279">
        <f>K53*M53</f>
        <v>44345.697049994058</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41.994912021193848</v>
      </c>
      <c r="N54" s="279">
        <f>K54*M54</f>
        <v>1049.8728005298462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45395.569850523905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7">
        <f>VLOOKUP(A63,TRANSPORTE!A5:D117,4,FALSE)</f>
        <v>1341.871351268391</v>
      </c>
      <c r="M63" s="828"/>
      <c r="N63" s="294">
        <f>K63*L63</f>
        <v>1878.6198917757472</v>
      </c>
    </row>
    <row r="64" spans="1:14">
      <c r="A64" t="s">
        <v>1380</v>
      </c>
      <c r="B64" s="52" t="str">
        <f>VLOOKUP(A64,TRANSPORTE!A6:D117,3,FALSE)</f>
        <v>Transporte de mezcla abierta en caliente MAC-50</v>
      </c>
      <c r="C64" s="53"/>
      <c r="D64" s="53"/>
      <c r="E64" s="53"/>
      <c r="F64" s="53"/>
      <c r="G64" s="53"/>
      <c r="H64" s="318" t="s">
        <v>1468</v>
      </c>
      <c r="I64" s="286">
        <v>1.25</v>
      </c>
      <c r="J64" s="293">
        <v>1</v>
      </c>
      <c r="K64" s="286">
        <f>I64*J64</f>
        <v>1.25</v>
      </c>
      <c r="L64" s="827">
        <f>VLOOKUP(A64,TRANSPORTE!A6:D117,4,FALSE)</f>
        <v>1567.6731020396783</v>
      </c>
      <c r="M64" s="828"/>
      <c r="N64" s="294">
        <f>K64*L64</f>
        <v>1959.5913775495978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3838.2112693253448</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80</v>
      </c>
      <c r="N74" s="402">
        <f>K74/M74</f>
        <v>6259.0494999999992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9592.9946129502496</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227284.51177996965</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45456.902355993931</v>
      </c>
      <c r="M87" s="858"/>
      <c r="N87" s="57"/>
    </row>
    <row r="88" spans="1:14">
      <c r="B88" s="95" t="s">
        <v>973</v>
      </c>
      <c r="C88" s="96"/>
      <c r="D88" s="96"/>
      <c r="E88" s="96"/>
      <c r="F88" s="96"/>
      <c r="G88" s="96"/>
      <c r="H88" s="96"/>
      <c r="I88" s="93"/>
      <c r="J88" s="94"/>
      <c r="K88" s="311">
        <v>0.05</v>
      </c>
      <c r="L88" s="857">
        <f>N82*K88</f>
        <v>11364.225588998483</v>
      </c>
      <c r="M88" s="858"/>
      <c r="N88" s="57"/>
    </row>
    <row r="89" spans="1:14" ht="15.75" thickBot="1">
      <c r="B89" s="97" t="s">
        <v>974</v>
      </c>
      <c r="C89" s="98"/>
      <c r="D89" s="98"/>
      <c r="E89" s="98"/>
      <c r="F89" s="98"/>
      <c r="G89" s="98"/>
      <c r="H89" s="98"/>
      <c r="I89" s="99"/>
      <c r="J89" s="100"/>
      <c r="K89" s="312">
        <v>0.05</v>
      </c>
      <c r="L89" s="859">
        <f>N82*K89</f>
        <v>11364.225588998483</v>
      </c>
      <c r="M89" s="860"/>
      <c r="N89" s="57"/>
    </row>
    <row r="90" spans="1:14" ht="15.75" thickBot="1">
      <c r="B90" s="823" t="s">
        <v>953</v>
      </c>
      <c r="C90" s="824"/>
      <c r="D90" s="824"/>
      <c r="E90" s="824"/>
      <c r="F90" s="824"/>
      <c r="G90" s="824"/>
      <c r="H90" s="824"/>
      <c r="I90" s="824"/>
      <c r="J90" s="824"/>
      <c r="K90" s="824"/>
      <c r="L90" s="824"/>
      <c r="M90" s="825"/>
      <c r="N90" s="58">
        <f>L87+L88+L89</f>
        <v>68185.353533990899</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295469.86531396053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1079</v>
      </c>
      <c r="C31" s="87" t="s">
        <v>1592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8</v>
      </c>
      <c r="N37" s="279">
        <f t="shared" ref="N37:N43" si="0">K37/M37</f>
        <v>14483.134415365554</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8</v>
      </c>
      <c r="N38" s="279">
        <f t="shared" si="0"/>
        <v>11802.980713221374</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8</v>
      </c>
      <c r="N39" s="279">
        <f t="shared" si="0"/>
        <v>98797.79177079309</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8</v>
      </c>
      <c r="N42" s="279">
        <f t="shared" si="0"/>
        <v>37835.149884417981</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8</v>
      </c>
      <c r="N43" s="279">
        <f t="shared" si="0"/>
        <v>10586.498301305646</v>
      </c>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1065.8882903278056</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203265.43589322365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31675.497892852902</v>
      </c>
      <c r="N53" s="279">
        <f>K53*M53</f>
        <v>44345.697049994058</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41.994912021193848</v>
      </c>
      <c r="N54" s="279">
        <f>K54*M54</f>
        <v>1049.8728005298462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45395.569850523905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7">
        <f>VLOOKUP(A63,TRANSPORTE!A5:D117,4,FALSE)</f>
        <v>1341.871351268391</v>
      </c>
      <c r="M63" s="828"/>
      <c r="N63" s="294">
        <f>K63*L63</f>
        <v>1878.6198917757472</v>
      </c>
    </row>
    <row r="64" spans="1:14">
      <c r="A64" t="s">
        <v>1380</v>
      </c>
      <c r="B64" s="52" t="str">
        <f>VLOOKUP(A64,TRANSPORTE!A6:D117,3,FALSE)</f>
        <v>Transporte de mezcla abierta en caliente MAC-50</v>
      </c>
      <c r="C64" s="53"/>
      <c r="D64" s="53"/>
      <c r="E64" s="53"/>
      <c r="F64" s="53"/>
      <c r="G64" s="53"/>
      <c r="H64" s="318" t="s">
        <v>1468</v>
      </c>
      <c r="I64" s="286">
        <v>1.25</v>
      </c>
      <c r="J64" s="293">
        <v>1</v>
      </c>
      <c r="K64" s="286">
        <f>I64*J64</f>
        <v>1.25</v>
      </c>
      <c r="L64" s="827">
        <f>VLOOKUP(A64,TRANSPORTE!A6:D117,4,FALSE)</f>
        <v>1567.6731020396783</v>
      </c>
      <c r="M64" s="828"/>
      <c r="N64" s="294">
        <f>K64*L64</f>
        <v>1959.5913775495978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3838.2112693253448</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72</v>
      </c>
      <c r="N74" s="402">
        <f>K74/M74</f>
        <v>6954.4994444444437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10658.882903278056</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263158.09991635097</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52631.619983270197</v>
      </c>
      <c r="M87" s="858"/>
      <c r="N87" s="57"/>
    </row>
    <row r="88" spans="1:14">
      <c r="B88" s="95" t="s">
        <v>973</v>
      </c>
      <c r="C88" s="96"/>
      <c r="D88" s="96"/>
      <c r="E88" s="96"/>
      <c r="F88" s="96"/>
      <c r="G88" s="96"/>
      <c r="H88" s="96"/>
      <c r="I88" s="93"/>
      <c r="J88" s="94"/>
      <c r="K88" s="311">
        <v>0.05</v>
      </c>
      <c r="L88" s="857">
        <f>N82*K88</f>
        <v>13157.904995817549</v>
      </c>
      <c r="M88" s="858"/>
      <c r="N88" s="57"/>
    </row>
    <row r="89" spans="1:14" ht="15.75" thickBot="1">
      <c r="B89" s="97" t="s">
        <v>974</v>
      </c>
      <c r="C89" s="98"/>
      <c r="D89" s="98"/>
      <c r="E89" s="98"/>
      <c r="F89" s="98"/>
      <c r="G89" s="98"/>
      <c r="H89" s="98"/>
      <c r="I89" s="99"/>
      <c r="J89" s="100"/>
      <c r="K89" s="312">
        <v>0.05</v>
      </c>
      <c r="L89" s="859">
        <f>N82*K89</f>
        <v>13157.904995817549</v>
      </c>
      <c r="M89" s="860"/>
      <c r="N89" s="57"/>
    </row>
    <row r="90" spans="1:14" ht="15.75" thickBot="1">
      <c r="B90" s="823" t="s">
        <v>953</v>
      </c>
      <c r="C90" s="824"/>
      <c r="D90" s="824"/>
      <c r="E90" s="824"/>
      <c r="F90" s="824"/>
      <c r="G90" s="824"/>
      <c r="H90" s="824"/>
      <c r="I90" s="824"/>
      <c r="J90" s="824"/>
      <c r="K90" s="824"/>
      <c r="L90" s="824"/>
      <c r="M90" s="825"/>
      <c r="N90" s="58">
        <f>L87+L88+L89</f>
        <v>78947.429974905288</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342105.52989125624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1080</v>
      </c>
      <c r="C31" s="87" t="s">
        <v>1593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42"/>
      <c r="F46" s="837"/>
      <c r="G46" s="837"/>
      <c r="H46" s="838"/>
      <c r="I46" s="42"/>
      <c r="J46" s="43"/>
      <c r="K46" s="281"/>
      <c r="L46" s="283"/>
      <c r="M46" s="284"/>
      <c r="N46" s="285"/>
    </row>
    <row r="47" spans="1:14">
      <c r="B47" s="843" t="s">
        <v>952</v>
      </c>
      <c r="C47" s="844"/>
      <c r="D47" s="844"/>
      <c r="E47" s="44"/>
      <c r="F47" s="45"/>
      <c r="G47" s="45"/>
      <c r="H47" s="46"/>
      <c r="I47" s="42"/>
      <c r="J47" s="43"/>
      <c r="K47" s="286"/>
      <c r="L47" s="283"/>
      <c r="M47" s="408">
        <v>0.1</v>
      </c>
      <c r="N47" s="351">
        <f>N81*M47</f>
        <v>959.29946129502503</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168457.73604717015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1381</v>
      </c>
      <c r="B65" s="52" t="str">
        <f>VLOOKUP(A65,TRANSPORTE!A6:D117,3,FALSE)</f>
        <v>Transporte de mezcla discontinua en caliente tipo M-13</v>
      </c>
      <c r="C65" s="53"/>
      <c r="D65" s="53"/>
      <c r="E65" s="53"/>
      <c r="F65" s="53"/>
      <c r="G65" s="53"/>
      <c r="H65" s="318" t="s">
        <v>1468</v>
      </c>
      <c r="I65" s="286">
        <v>1.25</v>
      </c>
      <c r="J65" s="293">
        <v>1</v>
      </c>
      <c r="K65" s="286">
        <f>I65*J65</f>
        <v>1.25</v>
      </c>
      <c r="L65" s="827">
        <f>VLOOKUP(A65,TRANSPORTE!A6:D117,4,FALSE)</f>
        <v>1567.6731020396783</v>
      </c>
      <c r="M65" s="828"/>
      <c r="N65" s="294">
        <f>K65*L65</f>
        <v>1959.5913775495978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3838.2112693253448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9592.9946129502496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227284.51177996965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45456.902355993931</v>
      </c>
      <c r="M88" s="858"/>
      <c r="N88" s="57"/>
    </row>
    <row r="89" spans="1:14">
      <c r="B89" s="95" t="s">
        <v>973</v>
      </c>
      <c r="C89" s="96"/>
      <c r="D89" s="96"/>
      <c r="E89" s="96"/>
      <c r="F89" s="96"/>
      <c r="G89" s="96"/>
      <c r="H89" s="96"/>
      <c r="I89" s="93"/>
      <c r="J89" s="94"/>
      <c r="K89" s="311">
        <v>0.05</v>
      </c>
      <c r="L89" s="857">
        <f>N83*K89</f>
        <v>11364.225588998483</v>
      </c>
      <c r="M89" s="858"/>
      <c r="N89" s="57"/>
    </row>
    <row r="90" spans="1:14" ht="15.75" thickBot="1">
      <c r="B90" s="97" t="s">
        <v>974</v>
      </c>
      <c r="C90" s="98"/>
      <c r="D90" s="98"/>
      <c r="E90" s="98"/>
      <c r="F90" s="98"/>
      <c r="G90" s="98"/>
      <c r="H90" s="98"/>
      <c r="I90" s="99"/>
      <c r="J90" s="100"/>
      <c r="K90" s="312">
        <v>0.05</v>
      </c>
      <c r="L90" s="859">
        <f>N83*K90</f>
        <v>11364.225588998483</v>
      </c>
      <c r="M90" s="860"/>
      <c r="N90" s="57"/>
    </row>
    <row r="91" spans="1:14" ht="15.75" thickBot="1">
      <c r="B91" s="823" t="s">
        <v>953</v>
      </c>
      <c r="C91" s="824"/>
      <c r="D91" s="824"/>
      <c r="E91" s="824"/>
      <c r="F91" s="824"/>
      <c r="G91" s="824"/>
      <c r="H91" s="824"/>
      <c r="I91" s="824"/>
      <c r="J91" s="824"/>
      <c r="K91" s="824"/>
      <c r="L91" s="824"/>
      <c r="M91" s="825"/>
      <c r="N91" s="58">
        <f>L88+L89+L90</f>
        <v>68185.353533990899</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295469.86531396053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1081</v>
      </c>
      <c r="C31" s="87" t="s">
        <v>1594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42"/>
      <c r="F46" s="837"/>
      <c r="G46" s="837"/>
      <c r="H46" s="838"/>
      <c r="I46" s="42"/>
      <c r="J46" s="43"/>
      <c r="K46" s="281"/>
      <c r="L46" s="283"/>
      <c r="M46" s="284"/>
      <c r="N46" s="285"/>
    </row>
    <row r="47" spans="1:14">
      <c r="B47" s="843" t="s">
        <v>952</v>
      </c>
      <c r="C47" s="844"/>
      <c r="D47" s="844"/>
      <c r="E47" s="44"/>
      <c r="F47" s="45"/>
      <c r="G47" s="45"/>
      <c r="H47" s="46"/>
      <c r="I47" s="42"/>
      <c r="J47" s="43"/>
      <c r="K47" s="286"/>
      <c r="L47" s="283"/>
      <c r="M47" s="408">
        <v>0.1</v>
      </c>
      <c r="N47" s="351">
        <f>N81*M47</f>
        <v>959.29946129502503</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168457.73604717015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1382</v>
      </c>
      <c r="B65" s="52" t="str">
        <f>VLOOKUP(A65,TRANSPORTE!A6:D117,3,FALSE)</f>
        <v>Transporte de mezcla discontinua en caliente tipo M-10</v>
      </c>
      <c r="C65" s="53"/>
      <c r="D65" s="53"/>
      <c r="E65" s="53"/>
      <c r="F65" s="53"/>
      <c r="G65" s="53"/>
      <c r="H65" s="318" t="s">
        <v>1468</v>
      </c>
      <c r="I65" s="286">
        <v>1.25</v>
      </c>
      <c r="J65" s="293">
        <v>1</v>
      </c>
      <c r="K65" s="286">
        <f>I65*J65</f>
        <v>1.25</v>
      </c>
      <c r="L65" s="827">
        <f>VLOOKUP(A65,TRANSPORTE!A6:D117,4,FALSE)</f>
        <v>1567.6731020396783</v>
      </c>
      <c r="M65" s="828"/>
      <c r="N65" s="294">
        <f>K65*L65</f>
        <v>1959.5913775495978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317"/>
      <c r="G69" s="317"/>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3838.2112693253448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9592.9946129502496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227284.51177996965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45456.902355993931</v>
      </c>
      <c r="M88" s="858"/>
      <c r="N88" s="57"/>
    </row>
    <row r="89" spans="1:14">
      <c r="B89" s="95" t="s">
        <v>973</v>
      </c>
      <c r="C89" s="96"/>
      <c r="D89" s="96"/>
      <c r="E89" s="96"/>
      <c r="F89" s="96"/>
      <c r="G89" s="96"/>
      <c r="H89" s="96"/>
      <c r="I89" s="93"/>
      <c r="J89" s="94"/>
      <c r="K89" s="311">
        <v>0.05</v>
      </c>
      <c r="L89" s="857">
        <f>N83*K89</f>
        <v>11364.225588998483</v>
      </c>
      <c r="M89" s="858"/>
      <c r="N89" s="57"/>
    </row>
    <row r="90" spans="1:14" ht="15.75" thickBot="1">
      <c r="B90" s="97" t="s">
        <v>974</v>
      </c>
      <c r="C90" s="98"/>
      <c r="D90" s="98"/>
      <c r="E90" s="98"/>
      <c r="F90" s="98"/>
      <c r="G90" s="98"/>
      <c r="H90" s="98"/>
      <c r="I90" s="99"/>
      <c r="J90" s="100"/>
      <c r="K90" s="312">
        <v>0.05</v>
      </c>
      <c r="L90" s="859">
        <f>N83*K90</f>
        <v>11364.225588998483</v>
      </c>
      <c r="M90" s="860"/>
      <c r="N90" s="57"/>
    </row>
    <row r="91" spans="1:14" ht="15.75" thickBot="1">
      <c r="B91" s="823" t="s">
        <v>953</v>
      </c>
      <c r="C91" s="824"/>
      <c r="D91" s="824"/>
      <c r="E91" s="824"/>
      <c r="F91" s="824"/>
      <c r="G91" s="824"/>
      <c r="H91" s="824"/>
      <c r="I91" s="824"/>
      <c r="J91" s="824"/>
      <c r="K91" s="824"/>
      <c r="L91" s="824"/>
      <c r="M91" s="825"/>
      <c r="N91" s="58">
        <f>L88+L89+L90</f>
        <v>68185.353533990899</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295469.86531396053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224" t="s">
        <v>1082</v>
      </c>
      <c r="C31" s="87" t="s">
        <v>1595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959.29946129502503</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168457.73604717015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31675.497892852902</v>
      </c>
      <c r="N53" s="279">
        <f>K53*M53</f>
        <v>44345.697049994058</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41.994912021193848</v>
      </c>
      <c r="N54" s="279">
        <f>K54*M54</f>
        <v>1049.8728005298462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45395.569850523905</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7">
        <f>VLOOKUP(A63,TRANSPORTE!A5:D117,4,FALSE)</f>
        <v>1341.871351268391</v>
      </c>
      <c r="M63" s="828"/>
      <c r="N63" s="294">
        <f>K63*L63</f>
        <v>1878.6198917757472</v>
      </c>
    </row>
    <row r="64" spans="1:14">
      <c r="A64" t="s">
        <v>1383</v>
      </c>
      <c r="B64" s="52" t="str">
        <f>VLOOKUP(A64,TRANSPORTE!A6:D117,3,FALSE)</f>
        <v>Transporte de mezcla discontinua en caliente tipo F-13</v>
      </c>
      <c r="C64" s="53"/>
      <c r="D64" s="53"/>
      <c r="E64" s="53"/>
      <c r="F64" s="53"/>
      <c r="G64" s="53"/>
      <c r="H64" s="318" t="s">
        <v>1468</v>
      </c>
      <c r="I64" s="286">
        <v>1.25</v>
      </c>
      <c r="J64" s="293">
        <v>1</v>
      </c>
      <c r="K64" s="286">
        <f>I64*J64</f>
        <v>1.25</v>
      </c>
      <c r="L64" s="827">
        <f>VLOOKUP(A64,TRANSPORTE!A6:D117,4,FALSE)</f>
        <v>1567.6731020396783</v>
      </c>
      <c r="M64" s="828"/>
      <c r="N64" s="294">
        <f>K64*L64</f>
        <v>1959.5913775495978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3838.2112693253448</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80</v>
      </c>
      <c r="N74" s="402">
        <f>K74/M74</f>
        <v>6259.0494999999992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9592.9946129502496</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227284.51177996965</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45456.902355993931</v>
      </c>
      <c r="M87" s="858"/>
      <c r="N87" s="57"/>
    </row>
    <row r="88" spans="1:14">
      <c r="B88" s="95" t="s">
        <v>973</v>
      </c>
      <c r="C88" s="96"/>
      <c r="D88" s="96"/>
      <c r="E88" s="96"/>
      <c r="F88" s="96"/>
      <c r="G88" s="96"/>
      <c r="H88" s="96"/>
      <c r="I88" s="93"/>
      <c r="J88" s="94"/>
      <c r="K88" s="311">
        <v>0.05</v>
      </c>
      <c r="L88" s="857">
        <f>N82*K88</f>
        <v>11364.225588998483</v>
      </c>
      <c r="M88" s="858"/>
      <c r="N88" s="57"/>
    </row>
    <row r="89" spans="1:14" ht="15.75" thickBot="1">
      <c r="B89" s="97" t="s">
        <v>974</v>
      </c>
      <c r="C89" s="98"/>
      <c r="D89" s="98"/>
      <c r="E89" s="98"/>
      <c r="F89" s="98"/>
      <c r="G89" s="98"/>
      <c r="H89" s="98"/>
      <c r="I89" s="99"/>
      <c r="J89" s="100"/>
      <c r="K89" s="312">
        <v>0.05</v>
      </c>
      <c r="L89" s="859">
        <f>N82*K89</f>
        <v>11364.225588998483</v>
      </c>
      <c r="M89" s="860"/>
      <c r="N89" s="57"/>
    </row>
    <row r="90" spans="1:14" ht="15.75" thickBot="1">
      <c r="B90" s="823" t="s">
        <v>953</v>
      </c>
      <c r="C90" s="824"/>
      <c r="D90" s="824"/>
      <c r="E90" s="824"/>
      <c r="F90" s="824"/>
      <c r="G90" s="824"/>
      <c r="H90" s="824"/>
      <c r="I90" s="824"/>
      <c r="J90" s="824"/>
      <c r="K90" s="824"/>
      <c r="L90" s="824"/>
      <c r="M90" s="825"/>
      <c r="N90" s="58">
        <f>L87+L88+L89</f>
        <v>68185.353533990899</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295469.86531396053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1083</v>
      </c>
      <c r="C31" s="87" t="s">
        <v>1596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150</v>
      </c>
      <c r="B36" s="836" t="str">
        <f>VLOOKUP(A36,EQUIPOS!A6:D154,3,FALSE)</f>
        <v>Cargador : Potencia en el volante 125 hp, Clasificación de RPM del motor 2300.</v>
      </c>
      <c r="C36" s="837"/>
      <c r="D36" s="837"/>
      <c r="E36" s="837"/>
      <c r="F36" s="837"/>
      <c r="G36" s="837"/>
      <c r="H36" s="838"/>
      <c r="I36" s="274"/>
      <c r="J36" s="275"/>
      <c r="K36" s="276">
        <f>VLOOKUP(A36,EQUIPOS!A6:D163,4,FALSE)</f>
        <v>132339.55806653827</v>
      </c>
      <c r="L36" s="277"/>
      <c r="M36" s="278">
        <v>30</v>
      </c>
      <c r="N36" s="279">
        <f>K36/M36</f>
        <v>4411.3186022179425</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166</v>
      </c>
      <c r="B38" s="836" t="str">
        <f>VLOOKUP(A38,EQUIPOS!A8:D154,3,FALSE)</f>
        <v>Compactador de Rodillo POTENCIA: 99HP, PESO: 8 ton</v>
      </c>
      <c r="C38" s="837"/>
      <c r="D38" s="837"/>
      <c r="E38" s="837"/>
      <c r="F38" s="837"/>
      <c r="G38" s="837"/>
      <c r="H38" s="838"/>
      <c r="I38" s="274"/>
      <c r="J38" s="275"/>
      <c r="K38" s="276">
        <f>VLOOKUP(A38,EQUIPOS!A8:D165,4,FALSE)</f>
        <v>94423.845705770989</v>
      </c>
      <c r="L38" s="277"/>
      <c r="M38" s="278">
        <v>10</v>
      </c>
      <c r="N38" s="279">
        <f t="shared" si="0"/>
        <v>9442.3845705770982</v>
      </c>
    </row>
    <row r="39" spans="1:14">
      <c r="A39" t="s">
        <v>284</v>
      </c>
      <c r="B39" s="836" t="str">
        <f>VLOOKUP(A39,EQUIPOS!A9:D154,3,FALSE)</f>
        <v>Planta de asfalto en caliente</v>
      </c>
      <c r="C39" s="837"/>
      <c r="D39" s="837"/>
      <c r="E39" s="837"/>
      <c r="F39" s="837"/>
      <c r="G39" s="837"/>
      <c r="H39" s="838"/>
      <c r="I39" s="274"/>
      <c r="J39" s="275"/>
      <c r="K39" s="276">
        <f>VLOOKUP(A39,EQUIPOS!A9:D166,4,FALSE)</f>
        <v>790382.33416634472</v>
      </c>
      <c r="L39" s="277"/>
      <c r="M39" s="278">
        <v>10</v>
      </c>
      <c r="N39" s="279">
        <f t="shared" si="0"/>
        <v>79038.233416634466</v>
      </c>
    </row>
    <row r="40" spans="1:14">
      <c r="A40" t="s">
        <v>290</v>
      </c>
      <c r="B40" s="836" t="str">
        <f>VLOOKUP(A40,EQUIPOS!A10:D154,3,FALSE)</f>
        <v>Planta trituradora</v>
      </c>
      <c r="C40" s="837"/>
      <c r="D40" s="837"/>
      <c r="E40" s="837"/>
      <c r="F40" s="837"/>
      <c r="G40" s="837"/>
      <c r="H40" s="838"/>
      <c r="I40" s="274"/>
      <c r="J40" s="275"/>
      <c r="K40" s="276">
        <f>VLOOKUP(A40,EQUIPOS!A10:D167,4,FALSE)</f>
        <v>553998.00497363938</v>
      </c>
      <c r="L40" s="277"/>
      <c r="M40" s="278">
        <v>30</v>
      </c>
      <c r="N40" s="279">
        <f t="shared" si="0"/>
        <v>18466.600165787979</v>
      </c>
    </row>
    <row r="41" spans="1:14">
      <c r="A41" t="s">
        <v>314</v>
      </c>
      <c r="B41" s="836" t="str">
        <f>VLOOKUP(A41,EQUIPOS!A11:D155,3,FALSE)</f>
        <v xml:space="preserve">Retroexcavadora E-200 sobre orugas
</v>
      </c>
      <c r="C41" s="837"/>
      <c r="D41" s="837"/>
      <c r="E41" s="837"/>
      <c r="F41" s="837"/>
      <c r="G41" s="837"/>
      <c r="H41" s="838"/>
      <c r="I41" s="274"/>
      <c r="J41" s="275"/>
      <c r="K41" s="276">
        <f>VLOOKUP(A41,EQUIPOS!A11:D168,4,FALSE)</f>
        <v>174482.21249358897</v>
      </c>
      <c r="L41" s="277"/>
      <c r="M41" s="278">
        <v>30</v>
      </c>
      <c r="N41" s="279">
        <f t="shared" si="0"/>
        <v>5816.0737497862992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4"/>
      <c r="J42" s="275"/>
      <c r="K42" s="276">
        <f>VLOOKUP(A42,EQUIPOS!A12:D169,4,FALSE)</f>
        <v>302681.19907534384</v>
      </c>
      <c r="L42" s="277"/>
      <c r="M42" s="278">
        <v>10</v>
      </c>
      <c r="N42" s="279">
        <f t="shared" si="0"/>
        <v>30268.119907534383</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327"/>
      <c r="C44" s="328"/>
      <c r="D44" s="328"/>
      <c r="E44" s="328"/>
      <c r="F44" s="328"/>
      <c r="G44" s="328"/>
      <c r="H44" s="329"/>
      <c r="I44" s="274"/>
      <c r="J44" s="275"/>
      <c r="K44" s="276"/>
      <c r="L44" s="277"/>
      <c r="M44" s="278"/>
      <c r="N44" s="279"/>
    </row>
    <row r="45" spans="1:14">
      <c r="B45" s="836"/>
      <c r="C45" s="837"/>
      <c r="D45" s="837"/>
      <c r="E45" s="837"/>
      <c r="F45" s="837"/>
      <c r="G45" s="837"/>
      <c r="H45" s="838"/>
      <c r="I45" s="839"/>
      <c r="J45" s="820"/>
      <c r="K45" s="276"/>
      <c r="L45" s="840"/>
      <c r="M45" s="841"/>
      <c r="N45" s="279"/>
    </row>
    <row r="46" spans="1:14">
      <c r="B46" s="836"/>
      <c r="C46" s="837"/>
      <c r="D46" s="837"/>
      <c r="E46" s="842"/>
      <c r="F46" s="837"/>
      <c r="G46" s="837"/>
      <c r="H46" s="838"/>
      <c r="I46" s="42"/>
      <c r="J46" s="43"/>
      <c r="K46" s="281"/>
      <c r="L46" s="283"/>
      <c r="M46" s="284"/>
      <c r="N46" s="285"/>
    </row>
    <row r="47" spans="1:14">
      <c r="B47" s="843" t="s">
        <v>952</v>
      </c>
      <c r="C47" s="844"/>
      <c r="D47" s="844"/>
      <c r="E47" s="44"/>
      <c r="F47" s="45"/>
      <c r="G47" s="45"/>
      <c r="H47" s="46"/>
      <c r="I47" s="42"/>
      <c r="J47" s="43"/>
      <c r="K47" s="286"/>
      <c r="L47" s="283"/>
      <c r="M47" s="408">
        <v>0.1</v>
      </c>
      <c r="N47" s="351">
        <f>N81*M47</f>
        <v>959.29946129502503</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168457.73604717015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31675.497892852902</v>
      </c>
      <c r="N54" s="279">
        <f>K54*M54</f>
        <v>44345.697049994058</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41.994912021193848</v>
      </c>
      <c r="N55" s="279">
        <f>K55*M55</f>
        <v>1049.8728005298462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18"/>
      <c r="C58" s="819"/>
      <c r="D58" s="819"/>
      <c r="E58" s="819"/>
      <c r="F58" s="819"/>
      <c r="G58" s="819"/>
      <c r="H58" s="819"/>
      <c r="I58" s="820"/>
      <c r="J58" s="48"/>
      <c r="K58" s="50"/>
      <c r="L58" s="821"/>
      <c r="M58" s="822"/>
      <c r="N58" s="51"/>
    </row>
    <row r="59" spans="1:14" ht="15.75" thickBot="1">
      <c r="B59" s="823" t="s">
        <v>953</v>
      </c>
      <c r="C59" s="824"/>
      <c r="D59" s="824"/>
      <c r="E59" s="824"/>
      <c r="F59" s="824"/>
      <c r="G59" s="824"/>
      <c r="H59" s="824"/>
      <c r="I59" s="824"/>
      <c r="J59" s="824"/>
      <c r="K59" s="824"/>
      <c r="L59" s="824"/>
      <c r="M59" s="825"/>
      <c r="N59" s="401">
        <f>SUM(N54:N58)</f>
        <v>45395.569850523905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7">
        <f>VLOOKUP(A64,TRANSPORTE!A5:D117,4,FALSE)</f>
        <v>1341.871351268391</v>
      </c>
      <c r="M64" s="828"/>
      <c r="N64" s="294">
        <f>K64*L64</f>
        <v>1878.6198917757472</v>
      </c>
    </row>
    <row r="65" spans="1:15">
      <c r="A65" t="s">
        <v>1384</v>
      </c>
      <c r="B65" s="52" t="str">
        <f>VLOOKUP(A65,TRANSPORTE!A6:D117,3,FALSE)</f>
        <v>Transporte de mezcla discontinua en caliente tipo F-10</v>
      </c>
      <c r="C65" s="53"/>
      <c r="D65" s="53"/>
      <c r="E65" s="53"/>
      <c r="F65" s="53"/>
      <c r="G65" s="53"/>
      <c r="H65" s="318" t="s">
        <v>1468</v>
      </c>
      <c r="I65" s="286">
        <v>1.25</v>
      </c>
      <c r="J65" s="293">
        <v>1</v>
      </c>
      <c r="K65" s="286">
        <f>I65*J65</f>
        <v>1.25</v>
      </c>
      <c r="L65" s="827">
        <f>VLOOKUP(A65,TRANSPORTE!A6:D117,4,FALSE)</f>
        <v>1567.6731020396783</v>
      </c>
      <c r="M65" s="828"/>
      <c r="N65" s="294">
        <f>K65*L65</f>
        <v>1959.5913775495978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3838.2112693253448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9592.9946129502496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227284.51177996965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45456.902355993931</v>
      </c>
      <c r="M88" s="858"/>
      <c r="N88" s="57"/>
    </row>
    <row r="89" spans="1:14">
      <c r="B89" s="95" t="s">
        <v>973</v>
      </c>
      <c r="C89" s="96"/>
      <c r="D89" s="96"/>
      <c r="E89" s="96"/>
      <c r="F89" s="96"/>
      <c r="G89" s="96"/>
      <c r="H89" s="96"/>
      <c r="I89" s="93"/>
      <c r="J89" s="94"/>
      <c r="K89" s="311">
        <v>0.05</v>
      </c>
      <c r="L89" s="857">
        <f>N83*K89</f>
        <v>11364.225588998483</v>
      </c>
      <c r="M89" s="858"/>
      <c r="N89" s="57"/>
    </row>
    <row r="90" spans="1:14" ht="15.75" thickBot="1">
      <c r="B90" s="97" t="s">
        <v>974</v>
      </c>
      <c r="C90" s="98"/>
      <c r="D90" s="98"/>
      <c r="E90" s="98"/>
      <c r="F90" s="98"/>
      <c r="G90" s="98"/>
      <c r="H90" s="98"/>
      <c r="I90" s="99"/>
      <c r="J90" s="100"/>
      <c r="K90" s="312">
        <v>0.05</v>
      </c>
      <c r="L90" s="859">
        <f>N83*K90</f>
        <v>11364.225588998483</v>
      </c>
      <c r="M90" s="860"/>
      <c r="N90" s="57"/>
    </row>
    <row r="91" spans="1:14" ht="15.75" thickBot="1">
      <c r="B91" s="823" t="s">
        <v>953</v>
      </c>
      <c r="C91" s="824"/>
      <c r="D91" s="824"/>
      <c r="E91" s="824"/>
      <c r="F91" s="824"/>
      <c r="G91" s="824"/>
      <c r="H91" s="824"/>
      <c r="I91" s="824"/>
      <c r="J91" s="824"/>
      <c r="K91" s="824"/>
      <c r="L91" s="824"/>
      <c r="M91" s="825"/>
      <c r="N91" s="58">
        <f>L88+L89+L90</f>
        <v>68185.353533990899</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295469.86531396053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0"/>
      <c r="K123" s="800"/>
      <c r="L123" s="800"/>
      <c r="M123" s="800"/>
      <c r="N123" s="801"/>
    </row>
    <row r="124" spans="2:14" ht="15.75" thickBot="1">
      <c r="B124" s="268" t="s">
        <v>2221</v>
      </c>
      <c r="C124" s="400"/>
      <c r="D124" s="400"/>
      <c r="E124" s="63"/>
      <c r="F124" s="63"/>
      <c r="G124" s="63"/>
      <c r="H124" s="63"/>
      <c r="I124" s="63"/>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1084</v>
      </c>
      <c r="C31" s="87" t="s">
        <v>1597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148</v>
      </c>
      <c r="B36" s="836" t="str">
        <f>VLOOKUP(A36,EQUIPOS!A6:D154,3,FALSE)</f>
        <v>Cargador : Potencia en el volante 110 hp, Clasificación de RPM del motor 2300.</v>
      </c>
      <c r="C36" s="837"/>
      <c r="D36" s="837"/>
      <c r="E36" s="837"/>
      <c r="F36" s="837"/>
      <c r="G36" s="837"/>
      <c r="H36" s="838"/>
      <c r="I36" s="274"/>
      <c r="J36" s="275"/>
      <c r="K36" s="276">
        <f>VLOOKUP(A36,EQUIPOS!A6:D163,4,FALSE)</f>
        <v>107869.55490828359</v>
      </c>
      <c r="L36" s="277"/>
      <c r="M36" s="278">
        <v>30</v>
      </c>
      <c r="N36" s="279">
        <f>K36/M36</f>
        <v>3595.6518302761197</v>
      </c>
    </row>
    <row r="37" spans="1:14">
      <c r="A37" s="119" t="s">
        <v>173</v>
      </c>
      <c r="B37" s="836" t="str">
        <f>VLOOKUP(A37,EQUIPOS!A7:D154,3,FALSE)</f>
        <v>Compactador neumático de Potencia 70 HP, peso de 13 ton</v>
      </c>
      <c r="C37" s="837"/>
      <c r="D37" s="837"/>
      <c r="E37" s="837"/>
      <c r="F37" s="837"/>
      <c r="G37" s="837"/>
      <c r="H37" s="838"/>
      <c r="I37" s="274"/>
      <c r="J37" s="275"/>
      <c r="K37" s="276">
        <f>VLOOKUP(A37,EQUIPOS!A7:D164,4,FALSE)</f>
        <v>115865.07532292443</v>
      </c>
      <c r="L37" s="277"/>
      <c r="M37" s="278">
        <v>10</v>
      </c>
      <c r="N37" s="279">
        <f t="shared" ref="N37:N43" si="0">K37/M37</f>
        <v>11586.507532292442</v>
      </c>
    </row>
    <row r="38" spans="1:14">
      <c r="A38" t="s">
        <v>284</v>
      </c>
      <c r="B38" s="836" t="str">
        <f>VLOOKUP(A38,EQUIPOS!A8:D154,3,FALSE)</f>
        <v>Planta de asfalto en caliente</v>
      </c>
      <c r="C38" s="837"/>
      <c r="D38" s="837"/>
      <c r="E38" s="837"/>
      <c r="F38" s="837"/>
      <c r="G38" s="837"/>
      <c r="H38" s="838"/>
      <c r="I38" s="274"/>
      <c r="J38" s="275"/>
      <c r="K38" s="276">
        <f>VLOOKUP(A38,EQUIPOS!A8:D165,4,FALSE)</f>
        <v>790382.33416634472</v>
      </c>
      <c r="L38" s="277"/>
      <c r="M38" s="278">
        <v>10</v>
      </c>
      <c r="N38" s="279">
        <f t="shared" si="0"/>
        <v>79038.233416634466</v>
      </c>
    </row>
    <row r="39" spans="1:14">
      <c r="A39" t="s">
        <v>290</v>
      </c>
      <c r="B39" s="836" t="str">
        <f>VLOOKUP(A39,EQUIPOS!A9:D154,3,FALSE)</f>
        <v>Planta trituradora</v>
      </c>
      <c r="C39" s="837"/>
      <c r="D39" s="837"/>
      <c r="E39" s="837"/>
      <c r="F39" s="837"/>
      <c r="G39" s="837"/>
      <c r="H39" s="838"/>
      <c r="I39" s="274"/>
      <c r="J39" s="275"/>
      <c r="K39" s="276">
        <f>VLOOKUP(A39,EQUIPOS!A9:D166,4,FALSE)</f>
        <v>553998.00497363938</v>
      </c>
      <c r="L39" s="277"/>
      <c r="M39" s="278">
        <v>30</v>
      </c>
      <c r="N39" s="279">
        <f t="shared" si="0"/>
        <v>18466.600165787979</v>
      </c>
    </row>
    <row r="40" spans="1:14">
      <c r="A40" t="s">
        <v>316</v>
      </c>
      <c r="B40" s="836" t="str">
        <f>VLOOKUP(A40,EQUIPOS!A10:D154,3,FALSE)</f>
        <v>Retroexcavadora Tipo E-200 o  Equivalente</v>
      </c>
      <c r="C40" s="837"/>
      <c r="D40" s="837"/>
      <c r="E40" s="837"/>
      <c r="F40" s="837"/>
      <c r="G40" s="837"/>
      <c r="H40" s="838"/>
      <c r="I40" s="274"/>
      <c r="J40" s="275"/>
      <c r="K40" s="276">
        <f>VLOOKUP(A40,EQUIPOS!A10:D167,4,FALSE)</f>
        <v>170830.94446013981</v>
      </c>
      <c r="L40" s="277"/>
      <c r="M40" s="278">
        <v>30</v>
      </c>
      <c r="N40" s="279">
        <f t="shared" si="0"/>
        <v>5694.3648153379936</v>
      </c>
    </row>
    <row r="41" spans="1:14">
      <c r="A41" t="s">
        <v>358</v>
      </c>
      <c r="B41" s="836" t="str">
        <f>VLOOKUP(A41,EQUIPOS!A11:D155,3,FALSE)</f>
        <v xml:space="preserve">Terminadora de asfalto (Finisher), potencia en el volante 174 HP, R=20M3/H, velocidad de desplazamiento 114 m/min
</v>
      </c>
      <c r="C41" s="837"/>
      <c r="D41" s="837"/>
      <c r="E41" s="837"/>
      <c r="F41" s="837"/>
      <c r="G41" s="837"/>
      <c r="H41" s="838"/>
      <c r="I41" s="274"/>
      <c r="J41" s="275"/>
      <c r="K41" s="276">
        <f>VLOOKUP(A41,EQUIPOS!A11:D168,4,FALSE)</f>
        <v>302681.19907534384</v>
      </c>
      <c r="L41" s="277"/>
      <c r="M41" s="278">
        <v>10</v>
      </c>
      <c r="N41" s="279">
        <f t="shared" si="0"/>
        <v>30268.119907534383</v>
      </c>
    </row>
    <row r="42" spans="1:14">
      <c r="A42" t="s">
        <v>166</v>
      </c>
      <c r="B42" s="836" t="str">
        <f>VLOOKUP(A42,EQUIPOS!A12:D156,3,FALSE)</f>
        <v>Compactador de Rodillo POTENCIA: 99HP, PESO: 8 ton</v>
      </c>
      <c r="C42" s="837"/>
      <c r="D42" s="837"/>
      <c r="E42" s="837"/>
      <c r="F42" s="837"/>
      <c r="G42" s="837"/>
      <c r="H42" s="838"/>
      <c r="I42" s="274"/>
      <c r="J42" s="275"/>
      <c r="K42" s="276">
        <f>VLOOKUP(A42,EQUIPOS!A12:D169,4,FALSE)</f>
        <v>94423.845705770989</v>
      </c>
      <c r="L42" s="277"/>
      <c r="M42" s="278">
        <v>10</v>
      </c>
      <c r="N42" s="279">
        <f t="shared" si="0"/>
        <v>9442.3845705770982</v>
      </c>
    </row>
    <row r="43" spans="1:14">
      <c r="A43" t="s">
        <v>373</v>
      </c>
      <c r="B43" s="836" t="str">
        <f>VLOOKUP(A43,EQUIPOS!A13:D157,3,FALSE)</f>
        <v>Volqueta 6 m3</v>
      </c>
      <c r="C43" s="837"/>
      <c r="D43" s="837"/>
      <c r="E43" s="837"/>
      <c r="F43" s="837"/>
      <c r="G43" s="837"/>
      <c r="H43" s="838"/>
      <c r="I43" s="274"/>
      <c r="J43" s="275"/>
      <c r="K43" s="276">
        <f>VLOOKUP(A43,EQUIPOS!A13:D170,4,FALSE)</f>
        <v>84691.98641044517</v>
      </c>
      <c r="L43" s="277"/>
      <c r="M43" s="278">
        <v>10</v>
      </c>
      <c r="N43" s="279">
        <f t="shared" si="0"/>
        <v>8469.198641044517</v>
      </c>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1226.0150703310451</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167787.07594981606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31675.497892852902</v>
      </c>
      <c r="N53" s="279">
        <f>K53*M53</f>
        <v>44345.697049994058</v>
      </c>
    </row>
    <row r="54" spans="1:14">
      <c r="A54" s="114"/>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44345.697049994058</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7">
        <f>VLOOKUP(A63,TRANSPORTE!A5:D117,4,FALSE)</f>
        <v>1341.871351268391</v>
      </c>
      <c r="M63" s="828"/>
      <c r="N63" s="294">
        <f>K63*L63</f>
        <v>1878.6198917757472</v>
      </c>
    </row>
    <row r="64" spans="1:14">
      <c r="A64" t="s">
        <v>1293</v>
      </c>
      <c r="B64" s="52" t="str">
        <f>VLOOKUP(A64,TRANSPORTE!A6:D117,3,FALSE)</f>
        <v>Transporte de mezcla</v>
      </c>
      <c r="C64" s="53"/>
      <c r="D64" s="53"/>
      <c r="E64" s="53"/>
      <c r="F64" s="53"/>
      <c r="G64" s="53"/>
      <c r="H64" s="318" t="s">
        <v>1468</v>
      </c>
      <c r="I64" s="286">
        <v>1.25</v>
      </c>
      <c r="J64" s="293">
        <v>1</v>
      </c>
      <c r="K64" s="286">
        <f>I64*J64</f>
        <v>1.25</v>
      </c>
      <c r="L64" s="827">
        <f>VLOOKUP(A64,TRANSPORTE!A6:D117,4,FALSE)</f>
        <v>1537.9428377848226</v>
      </c>
      <c r="M64" s="828"/>
      <c r="N64" s="294">
        <f>K64*L64</f>
        <v>1922.4285472310282</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3801.0484390067754</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80</v>
      </c>
      <c r="N74" s="402">
        <f>K74/M74</f>
        <v>6259.0494999999992</v>
      </c>
      <c r="O74" s="112"/>
    </row>
    <row r="75" spans="1:15">
      <c r="A75" t="s">
        <v>54</v>
      </c>
      <c r="B75" s="55" t="str">
        <f>VLOOKUP(A75,'MANO DE OBRA'!A8:D69,3,FALSE)</f>
        <v>Rastrilleros (2)</v>
      </c>
      <c r="C75" s="53"/>
      <c r="D75" s="53"/>
      <c r="E75" s="53"/>
      <c r="F75" s="53"/>
      <c r="G75" s="53"/>
      <c r="H75" s="53"/>
      <c r="I75" s="299">
        <f>K75/J75*100</f>
        <v>86502.359687357821</v>
      </c>
      <c r="J75" s="300">
        <v>185</v>
      </c>
      <c r="K75" s="301">
        <f>VLOOKUP(A75,'MANO DE OBRA'!A8:D100,4,FALSE)</f>
        <v>160029.36542161196</v>
      </c>
      <c r="L75" s="56"/>
      <c r="M75" s="306">
        <v>80</v>
      </c>
      <c r="N75" s="402">
        <f>K75/M75</f>
        <v>2000.3670677701496</v>
      </c>
    </row>
    <row r="76" spans="1:15">
      <c r="A76" t="s">
        <v>34</v>
      </c>
      <c r="B76" s="55" t="str">
        <f>VLOOKUP(A76,'MANO DE OBRA'!A9:D70,3,FALSE)</f>
        <v>Oficial (3)</v>
      </c>
      <c r="C76" s="53"/>
      <c r="D76" s="53"/>
      <c r="E76" s="53"/>
      <c r="F76" s="53"/>
      <c r="G76" s="53"/>
      <c r="H76" s="53"/>
      <c r="I76" s="299">
        <f>K76/J76*100</f>
        <v>173004.71937471567</v>
      </c>
      <c r="J76" s="300">
        <v>185</v>
      </c>
      <c r="K76" s="301">
        <f>VLOOKUP(A76,'MANO DE OBRA'!A9:D101,4,FALSE)</f>
        <v>320058.73084322398</v>
      </c>
      <c r="L76" s="56"/>
      <c r="M76" s="307">
        <v>80</v>
      </c>
      <c r="N76" s="402">
        <f>K76/M76</f>
        <v>4000.7341355402996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12260.15070331045</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228193.97214212734</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45638.79442842547</v>
      </c>
      <c r="M87" s="858"/>
      <c r="N87" s="57"/>
    </row>
    <row r="88" spans="1:14">
      <c r="B88" s="95" t="s">
        <v>973</v>
      </c>
      <c r="C88" s="96"/>
      <c r="D88" s="96"/>
      <c r="E88" s="96"/>
      <c r="F88" s="96"/>
      <c r="G88" s="96"/>
      <c r="H88" s="96"/>
      <c r="I88" s="93"/>
      <c r="J88" s="94"/>
      <c r="K88" s="311">
        <v>0.05</v>
      </c>
      <c r="L88" s="857">
        <f>N82*K88</f>
        <v>11409.698607106367</v>
      </c>
      <c r="M88" s="858"/>
      <c r="N88" s="57"/>
    </row>
    <row r="89" spans="1:14" ht="15.75" thickBot="1">
      <c r="B89" s="97" t="s">
        <v>974</v>
      </c>
      <c r="C89" s="98"/>
      <c r="D89" s="98"/>
      <c r="E89" s="98"/>
      <c r="F89" s="98"/>
      <c r="G89" s="98"/>
      <c r="H89" s="98"/>
      <c r="I89" s="99"/>
      <c r="J89" s="100"/>
      <c r="K89" s="312">
        <v>0.05</v>
      </c>
      <c r="L89" s="859">
        <f>N82*K89</f>
        <v>11409.698607106367</v>
      </c>
      <c r="M89" s="860"/>
      <c r="N89" s="57"/>
    </row>
    <row r="90" spans="1:14" ht="15.75" thickBot="1">
      <c r="B90" s="823" t="s">
        <v>953</v>
      </c>
      <c r="C90" s="824"/>
      <c r="D90" s="824"/>
      <c r="E90" s="824"/>
      <c r="F90" s="824"/>
      <c r="G90" s="824"/>
      <c r="H90" s="824"/>
      <c r="I90" s="824"/>
      <c r="J90" s="824"/>
      <c r="K90" s="824"/>
      <c r="L90" s="824"/>
      <c r="M90" s="825"/>
      <c r="N90" s="58">
        <f>L87+L88+L89</f>
        <v>68458.191642638209</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296652.16378476552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1085</v>
      </c>
      <c r="C31" s="87" t="s">
        <v>2072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117</v>
      </c>
      <c r="B36" s="836" t="str">
        <f>VLOOKUP(A36,EQUIPOS!A6:D154,3,FALSE)</f>
        <v xml:space="preserve">Barredora mecánica de cepillo de 3658 mm ; 6 m3 </v>
      </c>
      <c r="C36" s="837"/>
      <c r="D36" s="837"/>
      <c r="E36" s="837"/>
      <c r="F36" s="837"/>
      <c r="G36" s="837"/>
      <c r="H36" s="838"/>
      <c r="I36" s="274"/>
      <c r="J36" s="275"/>
      <c r="K36" s="276">
        <f>VLOOKUP(A36,EQUIPOS!A6:D163,4,FALSE)</f>
        <v>50930.313393859062</v>
      </c>
      <c r="L36" s="277"/>
      <c r="M36" s="278">
        <v>150</v>
      </c>
      <c r="N36" s="279">
        <f>K36/M36</f>
        <v>339.53542262572705</v>
      </c>
    </row>
    <row r="37" spans="1:14">
      <c r="A37" s="119" t="s">
        <v>148</v>
      </c>
      <c r="B37" s="836" t="str">
        <f>VLOOKUP(A37,EQUIPOS!A7:D154,3,FALSE)</f>
        <v>Cargador : Potencia en el volante 110 hp, Clasificación de RPM del motor 2300.</v>
      </c>
      <c r="C37" s="837"/>
      <c r="D37" s="837"/>
      <c r="E37" s="837"/>
      <c r="F37" s="837"/>
      <c r="G37" s="837"/>
      <c r="H37" s="838"/>
      <c r="I37" s="274"/>
      <c r="J37" s="275"/>
      <c r="K37" s="276">
        <f>VLOOKUP(A37,EQUIPOS!A7:D164,4,FALSE)</f>
        <v>107869.55490828359</v>
      </c>
      <c r="L37" s="277"/>
      <c r="M37" s="278">
        <v>150</v>
      </c>
      <c r="N37" s="279">
        <f>K37/M37</f>
        <v>719.13036605522393</v>
      </c>
    </row>
    <row r="38" spans="1:14">
      <c r="A38" t="s">
        <v>236</v>
      </c>
      <c r="B38" s="836" t="str">
        <f>VLOOKUP(A38,EQUIPOS!A8:D154,3,FALSE)</f>
        <v>Fresadora de pavimento, potencia 255 HP, peso 19 Ton, PROFUNDIDAD DE CORTE 305 mm</v>
      </c>
      <c r="C38" s="837"/>
      <c r="D38" s="837"/>
      <c r="E38" s="837"/>
      <c r="F38" s="837"/>
      <c r="G38" s="837"/>
      <c r="H38" s="838"/>
      <c r="I38" s="274"/>
      <c r="J38" s="275"/>
      <c r="K38" s="276">
        <f>VLOOKUP(A38,EQUIPOS!A8:D165,4,FALSE)</f>
        <v>383927.43864663399</v>
      </c>
      <c r="L38" s="277"/>
      <c r="M38" s="278">
        <v>150</v>
      </c>
      <c r="N38" s="279">
        <f>K38/M38</f>
        <v>2559.5162576442267</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N75*M41</f>
        <v>2.0863498333333332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3620.2683961585112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409"/>
      <c r="N48" s="279"/>
    </row>
    <row r="49" spans="1:14">
      <c r="A49" s="114"/>
      <c r="B49" s="49"/>
      <c r="C49" s="288"/>
      <c r="D49" s="288"/>
      <c r="E49" s="288"/>
      <c r="F49" s="288"/>
      <c r="G49" s="288"/>
      <c r="H49" s="288"/>
      <c r="I49" s="275"/>
      <c r="J49" s="231"/>
      <c r="K49" s="289"/>
      <c r="L49" s="274"/>
      <c r="M49" s="409"/>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1233</v>
      </c>
      <c r="B58" s="52" t="str">
        <f>VLOOKUP(A58,TRANSPORTE!A5:D117,3,FALSE)</f>
        <v>Transporte de material fresado</v>
      </c>
      <c r="C58" s="324"/>
      <c r="D58" s="324"/>
      <c r="E58" s="324"/>
      <c r="F58" s="324"/>
      <c r="G58" s="324"/>
      <c r="H58" s="318" t="s">
        <v>1468</v>
      </c>
      <c r="I58" s="286">
        <v>0.13</v>
      </c>
      <c r="J58" s="293">
        <v>1</v>
      </c>
      <c r="K58" s="286">
        <f>I58*J58</f>
        <v>0.13</v>
      </c>
      <c r="L58" s="827">
        <f>VLOOKUP(A58,TRANSPORTE!A5:D117,4,FALSE)</f>
        <v>1550.5532907677357</v>
      </c>
      <c r="M58" s="828"/>
      <c r="N58" s="294">
        <f>K58*L58</f>
        <v>201.57192779980565</v>
      </c>
    </row>
    <row r="59" spans="1:14">
      <c r="B59" s="52"/>
      <c r="C59" s="53"/>
      <c r="D59" s="53"/>
      <c r="E59" s="53"/>
      <c r="F59" s="53"/>
      <c r="G59" s="53"/>
      <c r="H59" s="318"/>
      <c r="I59" s="286"/>
      <c r="J59" s="293"/>
      <c r="K59" s="286"/>
      <c r="L59" s="827"/>
      <c r="M59" s="828"/>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201.57192779980565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1200</v>
      </c>
      <c r="N69" s="402">
        <f>K69/M69</f>
        <v>208.63498333333331</v>
      </c>
      <c r="O69" s="112"/>
    </row>
    <row r="70" spans="1:15">
      <c r="B70" s="55"/>
      <c r="C70" s="53"/>
      <c r="D70" s="53"/>
      <c r="E70" s="53"/>
      <c r="F70" s="53"/>
      <c r="G70" s="53"/>
      <c r="H70" s="53"/>
      <c r="I70" s="299"/>
      <c r="J70" s="300"/>
      <c r="K70" s="301"/>
      <c r="L70" s="56"/>
      <c r="M70" s="306"/>
      <c r="N70" s="402"/>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133"/>
    </row>
    <row r="75" spans="1:15" ht="15.75" thickBot="1">
      <c r="B75" s="829" t="s">
        <v>953</v>
      </c>
      <c r="C75" s="830"/>
      <c r="D75" s="830"/>
      <c r="E75" s="830"/>
      <c r="F75" s="830"/>
      <c r="G75" s="830"/>
      <c r="H75" s="830"/>
      <c r="I75" s="830"/>
      <c r="J75" s="830"/>
      <c r="K75" s="830"/>
      <c r="L75" s="830"/>
      <c r="M75" s="831"/>
      <c r="N75" s="467">
        <f>SUM(N69:N74)</f>
        <v>208.63498333333331</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4030.4753072916501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806.09506145833006</v>
      </c>
      <c r="M82" s="858"/>
      <c r="N82" s="57"/>
    </row>
    <row r="83" spans="1:14">
      <c r="B83" s="95" t="s">
        <v>973</v>
      </c>
      <c r="C83" s="96"/>
      <c r="D83" s="96"/>
      <c r="E83" s="96"/>
      <c r="F83" s="96"/>
      <c r="G83" s="96"/>
      <c r="H83" s="96"/>
      <c r="I83" s="93"/>
      <c r="J83" s="94"/>
      <c r="K83" s="311">
        <v>0.05</v>
      </c>
      <c r="L83" s="857">
        <f>N77*K83</f>
        <v>201.52376536458252</v>
      </c>
      <c r="M83" s="858"/>
      <c r="N83" s="57"/>
    </row>
    <row r="84" spans="1:14" ht="15.75" thickBot="1">
      <c r="B84" s="97" t="s">
        <v>974</v>
      </c>
      <c r="C84" s="98"/>
      <c r="D84" s="98"/>
      <c r="E84" s="98"/>
      <c r="F84" s="98"/>
      <c r="G84" s="98"/>
      <c r="H84" s="98"/>
      <c r="I84" s="99"/>
      <c r="J84" s="100"/>
      <c r="K84" s="312">
        <v>0.05</v>
      </c>
      <c r="L84" s="859">
        <f>N77*K84</f>
        <v>201.52376536458252</v>
      </c>
      <c r="M84" s="860"/>
      <c r="N84" s="57"/>
    </row>
    <row r="85" spans="1:14" ht="15.75" thickBot="1">
      <c r="B85" s="823" t="s">
        <v>953</v>
      </c>
      <c r="C85" s="824"/>
      <c r="D85" s="824"/>
      <c r="E85" s="824"/>
      <c r="F85" s="824"/>
      <c r="G85" s="824"/>
      <c r="H85" s="824"/>
      <c r="I85" s="824"/>
      <c r="J85" s="824"/>
      <c r="K85" s="824"/>
      <c r="L85" s="824"/>
      <c r="M85" s="825"/>
      <c r="N85" s="58">
        <f>L82+L83+L84</f>
        <v>1209.142592187495</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5239.6178994791453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0"/>
      <c r="K117" s="800"/>
      <c r="L117" s="800"/>
      <c r="M117" s="800"/>
      <c r="N117" s="801"/>
    </row>
    <row r="118" spans="2:14" ht="15.75" thickBot="1">
      <c r="B118" s="268" t="s">
        <v>2221</v>
      </c>
      <c r="C118" s="400"/>
      <c r="D118" s="400"/>
      <c r="E118" s="63"/>
      <c r="F118" s="63"/>
      <c r="G118" s="63"/>
      <c r="H118" s="63"/>
      <c r="I118" s="63"/>
      <c r="J118" s="802"/>
      <c r="K118" s="802"/>
      <c r="L118" s="802"/>
      <c r="M118" s="802"/>
      <c r="N118" s="80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2017</v>
      </c>
      <c r="C31" s="87" t="s">
        <v>2074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117</v>
      </c>
      <c r="B36" s="836" t="str">
        <f>VLOOKUP(A36,EQUIPOS!A6:D154,3,FALSE)</f>
        <v xml:space="preserve">Barredora mecánica de cepillo de 3658 mm ; 6 m3 </v>
      </c>
      <c r="C36" s="837"/>
      <c r="D36" s="837"/>
      <c r="E36" s="837"/>
      <c r="F36" s="837"/>
      <c r="G36" s="837"/>
      <c r="H36" s="838"/>
      <c r="I36" s="274"/>
      <c r="J36" s="275"/>
      <c r="K36" s="276">
        <f>VLOOKUP(A36,EQUIPOS!A6:D163,4,FALSE)</f>
        <v>50930.313393859062</v>
      </c>
      <c r="L36" s="277"/>
      <c r="M36" s="278">
        <v>300</v>
      </c>
      <c r="N36" s="279">
        <f>K36/M36</f>
        <v>169.76771131286353</v>
      </c>
    </row>
    <row r="37" spans="1:14">
      <c r="A37" s="119" t="s">
        <v>148</v>
      </c>
      <c r="B37" s="836" t="str">
        <f>VLOOKUP(A37,EQUIPOS!A7:D154,3,FALSE)</f>
        <v>Cargador : Potencia en el volante 110 hp, Clasificación de RPM del motor 2300.</v>
      </c>
      <c r="C37" s="837"/>
      <c r="D37" s="837"/>
      <c r="E37" s="837"/>
      <c r="F37" s="837"/>
      <c r="G37" s="837"/>
      <c r="H37" s="838"/>
      <c r="I37" s="274"/>
      <c r="J37" s="275"/>
      <c r="K37" s="276">
        <f>VLOOKUP(A37,EQUIPOS!A7:D164,4,FALSE)</f>
        <v>107869.55490828359</v>
      </c>
      <c r="L37" s="277"/>
      <c r="M37" s="278">
        <v>300</v>
      </c>
      <c r="N37" s="279">
        <f>K37/M37</f>
        <v>359.56518302761197</v>
      </c>
    </row>
    <row r="38" spans="1:14">
      <c r="A38" t="s">
        <v>236</v>
      </c>
      <c r="B38" s="836" t="str">
        <f>VLOOKUP(A38,EQUIPOS!A8:D154,3,FALSE)</f>
        <v>Fresadora de pavimento, potencia 255 HP, peso 19 Ton, PROFUNDIDAD DE CORTE 305 mm</v>
      </c>
      <c r="C38" s="837"/>
      <c r="D38" s="837"/>
      <c r="E38" s="837"/>
      <c r="F38" s="837"/>
      <c r="G38" s="837"/>
      <c r="H38" s="838"/>
      <c r="I38" s="274"/>
      <c r="J38" s="275"/>
      <c r="K38" s="276">
        <f>VLOOKUP(A38,EQUIPOS!A8:D165,4,FALSE)</f>
        <v>383927.43864663399</v>
      </c>
      <c r="L38" s="277"/>
      <c r="M38" s="278">
        <v>300</v>
      </c>
      <c r="N38" s="279">
        <f>K38/M38</f>
        <v>1279.7581288221133</v>
      </c>
    </row>
    <row r="39" spans="1:14">
      <c r="B39" s="836"/>
      <c r="C39" s="837"/>
      <c r="D39" s="837"/>
      <c r="E39" s="837"/>
      <c r="F39" s="837"/>
      <c r="G39" s="837"/>
      <c r="H39" s="838"/>
      <c r="I39" s="839"/>
      <c r="J39" s="820"/>
      <c r="K39" s="276"/>
      <c r="L39" s="840"/>
      <c r="M39" s="841"/>
      <c r="N39" s="279"/>
    </row>
    <row r="40" spans="1:14">
      <c r="B40" s="836"/>
      <c r="C40" s="837"/>
      <c r="D40" s="837"/>
      <c r="E40" s="842"/>
      <c r="F40" s="837"/>
      <c r="G40" s="837"/>
      <c r="H40" s="838"/>
      <c r="I40" s="42"/>
      <c r="J40" s="43"/>
      <c r="K40" s="281"/>
      <c r="L40" s="283"/>
      <c r="M40" s="284"/>
      <c r="N40" s="285"/>
    </row>
    <row r="41" spans="1:14">
      <c r="B41" s="843" t="s">
        <v>952</v>
      </c>
      <c r="C41" s="844"/>
      <c r="D41" s="844"/>
      <c r="E41" s="44"/>
      <c r="F41" s="45"/>
      <c r="G41" s="45"/>
      <c r="H41" s="46"/>
      <c r="I41" s="42"/>
      <c r="J41" s="43"/>
      <c r="K41" s="286"/>
      <c r="L41" s="283"/>
      <c r="M41" s="408">
        <v>0.01</v>
      </c>
      <c r="N41" s="351">
        <f>N75*M41</f>
        <v>1.0431749166666666</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1810.1341980792556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409"/>
      <c r="N48" s="279"/>
    </row>
    <row r="49" spans="1:14">
      <c r="A49" s="114"/>
      <c r="B49" s="49"/>
      <c r="C49" s="288"/>
      <c r="D49" s="288"/>
      <c r="E49" s="288"/>
      <c r="F49" s="288"/>
      <c r="G49" s="288"/>
      <c r="H49" s="288"/>
      <c r="I49" s="275"/>
      <c r="J49" s="231"/>
      <c r="K49" s="289"/>
      <c r="L49" s="274"/>
      <c r="M49" s="409"/>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1233</v>
      </c>
      <c r="B58" s="52" t="str">
        <f>VLOOKUP(A58,TRANSPORTE!A5:D117,3,FALSE)</f>
        <v>Transporte de material fresado</v>
      </c>
      <c r="C58" s="324"/>
      <c r="D58" s="324"/>
      <c r="E58" s="324"/>
      <c r="F58" s="324"/>
      <c r="G58" s="324"/>
      <c r="H58" s="318" t="s">
        <v>1468</v>
      </c>
      <c r="I58" s="420">
        <v>6.5000000000000002E-2</v>
      </c>
      <c r="J58" s="293">
        <v>1</v>
      </c>
      <c r="K58" s="420">
        <f>I58*J58</f>
        <v>6.5000000000000002E-2</v>
      </c>
      <c r="L58" s="827">
        <f>VLOOKUP(A58,TRANSPORTE!A5:D117,4,FALSE)</f>
        <v>1550.5532907677357</v>
      </c>
      <c r="M58" s="828"/>
      <c r="N58" s="294">
        <f>K58*L58</f>
        <v>100.78596389990282</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100.78596389990282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2400</v>
      </c>
      <c r="N69" s="402">
        <f>K69/M69</f>
        <v>104.31749166666665</v>
      </c>
      <c r="O69" s="112"/>
    </row>
    <row r="70" spans="1:15">
      <c r="B70" s="55"/>
      <c r="C70" s="53"/>
      <c r="D70" s="53"/>
      <c r="E70" s="53"/>
      <c r="F70" s="53"/>
      <c r="G70" s="53"/>
      <c r="H70" s="53"/>
      <c r="I70" s="299"/>
      <c r="J70" s="300"/>
      <c r="K70" s="301"/>
      <c r="L70" s="56"/>
      <c r="M70" s="306"/>
      <c r="N70" s="402"/>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104.31749166666665</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2015.237653645825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403.04753072916503</v>
      </c>
      <c r="M82" s="858"/>
      <c r="N82" s="57"/>
    </row>
    <row r="83" spans="1:14">
      <c r="B83" s="95" t="s">
        <v>973</v>
      </c>
      <c r="C83" s="96"/>
      <c r="D83" s="96"/>
      <c r="E83" s="96"/>
      <c r="F83" s="96"/>
      <c r="G83" s="96"/>
      <c r="H83" s="96"/>
      <c r="I83" s="93"/>
      <c r="J83" s="94"/>
      <c r="K83" s="311">
        <v>0.05</v>
      </c>
      <c r="L83" s="857">
        <f>N77*K83</f>
        <v>100.76188268229126</v>
      </c>
      <c r="M83" s="858"/>
      <c r="N83" s="57"/>
    </row>
    <row r="84" spans="1:14" ht="15.75" thickBot="1">
      <c r="B84" s="97" t="s">
        <v>974</v>
      </c>
      <c r="C84" s="98"/>
      <c r="D84" s="98"/>
      <c r="E84" s="98"/>
      <c r="F84" s="98"/>
      <c r="G84" s="98"/>
      <c r="H84" s="98"/>
      <c r="I84" s="99"/>
      <c r="J84" s="100"/>
      <c r="K84" s="312">
        <v>0.05</v>
      </c>
      <c r="L84" s="859">
        <f>N77*K84</f>
        <v>100.76188268229126</v>
      </c>
      <c r="M84" s="860"/>
      <c r="N84" s="57"/>
    </row>
    <row r="85" spans="1:14" ht="15.75" thickBot="1">
      <c r="B85" s="823" t="s">
        <v>953</v>
      </c>
      <c r="C85" s="824"/>
      <c r="D85" s="824"/>
      <c r="E85" s="824"/>
      <c r="F85" s="824"/>
      <c r="G85" s="824"/>
      <c r="H85" s="824"/>
      <c r="I85" s="824"/>
      <c r="J85" s="824"/>
      <c r="K85" s="824"/>
      <c r="L85" s="824"/>
      <c r="M85" s="825"/>
      <c r="N85" s="58">
        <f>L82+L83+L84</f>
        <v>604.57129609374749</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2619.8089497395727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0"/>
      <c r="K117" s="800"/>
      <c r="L117" s="800"/>
      <c r="M117" s="800"/>
      <c r="N117" s="801"/>
    </row>
    <row r="118" spans="2:14" ht="15.75" thickBot="1">
      <c r="B118" s="268" t="s">
        <v>2221</v>
      </c>
      <c r="C118" s="400"/>
      <c r="D118" s="400"/>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topLeftCell="A22" zoomScale="78" zoomScaleNormal="78" workbookViewId="0">
      <selection activeCell="L38" sqref="L38"/>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1086</v>
      </c>
      <c r="C31" s="87" t="s">
        <v>2075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18</v>
      </c>
      <c r="N36" s="279">
        <f>K36/M36</f>
        <v>6827.0406939087206</v>
      </c>
    </row>
    <row r="37" spans="1:14">
      <c r="A37" s="119" t="s">
        <v>154</v>
      </c>
      <c r="B37" s="836" t="str">
        <f>VLOOKUP(A37,EQUIPOS!A7:D154,3,FALSE)</f>
        <v>Carrotanque Irrigador de asfalto, 1000 GALONES DE CAPACIDAD</v>
      </c>
      <c r="C37" s="837"/>
      <c r="D37" s="837"/>
      <c r="E37" s="837"/>
      <c r="F37" s="837"/>
      <c r="G37" s="837"/>
      <c r="H37" s="838"/>
      <c r="I37" s="274"/>
      <c r="J37" s="275"/>
      <c r="K37" s="276">
        <f>VLOOKUP(A37,EQUIPOS!A7:D164,4,FALSE)</f>
        <v>68393.447626805661</v>
      </c>
      <c r="L37" s="277"/>
      <c r="M37" s="278">
        <v>18</v>
      </c>
      <c r="N37" s="279">
        <f>K37/M37</f>
        <v>3799.6359792669809</v>
      </c>
    </row>
    <row r="38" spans="1:14">
      <c r="A38" t="s">
        <v>269</v>
      </c>
      <c r="B38" s="836" t="str">
        <f>VLOOKUP(A38,EQUIPOS!A8:D154,3,FALSE)</f>
        <v>Motoniveladora  potencia 215 HP, ancho de cuchilla 4,27 m, peso 18 ton.</v>
      </c>
      <c r="C38" s="837"/>
      <c r="D38" s="837"/>
      <c r="E38" s="837"/>
      <c r="F38" s="837"/>
      <c r="G38" s="837"/>
      <c r="H38" s="838"/>
      <c r="I38" s="274"/>
      <c r="J38" s="275"/>
      <c r="K38" s="276">
        <f>VLOOKUP(A38,EQUIPOS!A8:D165,4,FALSE)</f>
        <v>161345.42373438107</v>
      </c>
      <c r="L38" s="277"/>
      <c r="M38" s="278">
        <v>18</v>
      </c>
      <c r="N38" s="279">
        <f>K38/M38</f>
        <v>8963.6346519100589</v>
      </c>
    </row>
    <row r="39" spans="1:14">
      <c r="A39" t="s">
        <v>299</v>
      </c>
      <c r="B39" s="836" t="str">
        <f>VLOOKUP(A39,EQUIPOS!A9:D154,3,FALSE)</f>
        <v xml:space="preserve">Recicladora, potencia 430HP </v>
      </c>
      <c r="C39" s="837"/>
      <c r="D39" s="837"/>
      <c r="E39" s="837"/>
      <c r="F39" s="837"/>
      <c r="G39" s="837"/>
      <c r="H39" s="838"/>
      <c r="I39" s="839"/>
      <c r="J39" s="820"/>
      <c r="K39" s="276">
        <f>VLOOKUP(A39,EQUIPOS!A9:D166,4,FALSE)</f>
        <v>1070078.0787970321</v>
      </c>
      <c r="L39" s="840">
        <v>18</v>
      </c>
      <c r="M39" s="841"/>
      <c r="N39" s="279">
        <f>K39/L39</f>
        <v>59448.782155390676</v>
      </c>
    </row>
    <row r="40" spans="1:14">
      <c r="A40" t="s">
        <v>365</v>
      </c>
      <c r="B40" s="836" t="str">
        <f>VLOOKUP(A40,EQUIPOS!A10:D154,3,FALSE)</f>
        <v xml:space="preserve">Vibrocompatador, potencia 153 HP, peso 10 Ton. </v>
      </c>
      <c r="C40" s="837"/>
      <c r="D40" s="837"/>
      <c r="E40" s="837"/>
      <c r="F40" s="837"/>
      <c r="G40" s="837"/>
      <c r="H40" s="838"/>
      <c r="I40" s="42"/>
      <c r="J40" s="43"/>
      <c r="K40" s="276">
        <f>VLOOKUP(A40,EQUIPOS!A10:D167,4,FALSE)</f>
        <v>114013.01684070317</v>
      </c>
      <c r="L40" s="283"/>
      <c r="M40" s="284">
        <v>18</v>
      </c>
      <c r="N40" s="279">
        <f>K40/M40</f>
        <v>6334.056491150176</v>
      </c>
    </row>
    <row r="41" spans="1:14">
      <c r="B41" s="843" t="s">
        <v>952</v>
      </c>
      <c r="C41" s="844"/>
      <c r="D41" s="844"/>
      <c r="E41" s="44"/>
      <c r="F41" s="45"/>
      <c r="G41" s="45"/>
      <c r="H41" s="46"/>
      <c r="I41" s="42"/>
      <c r="J41" s="43"/>
      <c r="K41" s="286"/>
      <c r="L41" s="283"/>
      <c r="M41" s="408">
        <v>0.01</v>
      </c>
      <c r="N41" s="351">
        <f>N75*M41</f>
        <v>33.488139834333886</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85406.638111460939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802</v>
      </c>
      <c r="B48" s="49" t="str">
        <f>VLOOKUP(A48,MATERIALES!A5:D373,3,FALSE)</f>
        <v>Arena lavada</v>
      </c>
      <c r="C48" s="288"/>
      <c r="D48" s="288"/>
      <c r="E48" s="288"/>
      <c r="F48" s="288"/>
      <c r="G48" s="288"/>
      <c r="H48" s="288"/>
      <c r="I48" s="275"/>
      <c r="J48" s="231" t="str">
        <f>VLOOKUP(A48,MATERIALES!A4:D640,2,FALSE)</f>
        <v>m3</v>
      </c>
      <c r="K48" s="289">
        <v>3.5000000000000003E-2</v>
      </c>
      <c r="L48" s="274"/>
      <c r="M48" s="409">
        <f>VLOOKUP(A48,MATERIALES!A5:D396,4,FALSE)</f>
        <v>69312.675580530238</v>
      </c>
      <c r="N48" s="279">
        <f>K48*M48</f>
        <v>2425.9436453185585</v>
      </c>
    </row>
    <row r="49" spans="1:14">
      <c r="A49" s="114" t="s">
        <v>763</v>
      </c>
      <c r="B49" s="49" t="str">
        <f>VLOOKUP(A49,MATERIALES!A6:D373,3,FALSE)</f>
        <v>Agregado petreo para mezclas asfálticas</v>
      </c>
      <c r="C49" s="288"/>
      <c r="D49" s="288"/>
      <c r="E49" s="288"/>
      <c r="F49" s="288"/>
      <c r="G49" s="288"/>
      <c r="H49" s="288"/>
      <c r="I49" s="275"/>
      <c r="J49" s="231" t="str">
        <f>VLOOKUP(A49,MATERIALES!A5:D641,2,FALSE)</f>
        <v>m3</v>
      </c>
      <c r="K49" s="289">
        <v>0.25</v>
      </c>
      <c r="L49" s="274"/>
      <c r="M49" s="409">
        <f>VLOOKUP(A49,MATERIALES!A6:D397,4,FALSE)</f>
        <v>81647.607294851739</v>
      </c>
      <c r="N49" s="279">
        <f>K49*M49</f>
        <v>20411.901823712935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18"/>
      <c r="C52" s="819"/>
      <c r="D52" s="819"/>
      <c r="E52" s="819"/>
      <c r="F52" s="819"/>
      <c r="G52" s="819"/>
      <c r="H52" s="819"/>
      <c r="I52" s="820"/>
      <c r="J52" s="48"/>
      <c r="K52" s="50"/>
      <c r="L52" s="821"/>
      <c r="M52" s="822"/>
      <c r="N52" s="51"/>
    </row>
    <row r="53" spans="1:14" ht="15.75" thickBot="1">
      <c r="B53" s="823" t="s">
        <v>953</v>
      </c>
      <c r="C53" s="824"/>
      <c r="D53" s="824"/>
      <c r="E53" s="824"/>
      <c r="F53" s="824"/>
      <c r="G53" s="824"/>
      <c r="H53" s="824"/>
      <c r="I53" s="824"/>
      <c r="J53" s="824"/>
      <c r="K53" s="824"/>
      <c r="L53" s="824"/>
      <c r="M53" s="825"/>
      <c r="N53" s="401">
        <f>SUM(N48:N52)</f>
        <v>22837.845469031494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1317</v>
      </c>
      <c r="B58" s="52" t="str">
        <f>VLOOKUP(A58,TRANSPORTE!A5:D117,3,FALSE)</f>
        <v>Transporte de agregados pétreos</v>
      </c>
      <c r="C58" s="324"/>
      <c r="D58" s="324"/>
      <c r="E58" s="324"/>
      <c r="F58" s="324"/>
      <c r="G58" s="324"/>
      <c r="H58" s="318" t="s">
        <v>1468</v>
      </c>
      <c r="I58" s="420">
        <v>0.28500000000000003</v>
      </c>
      <c r="J58" s="293">
        <v>1</v>
      </c>
      <c r="K58" s="420">
        <f>I58*J58</f>
        <v>0.28500000000000003</v>
      </c>
      <c r="L58" s="827">
        <f>VLOOKUP(A58,TRANSPORTE!A5:D117,4,FALSE)</f>
        <v>1350.4312569043623</v>
      </c>
      <c r="M58" s="828"/>
      <c r="N58" s="294">
        <f>K58*L58</f>
        <v>384.87290821774332</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384.87290821774332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t="s">
        <v>15</v>
      </c>
      <c r="B69" s="55" t="str">
        <f>VLOOKUP(A69,'MANO DE OBRA'!A8:D68,3,FALSE)</f>
        <v>Obrero (6)</v>
      </c>
      <c r="C69" s="53"/>
      <c r="D69" s="53"/>
      <c r="E69" s="53"/>
      <c r="F69" s="53"/>
      <c r="G69" s="53"/>
      <c r="H69" s="53"/>
      <c r="I69" s="299">
        <f>K69/J69*100</f>
        <v>202996.19999999998</v>
      </c>
      <c r="J69" s="300">
        <v>185</v>
      </c>
      <c r="K69" s="301">
        <f>VLOOKUP(A69,'MANO DE OBRA'!A8:D99,4,FALSE)</f>
        <v>375542.97</v>
      </c>
      <c r="L69" s="56"/>
      <c r="M69" s="302">
        <v>144</v>
      </c>
      <c r="N69" s="402">
        <f>K69/M69</f>
        <v>2607.9372916666666</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144</v>
      </c>
      <c r="N70" s="402">
        <f>K70/M70</f>
        <v>740.87669176672216</v>
      </c>
    </row>
    <row r="71" spans="1:15">
      <c r="B71" s="55"/>
      <c r="C71" s="53"/>
      <c r="D71" s="53"/>
      <c r="E71" s="53"/>
      <c r="F71" s="53"/>
      <c r="G71" s="53"/>
      <c r="H71" s="53"/>
      <c r="I71" s="299"/>
      <c r="J71" s="300"/>
      <c r="K71" s="301"/>
      <c r="L71" s="56"/>
      <c r="M71" s="307"/>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3348.8139834333888</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111978.17047214357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22395.634094428715</v>
      </c>
      <c r="M82" s="858"/>
      <c r="N82" s="57"/>
    </row>
    <row r="83" spans="1:14">
      <c r="B83" s="95" t="s">
        <v>973</v>
      </c>
      <c r="C83" s="96"/>
      <c r="D83" s="96"/>
      <c r="E83" s="96"/>
      <c r="F83" s="96"/>
      <c r="G83" s="96"/>
      <c r="H83" s="96"/>
      <c r="I83" s="93"/>
      <c r="J83" s="94"/>
      <c r="K83" s="311">
        <v>0.05</v>
      </c>
      <c r="L83" s="857">
        <f>N77*K83</f>
        <v>5598.9085236071787</v>
      </c>
      <c r="M83" s="858"/>
      <c r="N83" s="57"/>
    </row>
    <row r="84" spans="1:14" ht="15.75" thickBot="1">
      <c r="B84" s="97" t="s">
        <v>974</v>
      </c>
      <c r="C84" s="98"/>
      <c r="D84" s="98"/>
      <c r="E84" s="98"/>
      <c r="F84" s="98"/>
      <c r="G84" s="98"/>
      <c r="H84" s="98"/>
      <c r="I84" s="99"/>
      <c r="J84" s="100"/>
      <c r="K84" s="312">
        <v>0.05</v>
      </c>
      <c r="L84" s="859">
        <f>N77*K84</f>
        <v>5598.9085236071787</v>
      </c>
      <c r="M84" s="860"/>
      <c r="N84" s="57"/>
    </row>
    <row r="85" spans="1:14" ht="15.75" thickBot="1">
      <c r="B85" s="823" t="s">
        <v>953</v>
      </c>
      <c r="C85" s="824"/>
      <c r="D85" s="824"/>
      <c r="E85" s="824"/>
      <c r="F85" s="824"/>
      <c r="G85" s="824"/>
      <c r="H85" s="824"/>
      <c r="I85" s="824"/>
      <c r="J85" s="824"/>
      <c r="K85" s="824"/>
      <c r="L85" s="824"/>
      <c r="M85" s="825"/>
      <c r="N85" s="58">
        <f>L82+L83+L84</f>
        <v>33593.451141643069</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145571.62161378664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0"/>
      <c r="K117" s="800"/>
      <c r="L117" s="800"/>
      <c r="M117" s="800"/>
      <c r="N117" s="801"/>
    </row>
    <row r="118" spans="2:14" ht="15.75" thickBot="1">
      <c r="B118" s="268" t="s">
        <v>2221</v>
      </c>
      <c r="C118" s="400"/>
      <c r="D118" s="400"/>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1087</v>
      </c>
      <c r="C31" s="87" t="s">
        <v>2076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12</v>
      </c>
      <c r="N36" s="279">
        <f>K36/M36</f>
        <v>10240.56104086308</v>
      </c>
    </row>
    <row r="37" spans="1:14">
      <c r="A37" s="119" t="s">
        <v>154</v>
      </c>
      <c r="B37" s="327" t="str">
        <f>VLOOKUP(A37,EQUIPOS!A6:D154,3,FALSE)</f>
        <v>Carrotanque Irrigador de asfalto, 1000 GALONES DE CAPACIDAD</v>
      </c>
      <c r="C37" s="328"/>
      <c r="D37" s="328"/>
      <c r="E37" s="328"/>
      <c r="F37" s="328"/>
      <c r="G37" s="328"/>
      <c r="H37" s="329"/>
      <c r="I37" s="274"/>
      <c r="J37" s="275"/>
      <c r="K37" s="276">
        <f>VLOOKUP(A37,EQUIPOS!A6:D163,4,FALSE)</f>
        <v>68393.447626805661</v>
      </c>
      <c r="L37" s="277"/>
      <c r="M37" s="278">
        <v>12</v>
      </c>
      <c r="N37" s="279">
        <f>K37/M37</f>
        <v>5699.4539689004714</v>
      </c>
    </row>
    <row r="38" spans="1:14">
      <c r="A38" s="119" t="s">
        <v>269</v>
      </c>
      <c r="B38" s="327" t="str">
        <f>VLOOKUP(A38,EQUIPOS!A6:D154,3,FALSE)</f>
        <v>Motoniveladora  potencia 215 HP, ancho de cuchilla 4,27 m, peso 18 ton.</v>
      </c>
      <c r="C38" s="328"/>
      <c r="D38" s="328"/>
      <c r="E38" s="328"/>
      <c r="F38" s="328"/>
      <c r="G38" s="328"/>
      <c r="H38" s="329"/>
      <c r="I38" s="274"/>
      <c r="J38" s="275"/>
      <c r="K38" s="276">
        <f>VLOOKUP(A38,EQUIPOS!A6:D163,4,FALSE)</f>
        <v>161345.42373438107</v>
      </c>
      <c r="L38" s="277"/>
      <c r="M38" s="278">
        <v>12</v>
      </c>
      <c r="N38" s="279">
        <f>K38/M38</f>
        <v>13445.451977865088</v>
      </c>
    </row>
    <row r="39" spans="1:14">
      <c r="A39" s="119" t="s">
        <v>299</v>
      </c>
      <c r="B39" s="836" t="str">
        <f>VLOOKUP(A39,EQUIPOS!A7:D154,3,FALSE)</f>
        <v xml:space="preserve">Recicladora, potencia 430HP </v>
      </c>
      <c r="C39" s="837"/>
      <c r="D39" s="837"/>
      <c r="E39" s="837"/>
      <c r="F39" s="837"/>
      <c r="G39" s="837"/>
      <c r="H39" s="838"/>
      <c r="I39" s="274"/>
      <c r="J39" s="275"/>
      <c r="K39" s="276">
        <f>VLOOKUP(A39,EQUIPOS!A7:D164,4,FALSE)</f>
        <v>1070078.0787970321</v>
      </c>
      <c r="L39" s="277"/>
      <c r="M39" s="278">
        <v>12</v>
      </c>
      <c r="N39" s="279">
        <f>K39/M39</f>
        <v>89173.17323308601</v>
      </c>
    </row>
    <row r="40" spans="1:14">
      <c r="A40" t="s">
        <v>365</v>
      </c>
      <c r="B40" s="836" t="str">
        <f>VLOOKUP(A40,EQUIPOS!A8:D154,3,FALSE)</f>
        <v xml:space="preserve">Vibrocompatador, potencia 153 HP, peso 10 Ton. </v>
      </c>
      <c r="C40" s="837"/>
      <c r="D40" s="837"/>
      <c r="E40" s="837"/>
      <c r="F40" s="837"/>
      <c r="G40" s="837"/>
      <c r="H40" s="838"/>
      <c r="I40" s="274"/>
      <c r="J40" s="275"/>
      <c r="K40" s="276">
        <f>VLOOKUP(A40,EQUIPOS!A8:D165,4,FALSE)</f>
        <v>114013.01684070317</v>
      </c>
      <c r="L40" s="277"/>
      <c r="M40" s="278">
        <v>12</v>
      </c>
      <c r="N40" s="279">
        <f>K40/M40</f>
        <v>9501.0847367252645</v>
      </c>
    </row>
    <row r="41" spans="1:14">
      <c r="B41" s="836"/>
      <c r="C41" s="837"/>
      <c r="D41" s="837"/>
      <c r="E41" s="837"/>
      <c r="F41" s="837"/>
      <c r="G41" s="837"/>
      <c r="H41" s="838"/>
      <c r="I41" s="839"/>
      <c r="J41" s="820"/>
      <c r="K41" s="276"/>
      <c r="L41" s="840"/>
      <c r="M41" s="841"/>
      <c r="N41" s="279"/>
    </row>
    <row r="42" spans="1:14">
      <c r="B42" s="836"/>
      <c r="C42" s="837"/>
      <c r="D42" s="837"/>
      <c r="E42" s="842"/>
      <c r="F42" s="837"/>
      <c r="G42" s="837"/>
      <c r="H42" s="838"/>
      <c r="I42" s="42"/>
      <c r="J42" s="43"/>
      <c r="K42" s="281"/>
      <c r="L42" s="283"/>
      <c r="M42" s="284"/>
      <c r="N42" s="285"/>
    </row>
    <row r="43" spans="1:14">
      <c r="B43" s="843" t="s">
        <v>952</v>
      </c>
      <c r="C43" s="956"/>
      <c r="D43" s="956"/>
      <c r="E43" s="44"/>
      <c r="F43" s="45"/>
      <c r="G43" s="45"/>
      <c r="H43" s="46"/>
      <c r="I43" s="42"/>
      <c r="J43" s="43"/>
      <c r="K43" s="286"/>
      <c r="L43" s="283"/>
      <c r="M43" s="408">
        <v>0.1</v>
      </c>
      <c r="N43" s="351">
        <f>N77*M43</f>
        <v>502.32209751500835</v>
      </c>
    </row>
    <row r="44" spans="1:14" ht="15.75" thickBot="1">
      <c r="B44" s="836"/>
      <c r="C44" s="837"/>
      <c r="D44" s="837"/>
      <c r="E44" s="837"/>
      <c r="F44" s="837"/>
      <c r="G44" s="837"/>
      <c r="H44" s="838"/>
      <c r="I44" s="845"/>
      <c r="J44" s="846"/>
      <c r="K44" s="47"/>
      <c r="L44" s="847"/>
      <c r="M44" s="848"/>
      <c r="N44" s="111"/>
    </row>
    <row r="45" spans="1:14" ht="15.75" thickBot="1">
      <c r="B45" s="823" t="s">
        <v>953</v>
      </c>
      <c r="C45" s="824"/>
      <c r="D45" s="824"/>
      <c r="E45" s="824"/>
      <c r="F45" s="824"/>
      <c r="G45" s="824"/>
      <c r="H45" s="824"/>
      <c r="I45" s="824"/>
      <c r="J45" s="824"/>
      <c r="K45" s="824"/>
      <c r="L45" s="824"/>
      <c r="M45" s="825"/>
      <c r="N45" s="401">
        <f>SUM(N36:N44)</f>
        <v>128562.04705495491</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4" t="s">
        <v>944</v>
      </c>
      <c r="C49" s="815"/>
      <c r="D49" s="815"/>
      <c r="E49" s="815"/>
      <c r="F49" s="815"/>
      <c r="G49" s="815"/>
      <c r="H49" s="815"/>
      <c r="I49" s="816"/>
      <c r="J49" s="322" t="s">
        <v>945</v>
      </c>
      <c r="K49" s="91" t="s">
        <v>946</v>
      </c>
      <c r="L49" s="817" t="s">
        <v>955</v>
      </c>
      <c r="M49" s="816"/>
      <c r="N49" s="92" t="s">
        <v>951</v>
      </c>
    </row>
    <row r="50" spans="1:14">
      <c r="A50" t="s">
        <v>774</v>
      </c>
      <c r="B50" s="49" t="str">
        <f>VLOOKUP(A50,MATERIALES!A5:D373,3,FALSE)</f>
        <v>Agua</v>
      </c>
      <c r="C50" s="288"/>
      <c r="D50" s="288"/>
      <c r="E50" s="288"/>
      <c r="F50" s="288"/>
      <c r="G50" s="288"/>
      <c r="H50" s="288"/>
      <c r="I50" s="275"/>
      <c r="J50" s="231" t="str">
        <f>VLOOKUP(A50,MATERIALES!A4:D640,2,FALSE)</f>
        <v>lt</v>
      </c>
      <c r="K50" s="289">
        <v>75</v>
      </c>
      <c r="L50" s="274"/>
      <c r="M50" s="409">
        <f>VLOOKUP(A50,MATERIALES!A5:D396,4,FALSE)</f>
        <v>41.994912021193848</v>
      </c>
      <c r="N50" s="279">
        <f>K50*M50</f>
        <v>3149.6184015895387</v>
      </c>
    </row>
    <row r="51" spans="1:14">
      <c r="A51" t="s">
        <v>807</v>
      </c>
      <c r="B51" s="49" t="str">
        <f>VLOOKUP(A51,MATERIALES!A5:D373,3,FALSE)</f>
        <v xml:space="preserve">Cemento Asfáltico </v>
      </c>
      <c r="C51" s="288"/>
      <c r="D51" s="288"/>
      <c r="E51" s="288"/>
      <c r="F51" s="288"/>
      <c r="G51" s="288"/>
      <c r="H51" s="288"/>
      <c r="I51" s="275"/>
      <c r="J51" s="231" t="str">
        <f>VLOOKUP(A51,MATERIALES!A4:D640,2,FALSE)</f>
        <v>kg</v>
      </c>
      <c r="K51" s="289">
        <v>1.3</v>
      </c>
      <c r="L51" s="274"/>
      <c r="M51" s="409">
        <f>VLOOKUP(A51,MATERIALES!A5:D396,4,FALSE)</f>
        <v>2221.3164739880626</v>
      </c>
      <c r="N51" s="279">
        <f>K51*M51</f>
        <v>2887.7114161844815</v>
      </c>
    </row>
    <row r="52" spans="1:14">
      <c r="B52" s="49"/>
      <c r="C52" s="288"/>
      <c r="D52" s="288"/>
      <c r="E52" s="288"/>
      <c r="F52" s="288"/>
      <c r="G52" s="288"/>
      <c r="H52" s="288"/>
      <c r="I52" s="275"/>
      <c r="J52" s="231"/>
      <c r="K52" s="289"/>
      <c r="L52" s="274"/>
      <c r="M52" s="290"/>
      <c r="N52" s="291"/>
    </row>
    <row r="53" spans="1:14">
      <c r="B53" s="49"/>
      <c r="C53" s="288"/>
      <c r="D53" s="288"/>
      <c r="E53" s="288"/>
      <c r="F53" s="288"/>
      <c r="G53" s="288"/>
      <c r="H53" s="288"/>
      <c r="I53" s="275"/>
      <c r="J53" s="231"/>
      <c r="K53" s="289"/>
      <c r="L53" s="274"/>
      <c r="M53" s="290"/>
      <c r="N53" s="291"/>
    </row>
    <row r="54" spans="1:14" ht="15.75" thickBot="1">
      <c r="B54" s="818"/>
      <c r="C54" s="819"/>
      <c r="D54" s="819"/>
      <c r="E54" s="819"/>
      <c r="F54" s="819"/>
      <c r="G54" s="819"/>
      <c r="H54" s="819"/>
      <c r="I54" s="820"/>
      <c r="J54" s="48"/>
      <c r="K54" s="50"/>
      <c r="L54" s="821"/>
      <c r="M54" s="822"/>
      <c r="N54" s="51"/>
    </row>
    <row r="55" spans="1:14" ht="15.75" thickBot="1">
      <c r="B55" s="823" t="s">
        <v>953</v>
      </c>
      <c r="C55" s="824"/>
      <c r="D55" s="824"/>
      <c r="E55" s="824"/>
      <c r="F55" s="824"/>
      <c r="G55" s="824"/>
      <c r="H55" s="824"/>
      <c r="I55" s="824"/>
      <c r="J55" s="824"/>
      <c r="K55" s="824"/>
      <c r="L55" s="824"/>
      <c r="M55" s="825"/>
      <c r="N55" s="401">
        <f>SUM(N50:N54)</f>
        <v>6037.3298177740198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302">
        <v>96</v>
      </c>
      <c r="N71" s="402">
        <f>K71/M71</f>
        <v>1111.3150376500832</v>
      </c>
      <c r="O71" s="112"/>
    </row>
    <row r="72" spans="1:15">
      <c r="A72" t="s">
        <v>15</v>
      </c>
      <c r="B72" s="55" t="str">
        <f>VLOOKUP(A72,'MANO DE OBRA'!A8:D69,3,FALSE)</f>
        <v>Obrero (6)</v>
      </c>
      <c r="C72" s="53"/>
      <c r="D72" s="53"/>
      <c r="E72" s="53"/>
      <c r="F72" s="53"/>
      <c r="G72" s="53"/>
      <c r="H72" s="53"/>
      <c r="I72" s="299">
        <f>K72/J72*100</f>
        <v>202996.19999999998</v>
      </c>
      <c r="J72" s="300">
        <v>185</v>
      </c>
      <c r="K72" s="301">
        <f>VLOOKUP(A72,'MANO DE OBRA'!A8:D100,4,FALSE)</f>
        <v>375542.97</v>
      </c>
      <c r="L72" s="56"/>
      <c r="M72" s="306">
        <v>96</v>
      </c>
      <c r="N72" s="402">
        <f>K72/M72</f>
        <v>3911.9059374999997</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5023.2209751500832</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N45+N55+N66+N77</f>
        <v>139622.59784787902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27924.519569575805</v>
      </c>
      <c r="M84" s="858"/>
      <c r="N84" s="57"/>
    </row>
    <row r="85" spans="1:14">
      <c r="B85" s="95" t="s">
        <v>973</v>
      </c>
      <c r="C85" s="96"/>
      <c r="D85" s="96"/>
      <c r="E85" s="96"/>
      <c r="F85" s="96"/>
      <c r="G85" s="96"/>
      <c r="H85" s="96"/>
      <c r="I85" s="93"/>
      <c r="J85" s="94"/>
      <c r="K85" s="311">
        <v>0.05</v>
      </c>
      <c r="L85" s="857">
        <f>N79*K85</f>
        <v>6981.1298923939512</v>
      </c>
      <c r="M85" s="858"/>
      <c r="N85" s="57"/>
    </row>
    <row r="86" spans="1:14" ht="15.75" thickBot="1">
      <c r="B86" s="97" t="s">
        <v>974</v>
      </c>
      <c r="C86" s="98"/>
      <c r="D86" s="98"/>
      <c r="E86" s="98"/>
      <c r="F86" s="98"/>
      <c r="G86" s="98"/>
      <c r="H86" s="98"/>
      <c r="I86" s="99"/>
      <c r="J86" s="100"/>
      <c r="K86" s="312">
        <v>0.05</v>
      </c>
      <c r="L86" s="859">
        <f>N79*K86</f>
        <v>6981.1298923939512</v>
      </c>
      <c r="M86" s="860"/>
      <c r="N86" s="57"/>
    </row>
    <row r="87" spans="1:14" ht="15.75" thickBot="1">
      <c r="B87" s="823" t="s">
        <v>953</v>
      </c>
      <c r="C87" s="824"/>
      <c r="D87" s="824"/>
      <c r="E87" s="824"/>
      <c r="F87" s="824"/>
      <c r="G87" s="824"/>
      <c r="H87" s="824"/>
      <c r="I87" s="824"/>
      <c r="J87" s="824"/>
      <c r="K87" s="824"/>
      <c r="L87" s="824"/>
      <c r="M87" s="825"/>
      <c r="N87" s="58">
        <f>L84+L85+L86</f>
        <v>41886.779354363709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181509.37720224273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976</v>
      </c>
      <c r="F94" s="59"/>
      <c r="G94" s="59"/>
      <c r="H94" s="59"/>
      <c r="I94" s="59"/>
      <c r="J94" s="59"/>
      <c r="K94" s="18"/>
      <c r="L94" s="18"/>
      <c r="M94" s="18"/>
      <c r="N94" s="23"/>
    </row>
    <row r="95" spans="1:14">
      <c r="B95" s="22"/>
      <c r="C95" s="18"/>
      <c r="D95" s="18"/>
      <c r="E95" s="18" t="s">
        <v>977</v>
      </c>
      <c r="F95" s="18"/>
      <c r="G95" s="18"/>
      <c r="H95" s="18"/>
      <c r="I95" s="18"/>
      <c r="J95" s="18"/>
      <c r="K95" s="18"/>
      <c r="L95" s="18"/>
      <c r="M95" s="18"/>
      <c r="N95" s="23"/>
    </row>
    <row r="96" spans="1:14">
      <c r="B96" s="22"/>
      <c r="C96" s="18"/>
      <c r="D96" s="18"/>
      <c r="E96" s="18" t="s">
        <v>978</v>
      </c>
      <c r="F96" s="18"/>
      <c r="G96" s="18"/>
      <c r="H96" s="18"/>
      <c r="I96" s="18"/>
      <c r="J96" s="18"/>
      <c r="K96" s="18"/>
      <c r="L96" s="18"/>
      <c r="M96" s="18"/>
      <c r="N96" s="23"/>
    </row>
    <row r="97" spans="2:14">
      <c r="B97" s="22"/>
      <c r="C97" s="18"/>
      <c r="D97" s="18"/>
      <c r="E97" s="18" t="s">
        <v>979</v>
      </c>
      <c r="F97" s="18"/>
      <c r="G97" s="18"/>
      <c r="H97" s="18"/>
      <c r="I97" s="18"/>
      <c r="J97" s="18"/>
      <c r="K97" s="18"/>
      <c r="L97" s="18"/>
      <c r="M97" s="18"/>
      <c r="N97" s="23"/>
    </row>
    <row r="98" spans="2:14" ht="15.75" thickBot="1">
      <c r="B98" s="22"/>
      <c r="C98" s="18"/>
      <c r="D98" s="18"/>
      <c r="E98" s="18"/>
      <c r="F98" s="18" t="s">
        <v>980</v>
      </c>
      <c r="G98" s="18"/>
      <c r="H98" s="18"/>
      <c r="I98" s="18"/>
      <c r="J98" s="18"/>
      <c r="K98" s="18"/>
      <c r="L98" s="18"/>
      <c r="M98" s="18"/>
      <c r="N98" s="23"/>
    </row>
    <row r="99" spans="2:14">
      <c r="B99" s="234" t="s">
        <v>2216</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2217</v>
      </c>
      <c r="C105" s="37"/>
      <c r="D105" s="37"/>
      <c r="E105" s="37"/>
      <c r="F105" s="37"/>
      <c r="G105" s="37"/>
      <c r="H105" s="37"/>
      <c r="I105" s="37"/>
      <c r="J105" s="37"/>
      <c r="K105" s="37"/>
      <c r="L105" s="37"/>
      <c r="M105" s="37"/>
      <c r="N105" s="38"/>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7"/>
      <c r="D113" s="37"/>
      <c r="E113" s="37"/>
      <c r="F113" s="37"/>
      <c r="G113" s="37"/>
      <c r="H113" s="37"/>
      <c r="I113" s="37"/>
      <c r="J113" s="37"/>
      <c r="K113" s="37"/>
      <c r="L113" s="37"/>
      <c r="M113" s="37"/>
      <c r="N113" s="38"/>
    </row>
    <row r="114" spans="2:14">
      <c r="B114" s="22"/>
      <c r="C114" s="18"/>
      <c r="D114" s="18"/>
      <c r="E114" s="18" t="s">
        <v>976</v>
      </c>
      <c r="F114" s="59"/>
      <c r="G114" s="59"/>
      <c r="H114" s="18"/>
      <c r="I114" s="18"/>
      <c r="J114" s="18"/>
      <c r="K114" s="18"/>
      <c r="L114" s="18"/>
      <c r="M114" s="18"/>
      <c r="N114" s="23"/>
    </row>
    <row r="115" spans="2:14">
      <c r="B115" s="22"/>
      <c r="C115" s="18"/>
      <c r="D115" s="18"/>
      <c r="E115" s="60" t="s">
        <v>977</v>
      </c>
      <c r="F115" s="18"/>
      <c r="G115" s="18"/>
      <c r="H115" s="60"/>
      <c r="I115" s="60"/>
      <c r="J115" s="60"/>
      <c r="K115" s="18"/>
      <c r="L115" s="18"/>
      <c r="M115" s="18"/>
      <c r="N115" s="23"/>
    </row>
    <row r="116" spans="2:14">
      <c r="B116" s="22"/>
      <c r="C116" s="18"/>
      <c r="D116" s="18"/>
      <c r="E116" s="61" t="s">
        <v>981</v>
      </c>
      <c r="F116" s="18"/>
      <c r="G116" s="18"/>
      <c r="H116" s="61"/>
      <c r="I116" s="61"/>
      <c r="J116" s="61"/>
      <c r="K116" s="18"/>
      <c r="L116" s="18"/>
      <c r="M116" s="18"/>
      <c r="N116" s="23"/>
    </row>
    <row r="117" spans="2:14">
      <c r="B117" s="62"/>
      <c r="C117" s="37"/>
      <c r="D117" s="37"/>
      <c r="E117" s="18" t="s">
        <v>979</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2220</v>
      </c>
      <c r="C119" s="61"/>
      <c r="D119" s="61"/>
      <c r="E119" s="18"/>
      <c r="F119" s="18"/>
      <c r="G119" s="18"/>
      <c r="H119" s="18"/>
      <c r="I119" s="18"/>
      <c r="J119" s="800"/>
      <c r="K119" s="800"/>
      <c r="L119" s="800"/>
      <c r="M119" s="800"/>
      <c r="N119" s="801"/>
    </row>
    <row r="120" spans="2:14" ht="15.75" thickBot="1">
      <c r="B120" s="268" t="s">
        <v>2221</v>
      </c>
      <c r="C120" s="400"/>
      <c r="D120" s="400"/>
      <c r="E120" s="63"/>
      <c r="F120" s="63"/>
      <c r="G120" s="63"/>
      <c r="H120" s="63"/>
      <c r="I120" s="63"/>
      <c r="J120" s="802"/>
      <c r="K120" s="802"/>
      <c r="L120" s="802"/>
      <c r="M120" s="802"/>
      <c r="N120"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1598</v>
      </c>
      <c r="C31" s="87" t="s">
        <v>2077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18</v>
      </c>
      <c r="N36" s="279">
        <f>K36/M36</f>
        <v>6827.0406939087206</v>
      </c>
    </row>
    <row r="37" spans="1:14">
      <c r="A37" s="119" t="s">
        <v>154</v>
      </c>
      <c r="B37" s="836" t="str">
        <f>VLOOKUP(A37,EQUIPOS!A7:D154,3,FALSE)</f>
        <v>Carrotanque Irrigador de asfalto, 1000 GALONES DE CAPACIDAD</v>
      </c>
      <c r="C37" s="837"/>
      <c r="D37" s="837"/>
      <c r="E37" s="837"/>
      <c r="F37" s="837"/>
      <c r="G37" s="837"/>
      <c r="H37" s="838"/>
      <c r="I37" s="274"/>
      <c r="J37" s="275"/>
      <c r="K37" s="276">
        <f>VLOOKUP(A37,EQUIPOS!A7:D164,4,FALSE)</f>
        <v>68393.447626805661</v>
      </c>
      <c r="L37" s="277"/>
      <c r="M37" s="278">
        <v>18</v>
      </c>
      <c r="N37" s="279">
        <f>K37/M37</f>
        <v>3799.6359792669809</v>
      </c>
    </row>
    <row r="38" spans="1:14">
      <c r="A38" t="s">
        <v>269</v>
      </c>
      <c r="B38" s="836" t="str">
        <f>VLOOKUP(A38,EQUIPOS!A8:D154,3,FALSE)</f>
        <v>Motoniveladora  potencia 215 HP, ancho de cuchilla 4,27 m, peso 18 ton.</v>
      </c>
      <c r="C38" s="837"/>
      <c r="D38" s="837"/>
      <c r="E38" s="837"/>
      <c r="F38" s="837"/>
      <c r="G38" s="837"/>
      <c r="H38" s="838"/>
      <c r="I38" s="274"/>
      <c r="J38" s="275"/>
      <c r="K38" s="276">
        <f>VLOOKUP(A38,EQUIPOS!A8:D165,4,FALSE)</f>
        <v>161345.42373438107</v>
      </c>
      <c r="L38" s="277"/>
      <c r="M38" s="278">
        <v>18</v>
      </c>
      <c r="N38" s="279">
        <f>K38/M38</f>
        <v>8963.6346519100589</v>
      </c>
    </row>
    <row r="39" spans="1:14">
      <c r="A39" t="s">
        <v>299</v>
      </c>
      <c r="B39" s="836" t="str">
        <f>VLOOKUP(A39,EQUIPOS!A9:D154,3,FALSE)</f>
        <v xml:space="preserve">Recicladora, potencia 430HP </v>
      </c>
      <c r="C39" s="837"/>
      <c r="D39" s="837"/>
      <c r="E39" s="837"/>
      <c r="F39" s="837"/>
      <c r="G39" s="837"/>
      <c r="H39" s="838"/>
      <c r="I39" s="839"/>
      <c r="J39" s="820"/>
      <c r="K39" s="276">
        <f>VLOOKUP(A39,EQUIPOS!A9:D166,4,FALSE)</f>
        <v>1070078.0787970321</v>
      </c>
      <c r="L39" s="840">
        <v>18</v>
      </c>
      <c r="M39" s="841"/>
      <c r="N39" s="279">
        <f>K39/L39</f>
        <v>59448.782155390676</v>
      </c>
    </row>
    <row r="40" spans="1:14">
      <c r="A40" t="s">
        <v>365</v>
      </c>
      <c r="B40" s="836" t="str">
        <f>VLOOKUP(A40,EQUIPOS!A10:D154,3,FALSE)</f>
        <v xml:space="preserve">Vibrocompatador, potencia 153 HP, peso 10 Ton. </v>
      </c>
      <c r="C40" s="837"/>
      <c r="D40" s="837"/>
      <c r="E40" s="837"/>
      <c r="F40" s="837"/>
      <c r="G40" s="837"/>
      <c r="H40" s="838"/>
      <c r="I40" s="42"/>
      <c r="J40" s="43"/>
      <c r="K40" s="276">
        <f>VLOOKUP(A40,EQUIPOS!A10:D167,4,FALSE)</f>
        <v>114013.01684070317</v>
      </c>
      <c r="L40" s="283"/>
      <c r="M40" s="284">
        <v>18</v>
      </c>
      <c r="N40" s="279">
        <f>K40/M40</f>
        <v>6334.056491150176</v>
      </c>
    </row>
    <row r="41" spans="1:14">
      <c r="B41" s="327"/>
      <c r="C41" s="328"/>
      <c r="D41" s="328"/>
      <c r="E41" s="328"/>
      <c r="F41" s="330"/>
      <c r="G41" s="330"/>
      <c r="H41" s="131"/>
      <c r="I41" s="42"/>
      <c r="J41" s="43"/>
      <c r="K41" s="281"/>
      <c r="L41" s="283"/>
      <c r="M41" s="284"/>
      <c r="N41" s="279"/>
    </row>
    <row r="42" spans="1:14">
      <c r="B42" s="843" t="s">
        <v>952</v>
      </c>
      <c r="C42" s="844"/>
      <c r="D42" s="844"/>
      <c r="E42" s="44"/>
      <c r="F42" s="45"/>
      <c r="G42" s="45"/>
      <c r="H42" s="46"/>
      <c r="I42" s="42"/>
      <c r="J42" s="43"/>
      <c r="K42" s="286"/>
      <c r="L42" s="283"/>
      <c r="M42" s="408">
        <v>0.01</v>
      </c>
      <c r="N42" s="351">
        <f>N76*M42</f>
        <v>33.488139834333886</v>
      </c>
    </row>
    <row r="43" spans="1:14" ht="15.75" thickBot="1">
      <c r="B43" s="836"/>
      <c r="C43" s="837"/>
      <c r="D43" s="837"/>
      <c r="E43" s="837"/>
      <c r="F43" s="837"/>
      <c r="G43" s="837"/>
      <c r="H43" s="838"/>
      <c r="I43" s="845"/>
      <c r="J43" s="846"/>
      <c r="K43" s="47"/>
      <c r="L43" s="847"/>
      <c r="M43" s="848"/>
      <c r="N43" s="111"/>
    </row>
    <row r="44" spans="1:14" ht="15.75" thickBot="1">
      <c r="B44" s="823" t="s">
        <v>953</v>
      </c>
      <c r="C44" s="824"/>
      <c r="D44" s="824"/>
      <c r="E44" s="824"/>
      <c r="F44" s="824"/>
      <c r="G44" s="824"/>
      <c r="H44" s="824"/>
      <c r="I44" s="824"/>
      <c r="J44" s="824"/>
      <c r="K44" s="824"/>
      <c r="L44" s="824"/>
      <c r="M44" s="825"/>
      <c r="N44" s="401">
        <f>SUM(N36:N43)</f>
        <v>85406.638111460939</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4" t="s">
        <v>944</v>
      </c>
      <c r="C48" s="815"/>
      <c r="D48" s="815"/>
      <c r="E48" s="815"/>
      <c r="F48" s="815"/>
      <c r="G48" s="815"/>
      <c r="H48" s="815"/>
      <c r="I48" s="816"/>
      <c r="J48" s="322" t="s">
        <v>945</v>
      </c>
      <c r="K48" s="91" t="s">
        <v>946</v>
      </c>
      <c r="L48" s="817" t="s">
        <v>955</v>
      </c>
      <c r="M48" s="816"/>
      <c r="N48" s="92" t="s">
        <v>951</v>
      </c>
    </row>
    <row r="49" spans="1:14">
      <c r="A49" t="s">
        <v>565</v>
      </c>
      <c r="B49" s="49" t="str">
        <f>VLOOKUP(A49,MATERIALES!A5:D373,3,FALSE)</f>
        <v>Mezcla densa en Caliente MDC-25</v>
      </c>
      <c r="C49" s="288"/>
      <c r="D49" s="288"/>
      <c r="E49" s="288"/>
      <c r="F49" s="288"/>
      <c r="G49" s="288"/>
      <c r="H49" s="288"/>
      <c r="I49" s="275"/>
      <c r="J49" s="231" t="str">
        <f>VLOOKUP(A49,MATERIALES!A5:D641,2,FALSE)</f>
        <v>m3</v>
      </c>
      <c r="K49" s="289">
        <v>0.153</v>
      </c>
      <c r="L49" s="274"/>
      <c r="M49" s="409">
        <f>VLOOKUP(A49,MATERIALES!A5:D396,4,FALSE)</f>
        <v>490809.82654917875</v>
      </c>
      <c r="N49" s="279">
        <f>K49*M49</f>
        <v>75093.903462024347</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SUM(N49:N53)</f>
        <v>75093.903462024347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1364</v>
      </c>
      <c r="B59" s="52" t="str">
        <f>VLOOKUP(A59,TRANSPORTE!A5:D117,3,FALSE)</f>
        <v>Transporte de Mezcla densa en Caliente MDC-25</v>
      </c>
      <c r="C59" s="324"/>
      <c r="D59" s="324"/>
      <c r="E59" s="324"/>
      <c r="F59" s="324"/>
      <c r="G59" s="324"/>
      <c r="H59" s="318" t="s">
        <v>1468</v>
      </c>
      <c r="I59" s="420">
        <v>0.153</v>
      </c>
      <c r="J59" s="293">
        <v>1</v>
      </c>
      <c r="K59" s="420">
        <f>I59*J59</f>
        <v>0.153</v>
      </c>
      <c r="L59" s="827">
        <f>VLOOKUP(A59,TRANSPORTE!A5:D117,4,FALSE)</f>
        <v>1508.3118684353446</v>
      </c>
      <c r="M59" s="828"/>
      <c r="N59" s="294">
        <f>K59*L59</f>
        <v>230.77171587060772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230.77171587060772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15</v>
      </c>
      <c r="B70" s="55" t="str">
        <f>VLOOKUP(A70,'MANO DE OBRA'!A8:D68,3,FALSE)</f>
        <v>Obrero (6)</v>
      </c>
      <c r="C70" s="53"/>
      <c r="D70" s="53"/>
      <c r="E70" s="53"/>
      <c r="F70" s="53"/>
      <c r="G70" s="53"/>
      <c r="H70" s="53"/>
      <c r="I70" s="299">
        <f>K70/J70*100</f>
        <v>202996.19999999998</v>
      </c>
      <c r="J70" s="300">
        <v>185</v>
      </c>
      <c r="K70" s="301">
        <f>VLOOKUP(A70,'MANO DE OBRA'!A8:D99,4,FALSE)</f>
        <v>375542.97</v>
      </c>
      <c r="L70" s="56"/>
      <c r="M70" s="302">
        <v>144</v>
      </c>
      <c r="N70" s="402">
        <f>K70/M70</f>
        <v>2607.9372916666666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144</v>
      </c>
      <c r="N71" s="402">
        <f>K71/M71</f>
        <v>740.87669176672216</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3348.8139834333888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164080.12727278931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32816.025454557865</v>
      </c>
      <c r="M83" s="858"/>
      <c r="N83" s="57"/>
    </row>
    <row r="84" spans="1:14">
      <c r="B84" s="95" t="s">
        <v>973</v>
      </c>
      <c r="C84" s="96"/>
      <c r="D84" s="96"/>
      <c r="E84" s="96"/>
      <c r="F84" s="96"/>
      <c r="G84" s="96"/>
      <c r="H84" s="96"/>
      <c r="I84" s="93"/>
      <c r="J84" s="94"/>
      <c r="K84" s="311">
        <v>0.05</v>
      </c>
      <c r="L84" s="857">
        <f>N78*K84</f>
        <v>8204.0063636394661</v>
      </c>
      <c r="M84" s="858"/>
      <c r="N84" s="57"/>
    </row>
    <row r="85" spans="1:14" ht="15.75" thickBot="1">
      <c r="B85" s="97" t="s">
        <v>974</v>
      </c>
      <c r="C85" s="98"/>
      <c r="D85" s="98"/>
      <c r="E85" s="98"/>
      <c r="F85" s="98"/>
      <c r="G85" s="98"/>
      <c r="H85" s="98"/>
      <c r="I85" s="99"/>
      <c r="J85" s="100"/>
      <c r="K85" s="312">
        <v>0.05</v>
      </c>
      <c r="L85" s="859">
        <f>N78*K85</f>
        <v>8204.0063636394661</v>
      </c>
      <c r="M85" s="860"/>
      <c r="N85" s="57"/>
    </row>
    <row r="86" spans="1:14" ht="15.75" thickBot="1">
      <c r="B86" s="823" t="s">
        <v>953</v>
      </c>
      <c r="C86" s="824"/>
      <c r="D86" s="824"/>
      <c r="E86" s="824"/>
      <c r="F86" s="824"/>
      <c r="G86" s="824"/>
      <c r="H86" s="824"/>
      <c r="I86" s="824"/>
      <c r="J86" s="824"/>
      <c r="K86" s="824"/>
      <c r="L86" s="824"/>
      <c r="M86" s="825"/>
      <c r="N86" s="58">
        <f>L83+L84+L85</f>
        <v>49224.03818183679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213304.16545462608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1599</v>
      </c>
      <c r="C31" s="87" t="s">
        <v>2080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18</v>
      </c>
      <c r="N36" s="279">
        <f>K36/M36</f>
        <v>6827.0406939087206</v>
      </c>
    </row>
    <row r="37" spans="1:14">
      <c r="A37" s="119" t="s">
        <v>154</v>
      </c>
      <c r="B37" s="836" t="str">
        <f>VLOOKUP(A37,EQUIPOS!A7:D154,3,FALSE)</f>
        <v>Carrotanque Irrigador de asfalto, 1000 GALONES DE CAPACIDAD</v>
      </c>
      <c r="C37" s="837"/>
      <c r="D37" s="837"/>
      <c r="E37" s="837"/>
      <c r="F37" s="837"/>
      <c r="G37" s="837"/>
      <c r="H37" s="838"/>
      <c r="I37" s="274"/>
      <c r="J37" s="275"/>
      <c r="K37" s="276">
        <f>VLOOKUP(A37,EQUIPOS!A7:D164,4,FALSE)</f>
        <v>68393.447626805661</v>
      </c>
      <c r="L37" s="277"/>
      <c r="M37" s="278">
        <v>18</v>
      </c>
      <c r="N37" s="279">
        <f>K37/M37</f>
        <v>3799.6359792669809</v>
      </c>
    </row>
    <row r="38" spans="1:14">
      <c r="A38" t="s">
        <v>269</v>
      </c>
      <c r="B38" s="836" t="str">
        <f>VLOOKUP(A38,EQUIPOS!A8:D154,3,FALSE)</f>
        <v>Motoniveladora  potencia 215 HP, ancho de cuchilla 4,27 m, peso 18 ton.</v>
      </c>
      <c r="C38" s="837"/>
      <c r="D38" s="837"/>
      <c r="E38" s="837"/>
      <c r="F38" s="837"/>
      <c r="G38" s="837"/>
      <c r="H38" s="838"/>
      <c r="I38" s="274"/>
      <c r="J38" s="275"/>
      <c r="K38" s="276">
        <f>VLOOKUP(A38,EQUIPOS!A8:D165,4,FALSE)</f>
        <v>161345.42373438107</v>
      </c>
      <c r="L38" s="277"/>
      <c r="M38" s="278">
        <v>18</v>
      </c>
      <c r="N38" s="279">
        <f>K38/M38</f>
        <v>8963.6346519100589</v>
      </c>
    </row>
    <row r="39" spans="1:14">
      <c r="A39" t="s">
        <v>299</v>
      </c>
      <c r="B39" s="836" t="str">
        <f>VLOOKUP(A39,EQUIPOS!A9:D154,3,FALSE)</f>
        <v xml:space="preserve">Recicladora, potencia 430HP </v>
      </c>
      <c r="C39" s="837"/>
      <c r="D39" s="837"/>
      <c r="E39" s="837"/>
      <c r="F39" s="837"/>
      <c r="G39" s="837"/>
      <c r="H39" s="838"/>
      <c r="I39" s="839"/>
      <c r="J39" s="820"/>
      <c r="K39" s="276">
        <f>VLOOKUP(A39,EQUIPOS!A9:D166,4,FALSE)</f>
        <v>1070078.0787970321</v>
      </c>
      <c r="L39" s="840">
        <v>18</v>
      </c>
      <c r="M39" s="841"/>
      <c r="N39" s="279">
        <f>K39/L39</f>
        <v>59448.782155390676</v>
      </c>
    </row>
    <row r="40" spans="1:14">
      <c r="A40" t="s">
        <v>365</v>
      </c>
      <c r="B40" s="836" t="str">
        <f>VLOOKUP(A40,EQUIPOS!A10:D154,3,FALSE)</f>
        <v xml:space="preserve">Vibrocompatador, potencia 153 HP, peso 10 Ton. </v>
      </c>
      <c r="C40" s="837"/>
      <c r="D40" s="837"/>
      <c r="E40" s="837"/>
      <c r="F40" s="837"/>
      <c r="G40" s="837"/>
      <c r="H40" s="838"/>
      <c r="I40" s="42"/>
      <c r="J40" s="43"/>
      <c r="K40" s="276">
        <f>VLOOKUP(A40,EQUIPOS!A10:D167,4,FALSE)</f>
        <v>114013.01684070317</v>
      </c>
      <c r="L40" s="283"/>
      <c r="M40" s="284">
        <v>18</v>
      </c>
      <c r="N40" s="279">
        <f>K40/M40</f>
        <v>6334.056491150176</v>
      </c>
    </row>
    <row r="41" spans="1:14">
      <c r="B41" s="327"/>
      <c r="C41" s="328"/>
      <c r="D41" s="328"/>
      <c r="E41" s="328"/>
      <c r="F41" s="330"/>
      <c r="G41" s="330"/>
      <c r="H41" s="131"/>
      <c r="I41" s="42"/>
      <c r="J41" s="43"/>
      <c r="K41" s="281"/>
      <c r="L41" s="283"/>
      <c r="M41" s="284"/>
      <c r="N41" s="285"/>
    </row>
    <row r="42" spans="1:14">
      <c r="B42" s="843" t="s">
        <v>952</v>
      </c>
      <c r="C42" s="844"/>
      <c r="D42" s="844"/>
      <c r="E42" s="44"/>
      <c r="F42" s="45"/>
      <c r="G42" s="45"/>
      <c r="H42" s="46"/>
      <c r="I42" s="42"/>
      <c r="J42" s="43"/>
      <c r="K42" s="286"/>
      <c r="L42" s="283"/>
      <c r="M42" s="408">
        <v>0.01</v>
      </c>
      <c r="N42" s="351">
        <f>N76*M42</f>
        <v>33.488139834333886</v>
      </c>
    </row>
    <row r="43" spans="1:14" ht="15.75" thickBot="1">
      <c r="B43" s="836"/>
      <c r="C43" s="837"/>
      <c r="D43" s="837"/>
      <c r="E43" s="837"/>
      <c r="F43" s="837"/>
      <c r="G43" s="837"/>
      <c r="H43" s="838"/>
      <c r="I43" s="845"/>
      <c r="J43" s="846"/>
      <c r="K43" s="47"/>
      <c r="L43" s="847"/>
      <c r="M43" s="848"/>
      <c r="N43" s="111"/>
    </row>
    <row r="44" spans="1:14" ht="15.75" thickBot="1">
      <c r="B44" s="823" t="s">
        <v>953</v>
      </c>
      <c r="C44" s="824"/>
      <c r="D44" s="824"/>
      <c r="E44" s="824"/>
      <c r="F44" s="824"/>
      <c r="G44" s="824"/>
      <c r="H44" s="824"/>
      <c r="I44" s="824"/>
      <c r="J44" s="824"/>
      <c r="K44" s="824"/>
      <c r="L44" s="824"/>
      <c r="M44" s="825"/>
      <c r="N44" s="401">
        <f>SUM(N36:N43)</f>
        <v>85406.638111460939</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4" t="s">
        <v>944</v>
      </c>
      <c r="C48" s="815"/>
      <c r="D48" s="815"/>
      <c r="E48" s="815"/>
      <c r="F48" s="815"/>
      <c r="G48" s="815"/>
      <c r="H48" s="815"/>
      <c r="I48" s="816"/>
      <c r="J48" s="322" t="s">
        <v>945</v>
      </c>
      <c r="K48" s="91" t="s">
        <v>946</v>
      </c>
      <c r="L48" s="817" t="s">
        <v>955</v>
      </c>
      <c r="M48" s="816"/>
      <c r="N48" s="92" t="s">
        <v>951</v>
      </c>
    </row>
    <row r="49" spans="1:14">
      <c r="A49" t="s">
        <v>563</v>
      </c>
      <c r="B49" s="49"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479642.71087714779</v>
      </c>
      <c r="N49" s="279">
        <f>K49*M49</f>
        <v>73385.33476420361</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SUM(N49:N53)</f>
        <v>73385.33476420361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1362</v>
      </c>
      <c r="B59" s="52" t="str">
        <f>VLOOKUP(A59,TRANSPORTE!A5:D117,3,FALSE)</f>
        <v>Transporte de Mezcla Densa en Caliente MDC-19</v>
      </c>
      <c r="C59" s="324"/>
      <c r="D59" s="324"/>
      <c r="E59" s="324"/>
      <c r="F59" s="324"/>
      <c r="G59" s="324"/>
      <c r="H59" s="318" t="s">
        <v>1468</v>
      </c>
      <c r="I59" s="420">
        <v>0.153</v>
      </c>
      <c r="J59" s="293">
        <v>1</v>
      </c>
      <c r="K59" s="420">
        <f>I59*J59</f>
        <v>0.153</v>
      </c>
      <c r="L59" s="827">
        <f>VLOOKUP(A59,TRANSPORTE!A5:D117,4,FALSE)</f>
        <v>1710.2811299349603</v>
      </c>
      <c r="M59" s="828"/>
      <c r="N59" s="294">
        <f>K59*L59</f>
        <v>261.67301288004893</v>
      </c>
    </row>
    <row r="60" spans="1:14">
      <c r="B60" s="52"/>
      <c r="C60" s="53"/>
      <c r="D60" s="53"/>
      <c r="E60" s="53"/>
      <c r="F60" s="53"/>
      <c r="G60" s="53"/>
      <c r="H60" s="318"/>
      <c r="I60" s="286"/>
      <c r="J60" s="293"/>
      <c r="K60" s="286"/>
      <c r="L60" s="827"/>
      <c r="M60" s="828"/>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261.67301288004893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15</v>
      </c>
      <c r="B70" s="55" t="str">
        <f>VLOOKUP(A70,'MANO DE OBRA'!A8:D68,3,FALSE)</f>
        <v>Obrero (6)</v>
      </c>
      <c r="C70" s="53"/>
      <c r="D70" s="53"/>
      <c r="E70" s="53"/>
      <c r="F70" s="53"/>
      <c r="G70" s="53"/>
      <c r="H70" s="53"/>
      <c r="I70" s="299">
        <f>K70/J70*100</f>
        <v>202996.19999999998</v>
      </c>
      <c r="J70" s="300">
        <v>185</v>
      </c>
      <c r="K70" s="301">
        <f>VLOOKUP(A70,'MANO DE OBRA'!A8:D99,4,FALSE)</f>
        <v>375542.97</v>
      </c>
      <c r="L70" s="56"/>
      <c r="M70" s="302">
        <v>144</v>
      </c>
      <c r="N70" s="402">
        <f>K70/M70</f>
        <v>2607.9372916666666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144</v>
      </c>
      <c r="N71" s="402">
        <f>K71/M71</f>
        <v>740.87669176672216</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3348.8139834333888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162402.45987197798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32480.491974395598</v>
      </c>
      <c r="M83" s="858"/>
      <c r="N83" s="57"/>
    </row>
    <row r="84" spans="1:14">
      <c r="B84" s="95" t="s">
        <v>973</v>
      </c>
      <c r="C84" s="96"/>
      <c r="D84" s="96"/>
      <c r="E84" s="96"/>
      <c r="F84" s="96"/>
      <c r="G84" s="96"/>
      <c r="H84" s="96"/>
      <c r="I84" s="93"/>
      <c r="J84" s="94"/>
      <c r="K84" s="311">
        <v>0.05</v>
      </c>
      <c r="L84" s="857">
        <f>N78*K84</f>
        <v>8120.1229935988995</v>
      </c>
      <c r="M84" s="858"/>
      <c r="N84" s="57"/>
    </row>
    <row r="85" spans="1:14" ht="15.75" thickBot="1">
      <c r="B85" s="97" t="s">
        <v>974</v>
      </c>
      <c r="C85" s="98"/>
      <c r="D85" s="98"/>
      <c r="E85" s="98"/>
      <c r="F85" s="98"/>
      <c r="G85" s="98"/>
      <c r="H85" s="98"/>
      <c r="I85" s="99"/>
      <c r="J85" s="100"/>
      <c r="K85" s="312">
        <v>0.05</v>
      </c>
      <c r="L85" s="859">
        <f>N78*K85</f>
        <v>8120.1229935988995</v>
      </c>
      <c r="M85" s="860"/>
      <c r="N85" s="57"/>
    </row>
    <row r="86" spans="1:14" ht="15.75" thickBot="1">
      <c r="B86" s="823" t="s">
        <v>953</v>
      </c>
      <c r="C86" s="824"/>
      <c r="D86" s="824"/>
      <c r="E86" s="824"/>
      <c r="F86" s="824"/>
      <c r="G86" s="824"/>
      <c r="H86" s="824"/>
      <c r="I86" s="824"/>
      <c r="J86" s="824"/>
      <c r="K86" s="824"/>
      <c r="L86" s="824"/>
      <c r="M86" s="825"/>
      <c r="N86" s="58">
        <f>L83+L84+L85</f>
        <v>48720.73796159339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211123.19783357135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1600</v>
      </c>
      <c r="C31" s="87" t="s">
        <v>2081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15</v>
      </c>
      <c r="N36" s="279">
        <f>K36/M36</f>
        <v>8192.4488326904648</v>
      </c>
    </row>
    <row r="37" spans="1:14">
      <c r="A37" s="119" t="s">
        <v>154</v>
      </c>
      <c r="B37" s="836" t="str">
        <f>VLOOKUP(A37,EQUIPOS!A7:D154,3,FALSE)</f>
        <v>Carrotanque Irrigador de asfalto, 1000 GALONES DE CAPACIDAD</v>
      </c>
      <c r="C37" s="837"/>
      <c r="D37" s="837"/>
      <c r="E37" s="837"/>
      <c r="F37" s="837"/>
      <c r="G37" s="837"/>
      <c r="H37" s="838"/>
      <c r="I37" s="274"/>
      <c r="J37" s="275"/>
      <c r="K37" s="276">
        <f>VLOOKUP(A37,EQUIPOS!A7:D164,4,FALSE)</f>
        <v>68393.447626805661</v>
      </c>
      <c r="L37" s="277"/>
      <c r="M37" s="278">
        <v>15</v>
      </c>
      <c r="N37" s="279">
        <f>K37/M37</f>
        <v>4559.5631751203773</v>
      </c>
    </row>
    <row r="38" spans="1:14">
      <c r="A38" t="s">
        <v>269</v>
      </c>
      <c r="B38" s="836" t="str">
        <f>VLOOKUP(A38,EQUIPOS!A8:D154,3,FALSE)</f>
        <v>Motoniveladora  potencia 215 HP, ancho de cuchilla 4,27 m, peso 18 ton.</v>
      </c>
      <c r="C38" s="837"/>
      <c r="D38" s="837"/>
      <c r="E38" s="837"/>
      <c r="F38" s="837"/>
      <c r="G38" s="837"/>
      <c r="H38" s="838"/>
      <c r="I38" s="274"/>
      <c r="J38" s="275"/>
      <c r="K38" s="276">
        <f>VLOOKUP(A38,EQUIPOS!A8:D165,4,FALSE)</f>
        <v>161345.42373438107</v>
      </c>
      <c r="L38" s="277"/>
      <c r="M38" s="278">
        <v>15</v>
      </c>
      <c r="N38" s="279">
        <f>K38/M38</f>
        <v>10756.361582292071</v>
      </c>
    </row>
    <row r="39" spans="1:14">
      <c r="A39" t="s">
        <v>299</v>
      </c>
      <c r="B39" s="836" t="str">
        <f>VLOOKUP(A39,EQUIPOS!A9:D154,3,FALSE)</f>
        <v xml:space="preserve">Recicladora, potencia 430HP </v>
      </c>
      <c r="C39" s="837"/>
      <c r="D39" s="837"/>
      <c r="E39" s="837"/>
      <c r="F39" s="837"/>
      <c r="G39" s="837"/>
      <c r="H39" s="838"/>
      <c r="I39" s="839"/>
      <c r="J39" s="820"/>
      <c r="K39" s="276">
        <f>VLOOKUP(A39,EQUIPOS!A9:D166,4,FALSE)</f>
        <v>1070078.0787970321</v>
      </c>
      <c r="L39" s="840">
        <v>15</v>
      </c>
      <c r="M39" s="841"/>
      <c r="N39" s="279">
        <f>K39/L39</f>
        <v>71338.538586468814</v>
      </c>
    </row>
    <row r="40" spans="1:14">
      <c r="A40" t="s">
        <v>365</v>
      </c>
      <c r="B40" s="836" t="str">
        <f>VLOOKUP(A40,EQUIPOS!A10:D154,3,FALSE)</f>
        <v xml:space="preserve">Vibrocompatador, potencia 153 HP, peso 10 Ton. </v>
      </c>
      <c r="C40" s="837"/>
      <c r="D40" s="837"/>
      <c r="E40" s="837"/>
      <c r="F40" s="837"/>
      <c r="G40" s="837"/>
      <c r="H40" s="838"/>
      <c r="I40" s="42"/>
      <c r="J40" s="43"/>
      <c r="K40" s="276">
        <f>VLOOKUP(A40,EQUIPOS!A10:D167,4,FALSE)</f>
        <v>114013.01684070317</v>
      </c>
      <c r="L40" s="283"/>
      <c r="M40" s="284">
        <v>15</v>
      </c>
      <c r="N40" s="279">
        <f>K40/M40</f>
        <v>7600.8677893802114</v>
      </c>
    </row>
    <row r="41" spans="1:14">
      <c r="B41" s="327"/>
      <c r="C41" s="328"/>
      <c r="D41" s="328"/>
      <c r="E41" s="328"/>
      <c r="F41" s="330"/>
      <c r="G41" s="330"/>
      <c r="H41" s="131"/>
      <c r="I41" s="42"/>
      <c r="J41" s="43"/>
      <c r="K41" s="281"/>
      <c r="L41" s="283"/>
      <c r="M41" s="284"/>
      <c r="N41" s="285"/>
    </row>
    <row r="42" spans="1:14">
      <c r="B42" s="843" t="s">
        <v>952</v>
      </c>
      <c r="C42" s="844"/>
      <c r="D42" s="844"/>
      <c r="E42" s="44"/>
      <c r="F42" s="45"/>
      <c r="G42" s="45"/>
      <c r="H42" s="46"/>
      <c r="I42" s="42"/>
      <c r="J42" s="43"/>
      <c r="K42" s="286"/>
      <c r="L42" s="283"/>
      <c r="M42" s="408">
        <v>0.01</v>
      </c>
      <c r="N42" s="351">
        <f>N76*M42</f>
        <v>40.185767801200662</v>
      </c>
    </row>
    <row r="43" spans="1:14" ht="15.75" thickBot="1">
      <c r="B43" s="836"/>
      <c r="C43" s="837"/>
      <c r="D43" s="837"/>
      <c r="E43" s="837"/>
      <c r="F43" s="837"/>
      <c r="G43" s="837"/>
      <c r="H43" s="838"/>
      <c r="I43" s="845"/>
      <c r="J43" s="846"/>
      <c r="K43" s="47"/>
      <c r="L43" s="847"/>
      <c r="M43" s="848"/>
      <c r="N43" s="111"/>
    </row>
    <row r="44" spans="1:14" ht="15.75" thickBot="1">
      <c r="B44" s="823" t="s">
        <v>953</v>
      </c>
      <c r="C44" s="824"/>
      <c r="D44" s="824"/>
      <c r="E44" s="824"/>
      <c r="F44" s="824"/>
      <c r="G44" s="824"/>
      <c r="H44" s="824"/>
      <c r="I44" s="824"/>
      <c r="J44" s="824"/>
      <c r="K44" s="824"/>
      <c r="L44" s="824"/>
      <c r="M44" s="825"/>
      <c r="N44" s="401">
        <f>SUM(N36:N43)</f>
        <v>102487.96573375314</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4" t="s">
        <v>944</v>
      </c>
      <c r="C48" s="815"/>
      <c r="D48" s="815"/>
      <c r="E48" s="815"/>
      <c r="F48" s="815"/>
      <c r="G48" s="815"/>
      <c r="H48" s="815"/>
      <c r="I48" s="816"/>
      <c r="J48" s="322" t="s">
        <v>945</v>
      </c>
      <c r="K48" s="91" t="s">
        <v>946</v>
      </c>
      <c r="L48" s="817" t="s">
        <v>955</v>
      </c>
      <c r="M48" s="816"/>
      <c r="N48" s="92" t="s">
        <v>951</v>
      </c>
    </row>
    <row r="49" spans="1:14">
      <c r="A49" t="s">
        <v>565</v>
      </c>
      <c r="B49" s="49" t="str">
        <f>VLOOKUP(A49,MATERIALES!A4:D373,3,FALSE)</f>
        <v>Mezcla densa en Caliente MDC-25</v>
      </c>
      <c r="C49" s="288"/>
      <c r="D49" s="288"/>
      <c r="E49" s="288"/>
      <c r="F49" s="288"/>
      <c r="G49" s="288"/>
      <c r="H49" s="288"/>
      <c r="I49" s="275"/>
      <c r="J49" s="231" t="str">
        <f>VLOOKUP(A49,MATERIALES!A5:D641,2,FALSE)</f>
        <v>m3</v>
      </c>
      <c r="K49" s="289">
        <v>0.153</v>
      </c>
      <c r="L49" s="274"/>
      <c r="M49" s="409">
        <f>VLOOKUP(A49,MATERIALES!A5:D396,4,FALSE)</f>
        <v>490809.82654917875</v>
      </c>
      <c r="N49" s="279">
        <f>K49*M49</f>
        <v>75093.903462024347</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SUM(N49:N53)</f>
        <v>75093.903462024347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1364</v>
      </c>
      <c r="B59" s="52" t="str">
        <f>VLOOKUP(A59,TRANSPORTE!A5:D117,3,FALSE)</f>
        <v>Transporte de Mezcla densa en Caliente MDC-25</v>
      </c>
      <c r="C59" s="324"/>
      <c r="D59" s="324"/>
      <c r="E59" s="324"/>
      <c r="F59" s="324"/>
      <c r="G59" s="324"/>
      <c r="H59" s="318" t="s">
        <v>1468</v>
      </c>
      <c r="I59" s="420">
        <v>0.153</v>
      </c>
      <c r="J59" s="293">
        <v>1</v>
      </c>
      <c r="K59" s="420">
        <f>I59*J59</f>
        <v>0.153</v>
      </c>
      <c r="L59" s="827">
        <f>VLOOKUP(A59,TRANSPORTE!A5:D117,4,FALSE)</f>
        <v>1508.3118684353446</v>
      </c>
      <c r="M59" s="828"/>
      <c r="N59" s="294">
        <f>K59*L59</f>
        <v>230.77171587060772</v>
      </c>
    </row>
    <row r="60" spans="1:14">
      <c r="B60" s="52"/>
      <c r="C60" s="53"/>
      <c r="D60" s="53"/>
      <c r="E60" s="53"/>
      <c r="F60" s="53"/>
      <c r="G60" s="53"/>
      <c r="H60" s="318"/>
      <c r="I60" s="286"/>
      <c r="J60" s="293"/>
      <c r="K60" s="286"/>
      <c r="L60" s="827"/>
      <c r="M60" s="828"/>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230.77171587060772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15</v>
      </c>
      <c r="B70" s="55" t="str">
        <f>VLOOKUP(A70,'MANO DE OBRA'!A8:D68,3,FALSE)</f>
        <v>Obrero (6)</v>
      </c>
      <c r="C70" s="53"/>
      <c r="D70" s="53"/>
      <c r="E70" s="53"/>
      <c r="F70" s="53"/>
      <c r="G70" s="53"/>
      <c r="H70" s="53"/>
      <c r="I70" s="299">
        <f>K70/J70*100</f>
        <v>202996.19999999998</v>
      </c>
      <c r="J70" s="300">
        <v>185</v>
      </c>
      <c r="K70" s="301">
        <f>VLOOKUP(A70,'MANO DE OBRA'!A8:D99,4,FALSE)</f>
        <v>375542.97</v>
      </c>
      <c r="L70" s="56"/>
      <c r="M70" s="302">
        <v>120</v>
      </c>
      <c r="N70" s="402">
        <f>K70/M70</f>
        <v>3129.5247499999996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120</v>
      </c>
      <c r="N71" s="402">
        <f>K71/M71</f>
        <v>889.05203012006655</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4018.5767801200664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181831.21769176816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36366.243538353636</v>
      </c>
      <c r="M83" s="858"/>
      <c r="N83" s="57"/>
    </row>
    <row r="84" spans="1:14">
      <c r="B84" s="95" t="s">
        <v>973</v>
      </c>
      <c r="C84" s="96"/>
      <c r="D84" s="96"/>
      <c r="E84" s="96"/>
      <c r="F84" s="96"/>
      <c r="G84" s="96"/>
      <c r="H84" s="96"/>
      <c r="I84" s="93"/>
      <c r="J84" s="94"/>
      <c r="K84" s="311">
        <v>0.05</v>
      </c>
      <c r="L84" s="857">
        <f>N78*K84</f>
        <v>9091.560884588409</v>
      </c>
      <c r="M84" s="858"/>
      <c r="N84" s="57"/>
    </row>
    <row r="85" spans="1:14" ht="15.75" thickBot="1">
      <c r="B85" s="97" t="s">
        <v>974</v>
      </c>
      <c r="C85" s="98"/>
      <c r="D85" s="98"/>
      <c r="E85" s="98"/>
      <c r="F85" s="98"/>
      <c r="G85" s="98"/>
      <c r="H85" s="98"/>
      <c r="I85" s="99"/>
      <c r="J85" s="100"/>
      <c r="K85" s="312">
        <v>0.05</v>
      </c>
      <c r="L85" s="859">
        <f>N78*K85</f>
        <v>9091.560884588409</v>
      </c>
      <c r="M85" s="860"/>
      <c r="N85" s="57"/>
    </row>
    <row r="86" spans="1:14" ht="15.75" thickBot="1">
      <c r="B86" s="823" t="s">
        <v>953</v>
      </c>
      <c r="C86" s="824"/>
      <c r="D86" s="824"/>
      <c r="E86" s="824"/>
      <c r="F86" s="824"/>
      <c r="G86" s="824"/>
      <c r="H86" s="824"/>
      <c r="I86" s="824"/>
      <c r="J86" s="824"/>
      <c r="K86" s="824"/>
      <c r="L86" s="824"/>
      <c r="M86" s="825"/>
      <c r="N86" s="58">
        <f>L83+L84+L85</f>
        <v>54549.365307530461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236380.58299929864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1601</v>
      </c>
      <c r="C31" s="87" t="s">
        <v>2084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278">
        <v>15</v>
      </c>
      <c r="N36" s="279">
        <f>K36/M36</f>
        <v>8192.4488326904648</v>
      </c>
    </row>
    <row r="37" spans="1:14">
      <c r="A37" s="119" t="s">
        <v>154</v>
      </c>
      <c r="B37" s="836" t="str">
        <f>VLOOKUP(A37,EQUIPOS!A7:D154,3,FALSE)</f>
        <v>Carrotanque Irrigador de asfalto, 1000 GALONES DE CAPACIDAD</v>
      </c>
      <c r="C37" s="837"/>
      <c r="D37" s="837"/>
      <c r="E37" s="837"/>
      <c r="F37" s="837"/>
      <c r="G37" s="837"/>
      <c r="H37" s="838"/>
      <c r="I37" s="274"/>
      <c r="J37" s="275"/>
      <c r="K37" s="276">
        <f>VLOOKUP(A37,EQUIPOS!A7:D164,4,FALSE)</f>
        <v>68393.447626805661</v>
      </c>
      <c r="L37" s="277"/>
      <c r="M37" s="278">
        <v>15</v>
      </c>
      <c r="N37" s="279">
        <f>K37/M37</f>
        <v>4559.5631751203773</v>
      </c>
    </row>
    <row r="38" spans="1:14">
      <c r="A38" t="s">
        <v>269</v>
      </c>
      <c r="B38" s="836" t="str">
        <f>VLOOKUP(A38,EQUIPOS!A8:D154,3,FALSE)</f>
        <v>Motoniveladora  potencia 215 HP, ancho de cuchilla 4,27 m, peso 18 ton.</v>
      </c>
      <c r="C38" s="837"/>
      <c r="D38" s="837"/>
      <c r="E38" s="837"/>
      <c r="F38" s="837"/>
      <c r="G38" s="837"/>
      <c r="H38" s="838"/>
      <c r="I38" s="274"/>
      <c r="J38" s="275"/>
      <c r="K38" s="276">
        <f>VLOOKUP(A38,EQUIPOS!A8:D165,4,FALSE)</f>
        <v>161345.42373438107</v>
      </c>
      <c r="L38" s="277"/>
      <c r="M38" s="278">
        <v>15</v>
      </c>
      <c r="N38" s="279">
        <f>K38/M38</f>
        <v>10756.361582292071</v>
      </c>
    </row>
    <row r="39" spans="1:14">
      <c r="A39" t="s">
        <v>299</v>
      </c>
      <c r="B39" s="836" t="str">
        <f>VLOOKUP(A39,EQUIPOS!A9:D154,3,FALSE)</f>
        <v xml:space="preserve">Recicladora, potencia 430HP </v>
      </c>
      <c r="C39" s="837"/>
      <c r="D39" s="837"/>
      <c r="E39" s="837"/>
      <c r="F39" s="837"/>
      <c r="G39" s="837"/>
      <c r="H39" s="838"/>
      <c r="I39" s="839"/>
      <c r="J39" s="820"/>
      <c r="K39" s="276">
        <f>VLOOKUP(A39,EQUIPOS!A9:D166,4,FALSE)</f>
        <v>1070078.0787970321</v>
      </c>
      <c r="L39" s="840">
        <v>15</v>
      </c>
      <c r="M39" s="841"/>
      <c r="N39" s="279">
        <f>K39/L39</f>
        <v>71338.538586468814</v>
      </c>
    </row>
    <row r="40" spans="1:14">
      <c r="A40" t="s">
        <v>365</v>
      </c>
      <c r="B40" s="836" t="str">
        <f>VLOOKUP(A40,EQUIPOS!A10:D154,3,FALSE)</f>
        <v xml:space="preserve">Vibrocompatador, potencia 153 HP, peso 10 Ton. </v>
      </c>
      <c r="C40" s="837"/>
      <c r="D40" s="837"/>
      <c r="E40" s="837"/>
      <c r="F40" s="837"/>
      <c r="G40" s="837"/>
      <c r="H40" s="838"/>
      <c r="I40" s="42"/>
      <c r="J40" s="43"/>
      <c r="K40" s="276">
        <f>VLOOKUP(A40,EQUIPOS!A10:D167,4,FALSE)</f>
        <v>114013.01684070317</v>
      </c>
      <c r="L40" s="283"/>
      <c r="M40" s="284">
        <v>15</v>
      </c>
      <c r="N40" s="279">
        <f>K40/M40</f>
        <v>7600.8677893802114</v>
      </c>
    </row>
    <row r="41" spans="1:14">
      <c r="B41" s="327"/>
      <c r="C41" s="328"/>
      <c r="D41" s="328"/>
      <c r="E41" s="328"/>
      <c r="F41" s="330"/>
      <c r="G41" s="330"/>
      <c r="H41" s="131"/>
      <c r="I41" s="42"/>
      <c r="J41" s="43"/>
      <c r="K41" s="281"/>
      <c r="L41" s="283"/>
      <c r="M41" s="284"/>
      <c r="N41" s="285"/>
    </row>
    <row r="42" spans="1:14">
      <c r="B42" s="843" t="s">
        <v>952</v>
      </c>
      <c r="C42" s="844"/>
      <c r="D42" s="844"/>
      <c r="E42" s="44"/>
      <c r="F42" s="45"/>
      <c r="G42" s="45"/>
      <c r="H42" s="46"/>
      <c r="I42" s="42"/>
      <c r="J42" s="43"/>
      <c r="K42" s="286"/>
      <c r="L42" s="283"/>
      <c r="M42" s="408">
        <v>0.01</v>
      </c>
      <c r="N42" s="351">
        <f>N76*M42</f>
        <v>40.185767801200662</v>
      </c>
    </row>
    <row r="43" spans="1:14" ht="15.75" thickBot="1">
      <c r="B43" s="836"/>
      <c r="C43" s="837"/>
      <c r="D43" s="837"/>
      <c r="E43" s="837"/>
      <c r="F43" s="837"/>
      <c r="G43" s="837"/>
      <c r="H43" s="838"/>
      <c r="I43" s="845"/>
      <c r="J43" s="846"/>
      <c r="K43" s="47"/>
      <c r="L43" s="847"/>
      <c r="M43" s="848"/>
      <c r="N43" s="111"/>
    </row>
    <row r="44" spans="1:14" ht="15.75" thickBot="1">
      <c r="B44" s="823" t="s">
        <v>953</v>
      </c>
      <c r="C44" s="824"/>
      <c r="D44" s="824"/>
      <c r="E44" s="824"/>
      <c r="F44" s="824"/>
      <c r="G44" s="824"/>
      <c r="H44" s="824"/>
      <c r="I44" s="824"/>
      <c r="J44" s="824"/>
      <c r="K44" s="824"/>
      <c r="L44" s="824"/>
      <c r="M44" s="825"/>
      <c r="N44" s="401">
        <f>SUM(N36:N43)</f>
        <v>102487.96573375314</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4" t="s">
        <v>944</v>
      </c>
      <c r="C48" s="815"/>
      <c r="D48" s="815"/>
      <c r="E48" s="815"/>
      <c r="F48" s="815"/>
      <c r="G48" s="815"/>
      <c r="H48" s="815"/>
      <c r="I48" s="816"/>
      <c r="J48" s="322" t="s">
        <v>945</v>
      </c>
      <c r="K48" s="91" t="s">
        <v>946</v>
      </c>
      <c r="L48" s="817" t="s">
        <v>955</v>
      </c>
      <c r="M48" s="816"/>
      <c r="N48" s="92" t="s">
        <v>951</v>
      </c>
    </row>
    <row r="49" spans="1:14">
      <c r="A49" t="s">
        <v>563</v>
      </c>
      <c r="B49" s="49"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479642.71087714779</v>
      </c>
      <c r="N49" s="279">
        <f>K49*M49</f>
        <v>73385.33476420361</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SUM(N49:N53)</f>
        <v>73385.33476420361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1362</v>
      </c>
      <c r="B59" s="52" t="str">
        <f>VLOOKUP(A59,TRANSPORTE!A5:D117,3,FALSE)</f>
        <v>Transporte de Mezcla Densa en Caliente MDC-19</v>
      </c>
      <c r="C59" s="324"/>
      <c r="D59" s="324"/>
      <c r="E59" s="324"/>
      <c r="F59" s="324"/>
      <c r="G59" s="324"/>
      <c r="H59" s="318" t="s">
        <v>1468</v>
      </c>
      <c r="I59" s="420">
        <v>0.153</v>
      </c>
      <c r="J59" s="293">
        <v>1</v>
      </c>
      <c r="K59" s="420">
        <f>I59*J59</f>
        <v>0.153</v>
      </c>
      <c r="L59" s="827">
        <f>VLOOKUP(A59,TRANSPORTE!A5:D117,4,FALSE)</f>
        <v>1710.2811299349603</v>
      </c>
      <c r="M59" s="828"/>
      <c r="N59" s="294">
        <f>K59*L59</f>
        <v>261.67301288004893</v>
      </c>
    </row>
    <row r="60" spans="1:14">
      <c r="B60" s="52"/>
      <c r="C60" s="53"/>
      <c r="D60" s="53"/>
      <c r="E60" s="53"/>
      <c r="F60" s="53"/>
      <c r="G60" s="53"/>
      <c r="H60" s="318"/>
      <c r="I60" s="286"/>
      <c r="J60" s="293"/>
      <c r="K60" s="286"/>
      <c r="L60" s="827"/>
      <c r="M60" s="828"/>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261.67301288004893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15</v>
      </c>
      <c r="B70" s="55" t="str">
        <f>VLOOKUP(A70,'MANO DE OBRA'!A8:D68,3,FALSE)</f>
        <v>Obrero (6)</v>
      </c>
      <c r="C70" s="53"/>
      <c r="D70" s="53"/>
      <c r="E70" s="53"/>
      <c r="F70" s="53"/>
      <c r="G70" s="53"/>
      <c r="H70" s="53"/>
      <c r="I70" s="299">
        <f>K70/J70*100</f>
        <v>202996.19999999998</v>
      </c>
      <c r="J70" s="300">
        <v>185</v>
      </c>
      <c r="K70" s="301">
        <f>VLOOKUP(A70,'MANO DE OBRA'!A8:D99,4,FALSE)</f>
        <v>375542.97</v>
      </c>
      <c r="L70" s="56"/>
      <c r="M70" s="302">
        <v>120</v>
      </c>
      <c r="N70" s="402">
        <f>K70/M70</f>
        <v>3129.5247499999996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120</v>
      </c>
      <c r="N71" s="402">
        <f>K71/M71</f>
        <v>889.05203012006655</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4018.5767801200664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180153.55029095686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36030.710058191376</v>
      </c>
      <c r="M83" s="858"/>
      <c r="N83" s="57"/>
    </row>
    <row r="84" spans="1:14">
      <c r="B84" s="95" t="s">
        <v>973</v>
      </c>
      <c r="C84" s="96"/>
      <c r="D84" s="96"/>
      <c r="E84" s="96"/>
      <c r="F84" s="96"/>
      <c r="G84" s="96"/>
      <c r="H84" s="96"/>
      <c r="I84" s="93"/>
      <c r="J84" s="94"/>
      <c r="K84" s="311">
        <v>0.05</v>
      </c>
      <c r="L84" s="857">
        <f>N78*K84</f>
        <v>9007.6775145478441</v>
      </c>
      <c r="M84" s="858"/>
      <c r="N84" s="57"/>
    </row>
    <row r="85" spans="1:14" ht="15.75" thickBot="1">
      <c r="B85" s="97" t="s">
        <v>974</v>
      </c>
      <c r="C85" s="98"/>
      <c r="D85" s="98"/>
      <c r="E85" s="98"/>
      <c r="F85" s="98"/>
      <c r="G85" s="98"/>
      <c r="H85" s="98"/>
      <c r="I85" s="99"/>
      <c r="J85" s="100"/>
      <c r="K85" s="312">
        <v>0.05</v>
      </c>
      <c r="L85" s="859">
        <f>N78*K85</f>
        <v>9007.6775145478441</v>
      </c>
      <c r="M85" s="860"/>
      <c r="N85" s="57"/>
    </row>
    <row r="86" spans="1:14" ht="15.75" thickBot="1">
      <c r="B86" s="823" t="s">
        <v>953</v>
      </c>
      <c r="C86" s="824"/>
      <c r="D86" s="824"/>
      <c r="E86" s="824"/>
      <c r="F86" s="824"/>
      <c r="G86" s="824"/>
      <c r="H86" s="824"/>
      <c r="I86" s="824"/>
      <c r="J86" s="824"/>
      <c r="K86" s="824"/>
      <c r="L86" s="824"/>
      <c r="M86" s="825"/>
      <c r="N86" s="58">
        <f>L83+L84+L85</f>
        <v>54046.065087287068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234199.61537824394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1088</v>
      </c>
      <c r="C31" s="87" t="s">
        <v>2085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37"/>
      <c r="F40" s="837"/>
      <c r="G40" s="837"/>
      <c r="H40" s="838"/>
      <c r="I40" s="42"/>
      <c r="J40" s="43"/>
      <c r="K40" s="276"/>
      <c r="L40" s="283"/>
      <c r="M40" s="284"/>
      <c r="N40" s="279"/>
    </row>
    <row r="41" spans="1:14">
      <c r="B41" s="327"/>
      <c r="C41" s="328"/>
      <c r="D41" s="328"/>
      <c r="E41" s="328"/>
      <c r="F41" s="330"/>
      <c r="G41" s="330"/>
      <c r="H41" s="131"/>
      <c r="I41" s="42"/>
      <c r="J41" s="43"/>
      <c r="K41" s="281"/>
      <c r="L41" s="283"/>
      <c r="M41" s="284"/>
      <c r="N41" s="285"/>
    </row>
    <row r="42" spans="1:14">
      <c r="B42" s="843" t="s">
        <v>952</v>
      </c>
      <c r="C42" s="844"/>
      <c r="D42" s="844"/>
      <c r="E42" s="44"/>
      <c r="F42" s="45"/>
      <c r="G42" s="45"/>
      <c r="H42" s="46"/>
      <c r="I42" s="42"/>
      <c r="J42" s="43"/>
      <c r="K42" s="286"/>
      <c r="L42" s="283"/>
      <c r="M42" s="408">
        <v>0.01</v>
      </c>
      <c r="N42" s="351">
        <f>N76*M42</f>
        <v>4.82229213614408</v>
      </c>
    </row>
    <row r="43" spans="1:14" ht="15.75" thickBot="1">
      <c r="B43" s="836"/>
      <c r="C43" s="837"/>
      <c r="D43" s="837"/>
      <c r="E43" s="837"/>
      <c r="F43" s="837"/>
      <c r="G43" s="837"/>
      <c r="H43" s="838"/>
      <c r="I43" s="845"/>
      <c r="J43" s="846"/>
      <c r="K43" s="47"/>
      <c r="L43" s="847"/>
      <c r="M43" s="848"/>
      <c r="N43" s="111"/>
    </row>
    <row r="44" spans="1:14" ht="15.75" thickBot="1">
      <c r="B44" s="823" t="s">
        <v>953</v>
      </c>
      <c r="C44" s="824"/>
      <c r="D44" s="824"/>
      <c r="E44" s="824"/>
      <c r="F44" s="824"/>
      <c r="G44" s="824"/>
      <c r="H44" s="824"/>
      <c r="I44" s="824"/>
      <c r="J44" s="824"/>
      <c r="K44" s="824"/>
      <c r="L44" s="824"/>
      <c r="M44" s="825"/>
      <c r="N44" s="401">
        <f>SUM(N36:N43)</f>
        <v>4.82229213614408</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4" t="s">
        <v>944</v>
      </c>
      <c r="C48" s="815"/>
      <c r="D48" s="815"/>
      <c r="E48" s="815"/>
      <c r="F48" s="815"/>
      <c r="G48" s="815"/>
      <c r="H48" s="815"/>
      <c r="I48" s="816"/>
      <c r="J48" s="322" t="s">
        <v>945</v>
      </c>
      <c r="K48" s="91" t="s">
        <v>946</v>
      </c>
      <c r="L48" s="817" t="s">
        <v>955</v>
      </c>
      <c r="M48" s="816"/>
      <c r="N48" s="92" t="s">
        <v>951</v>
      </c>
    </row>
    <row r="49" spans="1:14">
      <c r="A49" t="s">
        <v>887</v>
      </c>
      <c r="B49" s="49" t="str">
        <f>VLOOKUP(A49,MATERIALES!A4:D373,3,FALSE)</f>
        <v>Geotextil Nt Repav 450 O Similar (Proveedores Pavco, Lafayet, Geomatrix, Tensar, Omnes U Otros)</v>
      </c>
      <c r="C49" s="288"/>
      <c r="D49" s="288"/>
      <c r="E49" s="288"/>
      <c r="F49" s="288"/>
      <c r="G49" s="288"/>
      <c r="H49" s="288"/>
      <c r="I49" s="275"/>
      <c r="J49" s="231" t="str">
        <f>VLOOKUP(A49,MATERIALES!A5:D641,2,FALSE)</f>
        <v>m2</v>
      </c>
      <c r="K49" s="289">
        <v>1.0549999999999999</v>
      </c>
      <c r="L49" s="274"/>
      <c r="M49" s="409">
        <f>VLOOKUP(A49,MATERIALES!A5:D396,4,FALSE)</f>
        <v>3454.2881906710809</v>
      </c>
      <c r="N49" s="279">
        <f>K49*M49</f>
        <v>3644.2740411579903</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SUM(N49:N53)</f>
        <v>3644.2740411579903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318"/>
      <c r="I60" s="286"/>
      <c r="J60" s="293"/>
      <c r="K60" s="286"/>
      <c r="L60" s="827"/>
      <c r="M60" s="828"/>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t="s">
        <v>15</v>
      </c>
      <c r="B70" s="55" t="str">
        <f>VLOOKUP(A70,'MANO DE OBRA'!A8:D68,3,FALSE)</f>
        <v>Obrero (6)</v>
      </c>
      <c r="C70" s="53"/>
      <c r="D70" s="53"/>
      <c r="E70" s="53"/>
      <c r="F70" s="53"/>
      <c r="G70" s="53"/>
      <c r="H70" s="53"/>
      <c r="I70" s="299">
        <f>K70/J70*100</f>
        <v>202996.19999999998</v>
      </c>
      <c r="J70" s="300">
        <v>185</v>
      </c>
      <c r="K70" s="301">
        <f>VLOOKUP(A70,'MANO DE OBRA'!A8:D99,4,FALSE)</f>
        <v>375542.97</v>
      </c>
      <c r="L70" s="56"/>
      <c r="M70" s="302">
        <v>1000</v>
      </c>
      <c r="N70" s="402">
        <f>K70/M70</f>
        <v>375.54296999999997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482.22921361440797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4131.3255469085425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826.2651093817085</v>
      </c>
      <c r="M83" s="858"/>
      <c r="N83" s="57"/>
    </row>
    <row r="84" spans="1:14">
      <c r="B84" s="95" t="s">
        <v>973</v>
      </c>
      <c r="C84" s="96"/>
      <c r="D84" s="96"/>
      <c r="E84" s="96"/>
      <c r="F84" s="96"/>
      <c r="G84" s="96"/>
      <c r="H84" s="96"/>
      <c r="I84" s="93"/>
      <c r="J84" s="94"/>
      <c r="K84" s="311">
        <v>0.05</v>
      </c>
      <c r="L84" s="857">
        <f>N78*K84</f>
        <v>206.56627734542712</v>
      </c>
      <c r="M84" s="858"/>
      <c r="N84" s="57"/>
    </row>
    <row r="85" spans="1:14" ht="15.75" thickBot="1">
      <c r="B85" s="97" t="s">
        <v>974</v>
      </c>
      <c r="C85" s="98"/>
      <c r="D85" s="98"/>
      <c r="E85" s="98"/>
      <c r="F85" s="98"/>
      <c r="G85" s="98"/>
      <c r="H85" s="98"/>
      <c r="I85" s="99"/>
      <c r="J85" s="100"/>
      <c r="K85" s="312">
        <v>0.05</v>
      </c>
      <c r="L85" s="859">
        <f>N78*K85</f>
        <v>206.56627734542712</v>
      </c>
      <c r="M85" s="860"/>
      <c r="N85" s="57"/>
    </row>
    <row r="86" spans="1:14" ht="15.75" thickBot="1">
      <c r="B86" s="823" t="s">
        <v>953</v>
      </c>
      <c r="C86" s="824"/>
      <c r="D86" s="824"/>
      <c r="E86" s="824"/>
      <c r="F86" s="824"/>
      <c r="G86" s="824"/>
      <c r="H86" s="824"/>
      <c r="I86" s="824"/>
      <c r="J86" s="824"/>
      <c r="K86" s="824"/>
      <c r="L86" s="824"/>
      <c r="M86" s="825"/>
      <c r="N86" s="58">
        <f>L83+L84+L85</f>
        <v>1239.3976640725627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5370.7232109811048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0"/>
      <c r="K118" s="800"/>
      <c r="L118" s="800"/>
      <c r="M118" s="800"/>
      <c r="N118" s="801"/>
    </row>
    <row r="119" spans="2:14" ht="15.75" thickBot="1">
      <c r="B119" s="268" t="s">
        <v>2221</v>
      </c>
      <c r="C119" s="400"/>
      <c r="D119" s="400"/>
      <c r="E119" s="63"/>
      <c r="F119" s="63"/>
      <c r="G119" s="63"/>
      <c r="H119" s="63"/>
      <c r="I119" s="63"/>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1089</v>
      </c>
      <c r="C31" s="225" t="s">
        <v>2086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164</v>
      </c>
      <c r="B36" s="836" t="str">
        <f>VLOOKUP(A36,EQUIPOS!A6:D154,3,FALSE)</f>
        <v>Compactador manual de rodillo</v>
      </c>
      <c r="C36" s="837"/>
      <c r="D36" s="837"/>
      <c r="E36" s="837"/>
      <c r="F36" s="837"/>
      <c r="G36" s="837"/>
      <c r="H36" s="838"/>
      <c r="I36" s="274"/>
      <c r="J36" s="275"/>
      <c r="K36" s="276">
        <f>VLOOKUP(A36,EQUIPOS!A6:D163,4,FALSE)</f>
        <v>72679.522974326945</v>
      </c>
      <c r="L36" s="277"/>
      <c r="M36" s="278">
        <v>2</v>
      </c>
      <c r="N36" s="279">
        <f>K36/M36</f>
        <v>36339.761487163472</v>
      </c>
    </row>
    <row r="37" spans="1:14">
      <c r="A37" s="119" t="s">
        <v>180</v>
      </c>
      <c r="B37" s="836" t="str">
        <f>VLOOKUP(A37,EQUIPOS!A7:D154,3,FALSE)</f>
        <v>Compresor 120 HP, con martillo.</v>
      </c>
      <c r="C37" s="837"/>
      <c r="D37" s="837"/>
      <c r="E37" s="837"/>
      <c r="F37" s="837"/>
      <c r="G37" s="837"/>
      <c r="H37" s="838"/>
      <c r="I37" s="274"/>
      <c r="J37" s="275"/>
      <c r="K37" s="276">
        <f>VLOOKUP(A37,EQUIPOS!A7:D164,4,FALSE)</f>
        <v>80855.080096048972</v>
      </c>
      <c r="L37" s="277"/>
      <c r="M37" s="278">
        <v>4</v>
      </c>
      <c r="N37" s="279">
        <f>K37/M37</f>
        <v>20213.770024012243</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4"/>
      <c r="J38" s="275"/>
      <c r="K38" s="276">
        <f>VLOOKUP(A38,EQUIPOS!A8:D165,4,FALSE)</f>
        <v>15058.982885494848</v>
      </c>
      <c r="L38" s="277"/>
      <c r="M38" s="278">
        <v>10</v>
      </c>
      <c r="N38" s="279">
        <f>K38/M38</f>
        <v>1505.8982885494847</v>
      </c>
    </row>
    <row r="39" spans="1:14">
      <c r="A39" t="s">
        <v>303</v>
      </c>
      <c r="B39" s="836" t="str">
        <f>VLOOKUP(A39,EQUIPOS!A9:D154,3,FALSE)</f>
        <v>Retrocargador, pala de 1,1 m3 de capacidad, profundidad de excavación de 4.400 mm y una altura de 5.680 mm</v>
      </c>
      <c r="C39" s="837"/>
      <c r="D39" s="837"/>
      <c r="E39" s="837"/>
      <c r="F39" s="837"/>
      <c r="G39" s="837"/>
      <c r="H39" s="838"/>
      <c r="I39" s="274"/>
      <c r="J39" s="275"/>
      <c r="K39" s="276">
        <f>VLOOKUP(A39,EQUIPOS!A9:D166,4,FALSE)</f>
        <v>144759.35404126818</v>
      </c>
      <c r="L39" s="277"/>
      <c r="M39" s="278">
        <v>10</v>
      </c>
      <c r="N39" s="279">
        <f>K39/M39</f>
        <v>14475.935404126818</v>
      </c>
    </row>
    <row r="40" spans="1:14">
      <c r="A40" t="s">
        <v>129</v>
      </c>
      <c r="B40" s="836" t="str">
        <f>VLOOKUP(A40,EQUIPOS!A10:D154,3,FALSE)</f>
        <v xml:space="preserve">Buldozer, Potencia al volante de 140 HP, motor de 2200 RPM, longitud de hoja 4,80m. </v>
      </c>
      <c r="C40" s="837"/>
      <c r="D40" s="837"/>
      <c r="E40" s="837"/>
      <c r="F40" s="837"/>
      <c r="G40" s="837"/>
      <c r="H40" s="838"/>
      <c r="I40" s="274"/>
      <c r="J40" s="275"/>
      <c r="K40" s="276">
        <f>VLOOKUP(A40,EQUIPOS!A10:D167,4,FALSE)</f>
        <v>172846.44234755807</v>
      </c>
      <c r="L40" s="277"/>
      <c r="M40" s="278">
        <v>100</v>
      </c>
      <c r="N40" s="279">
        <f>K40/M40</f>
        <v>1728.4644234755806</v>
      </c>
    </row>
    <row r="41" spans="1:14">
      <c r="B41" s="836"/>
      <c r="C41" s="837"/>
      <c r="D41" s="837"/>
      <c r="E41" s="837"/>
      <c r="F41" s="837"/>
      <c r="G41" s="837"/>
      <c r="H41" s="838"/>
      <c r="I41" s="274"/>
      <c r="J41" s="275"/>
      <c r="K41" s="276"/>
      <c r="L41" s="277"/>
      <c r="M41" s="278"/>
      <c r="N41" s="279"/>
    </row>
    <row r="42" spans="1:14">
      <c r="B42" s="836"/>
      <c r="C42" s="837"/>
      <c r="D42" s="837"/>
      <c r="E42" s="837"/>
      <c r="F42" s="837"/>
      <c r="G42" s="837"/>
      <c r="H42" s="838"/>
      <c r="I42" s="274"/>
      <c r="J42" s="275"/>
      <c r="K42" s="276"/>
      <c r="L42" s="277"/>
      <c r="M42" s="278"/>
      <c r="N42" s="279"/>
    </row>
    <row r="43" spans="1:14">
      <c r="B43" s="836"/>
      <c r="C43" s="837"/>
      <c r="D43" s="837"/>
      <c r="E43" s="837"/>
      <c r="F43" s="837"/>
      <c r="G43" s="837"/>
      <c r="H43" s="838"/>
      <c r="I43" s="274"/>
      <c r="J43" s="275"/>
      <c r="K43" s="276"/>
      <c r="L43" s="277"/>
      <c r="M43" s="278"/>
      <c r="N43" s="279"/>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N80*M46</f>
        <v>1506.9662925450248</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75770.795919872631</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442</v>
      </c>
      <c r="B53" s="49" t="str">
        <f>VLOOKUP(A53,MATERIALES!A5:D373,3,FALSE)</f>
        <v>Derechos de explotación y/o disposición de materiales</v>
      </c>
      <c r="C53" s="288"/>
      <c r="D53" s="288"/>
      <c r="E53" s="288"/>
      <c r="F53" s="288"/>
      <c r="G53" s="288"/>
      <c r="H53" s="288"/>
      <c r="I53" s="275"/>
      <c r="J53" s="231" t="str">
        <f>VLOOKUP(A53,MATERIALES!A7:D645,2,FALSE)</f>
        <v>m3</v>
      </c>
      <c r="K53" s="289">
        <v>1</v>
      </c>
      <c r="L53" s="274"/>
      <c r="M53" s="409">
        <f>VLOOKUP(A53,MATERIALES!A5:D396,4,FALSE)</f>
        <v>3263.5801836928777</v>
      </c>
      <c r="N53" s="279">
        <f>K53*M53</f>
        <v>3263.5801836928777</v>
      </c>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3263.5801836928777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1256</v>
      </c>
      <c r="B63" s="52" t="str">
        <f>VLOOKUP(A63,TRANSPORTE!A5:D117,3,FALSE)</f>
        <v>Transporte de material de excavación</v>
      </c>
      <c r="C63" s="324"/>
      <c r="D63" s="324"/>
      <c r="E63" s="324"/>
      <c r="F63" s="324"/>
      <c r="G63" s="324"/>
      <c r="H63" s="318" t="s">
        <v>1468</v>
      </c>
      <c r="I63" s="286">
        <v>1.3</v>
      </c>
      <c r="J63" s="293">
        <v>1</v>
      </c>
      <c r="K63" s="286">
        <f>I63*J63</f>
        <v>1.3</v>
      </c>
      <c r="L63" s="827">
        <f>VLOOKUP(A63,TRANSPORTE!A5:D117,4,FALSE)</f>
        <v>1324.7515399964484</v>
      </c>
      <c r="M63" s="828"/>
      <c r="N63" s="294">
        <f>K63*L63</f>
        <v>1722.1770019953831</v>
      </c>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f>N63+N64+N65+N66+N67</f>
        <v>1722.1770019953831</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15</v>
      </c>
      <c r="B74" s="55" t="str">
        <f>VLOOKUP(A74,'MANO DE OBRA'!A8:D68,3,FALSE)</f>
        <v>Obrero (6)</v>
      </c>
      <c r="C74" s="53"/>
      <c r="D74" s="53"/>
      <c r="E74" s="53"/>
      <c r="F74" s="53"/>
      <c r="G74" s="53"/>
      <c r="H74" s="53"/>
      <c r="I74" s="299">
        <f>K74/J74*100</f>
        <v>202996.19999999998</v>
      </c>
      <c r="J74" s="300">
        <v>185</v>
      </c>
      <c r="K74" s="301">
        <f>VLOOKUP(A74,'MANO DE OBRA'!A8:D99,4,FALSE)</f>
        <v>375542.97</v>
      </c>
      <c r="L74" s="56"/>
      <c r="M74" s="302">
        <v>32</v>
      </c>
      <c r="N74" s="402">
        <f>K74/M74</f>
        <v>11735.717812499999</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32</v>
      </c>
      <c r="N75" s="402">
        <f>K75/M75</f>
        <v>3333.9451129502495</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133"/>
    </row>
    <row r="80" spans="1:15" ht="15.75" thickBot="1">
      <c r="B80" s="829" t="s">
        <v>953</v>
      </c>
      <c r="C80" s="830"/>
      <c r="D80" s="830"/>
      <c r="E80" s="830"/>
      <c r="F80" s="830"/>
      <c r="G80" s="830"/>
      <c r="H80" s="830"/>
      <c r="I80" s="830"/>
      <c r="J80" s="830"/>
      <c r="K80" s="830"/>
      <c r="L80" s="830"/>
      <c r="M80" s="831"/>
      <c r="N80" s="467">
        <f>SUM(N74:N79)</f>
        <v>15069.662925450248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95826.216031011136</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19165.243206202227</v>
      </c>
      <c r="M87" s="858"/>
      <c r="N87" s="57"/>
    </row>
    <row r="88" spans="1:14">
      <c r="B88" s="95" t="s">
        <v>973</v>
      </c>
      <c r="C88" s="96"/>
      <c r="D88" s="96"/>
      <c r="E88" s="96"/>
      <c r="F88" s="96"/>
      <c r="G88" s="96"/>
      <c r="H88" s="96"/>
      <c r="I88" s="93"/>
      <c r="J88" s="94"/>
      <c r="K88" s="311">
        <v>0.05</v>
      </c>
      <c r="L88" s="857">
        <f>N82*K88</f>
        <v>4791.3108015505568</v>
      </c>
      <c r="M88" s="858"/>
      <c r="N88" s="57"/>
    </row>
    <row r="89" spans="1:14" ht="15.75" thickBot="1">
      <c r="B89" s="97" t="s">
        <v>974</v>
      </c>
      <c r="C89" s="98"/>
      <c r="D89" s="98"/>
      <c r="E89" s="98"/>
      <c r="F89" s="98"/>
      <c r="G89" s="98"/>
      <c r="H89" s="98"/>
      <c r="I89" s="99"/>
      <c r="J89" s="100"/>
      <c r="K89" s="312">
        <v>0.05</v>
      </c>
      <c r="L89" s="859">
        <f>N82*K89</f>
        <v>4791.3108015505568</v>
      </c>
      <c r="M89" s="860"/>
      <c r="N89" s="57"/>
    </row>
    <row r="90" spans="1:14" ht="15.75" thickBot="1">
      <c r="B90" s="823" t="s">
        <v>953</v>
      </c>
      <c r="C90" s="824"/>
      <c r="D90" s="824"/>
      <c r="E90" s="824"/>
      <c r="F90" s="824"/>
      <c r="G90" s="824"/>
      <c r="H90" s="824"/>
      <c r="I90" s="824"/>
      <c r="J90" s="824"/>
      <c r="K90" s="824"/>
      <c r="L90" s="824"/>
      <c r="M90" s="825"/>
      <c r="N90" s="58">
        <f>L87+L88+L89</f>
        <v>28747.864809303341</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124574.08084031448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1602</v>
      </c>
      <c r="C31" s="87" t="s">
        <v>2087</v>
      </c>
      <c r="D31" s="88"/>
      <c r="E31" s="88"/>
      <c r="F31" s="88"/>
      <c r="G31" s="88"/>
      <c r="H31" s="88"/>
      <c r="I31" s="88"/>
      <c r="J31" s="89"/>
      <c r="K31" s="315"/>
      <c r="L31" s="313" t="s">
        <v>387</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160</v>
      </c>
      <c r="B36" s="836" t="str">
        <f>VLOOKUP(A36,EQUIPOS!A6:D154,3,FALSE)</f>
        <v>COMPACTADOR MANUAL VIBRATORIO (RANA) con motor de 6 HP</v>
      </c>
      <c r="C36" s="837"/>
      <c r="D36" s="837"/>
      <c r="E36" s="837"/>
      <c r="F36" s="837"/>
      <c r="G36" s="837"/>
      <c r="H36" s="838"/>
      <c r="I36" s="274"/>
      <c r="J36" s="275"/>
      <c r="K36" s="276">
        <f>VLOOKUP(A36,EQUIPOS!A6:D163,4,FALSE)</f>
        <v>5357.1307298963638</v>
      </c>
      <c r="L36" s="277"/>
      <c r="M36" s="278">
        <v>2</v>
      </c>
      <c r="N36" s="279">
        <f>K36/M36</f>
        <v>2678.5653649481819</v>
      </c>
    </row>
    <row r="37" spans="1:14">
      <c r="A37" s="119" t="s">
        <v>303</v>
      </c>
      <c r="B37" s="836" t="str">
        <f>VLOOKUP(A37,EQUIPOS!A7:D154,3,FALSE)</f>
        <v>Retrocargador, pala de 1,1 m3 de capacidad, profundidad de excavación de 4.400 mm y una altura de 5.680 mm</v>
      </c>
      <c r="C37" s="837"/>
      <c r="D37" s="837"/>
      <c r="E37" s="837"/>
      <c r="F37" s="837"/>
      <c r="G37" s="837"/>
      <c r="H37" s="838"/>
      <c r="I37" s="274"/>
      <c r="J37" s="275"/>
      <c r="K37" s="276">
        <f>VLOOKUP(A37,EQUIPOS!A7:D164,4,FALSE)</f>
        <v>144759.35404126818</v>
      </c>
      <c r="L37" s="277"/>
      <c r="M37" s="278">
        <v>10</v>
      </c>
      <c r="N37" s="279">
        <f>K37/M37</f>
        <v>14475.935404126818</v>
      </c>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274"/>
      <c r="J39" s="275"/>
      <c r="K39" s="276"/>
      <c r="L39" s="277"/>
      <c r="M39" s="278"/>
      <c r="N39" s="279"/>
    </row>
    <row r="40" spans="1:14">
      <c r="B40" s="836"/>
      <c r="C40" s="837"/>
      <c r="D40" s="837"/>
      <c r="E40" s="837"/>
      <c r="F40" s="837"/>
      <c r="G40" s="837"/>
      <c r="H40" s="838"/>
      <c r="I40" s="274"/>
      <c r="J40" s="275"/>
      <c r="K40" s="276"/>
      <c r="L40" s="277"/>
      <c r="M40" s="278"/>
      <c r="N40" s="279"/>
    </row>
    <row r="41" spans="1:14">
      <c r="B41" s="836"/>
      <c r="C41" s="837"/>
      <c r="D41" s="837"/>
      <c r="E41" s="837"/>
      <c r="F41" s="837"/>
      <c r="G41" s="837"/>
      <c r="H41" s="838"/>
      <c r="I41" s="274"/>
      <c r="J41" s="275"/>
      <c r="K41" s="276"/>
      <c r="L41" s="277"/>
      <c r="M41" s="278"/>
      <c r="N41" s="279"/>
    </row>
    <row r="42" spans="1:14">
      <c r="B42" s="836"/>
      <c r="C42" s="837"/>
      <c r="D42" s="837"/>
      <c r="E42" s="837"/>
      <c r="F42" s="837"/>
      <c r="G42" s="837"/>
      <c r="H42" s="838"/>
      <c r="I42" s="274"/>
      <c r="J42" s="275"/>
      <c r="K42" s="276"/>
      <c r="L42" s="277"/>
      <c r="M42" s="278"/>
      <c r="N42" s="279"/>
    </row>
    <row r="43" spans="1:14">
      <c r="B43" s="836"/>
      <c r="C43" s="837"/>
      <c r="D43" s="837"/>
      <c r="E43" s="837"/>
      <c r="F43" s="837"/>
      <c r="G43" s="837"/>
      <c r="H43" s="838"/>
      <c r="I43" s="274"/>
      <c r="J43" s="275"/>
      <c r="K43" s="276"/>
      <c r="L43" s="277"/>
      <c r="M43" s="278"/>
      <c r="N43" s="279"/>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0.05</v>
      </c>
      <c r="N46" s="351">
        <f>N80*M46</f>
        <v>301.39325850900497</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17455.894027584003</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B53" s="49"/>
      <c r="C53" s="288"/>
      <c r="D53" s="288"/>
      <c r="E53" s="288"/>
      <c r="F53" s="288"/>
      <c r="G53" s="288"/>
      <c r="H53" s="288"/>
      <c r="I53" s="275"/>
      <c r="J53" s="231"/>
      <c r="K53" s="289"/>
      <c r="L53" s="274"/>
      <c r="M53" s="409"/>
      <c r="N53" s="279"/>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B63" s="52"/>
      <c r="C63" s="324"/>
      <c r="D63" s="324"/>
      <c r="E63" s="324"/>
      <c r="F63" s="324"/>
      <c r="G63" s="324"/>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15</v>
      </c>
      <c r="B74" s="55" t="str">
        <f>VLOOKUP(A74,'MANO DE OBRA'!A8:D68,3,FALSE)</f>
        <v>Obrero (6)</v>
      </c>
      <c r="C74" s="53"/>
      <c r="D74" s="53"/>
      <c r="E74" s="53"/>
      <c r="F74" s="53"/>
      <c r="G74" s="53"/>
      <c r="H74" s="53"/>
      <c r="I74" s="299">
        <f>K74/J74*100</f>
        <v>202996.19999999998</v>
      </c>
      <c r="J74" s="300">
        <v>185</v>
      </c>
      <c r="K74" s="301">
        <f>VLOOKUP(A74,'MANO DE OBRA'!A8:D99,4,FALSE)</f>
        <v>375542.97</v>
      </c>
      <c r="L74" s="56"/>
      <c r="M74" s="302">
        <v>80</v>
      </c>
      <c r="N74" s="402">
        <f>K74/M74</f>
        <v>4694.2871249999998</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6027.8651701800991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23483.759197764102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4696.7518395528205</v>
      </c>
      <c r="M87" s="858"/>
      <c r="N87" s="57"/>
    </row>
    <row r="88" spans="1:14">
      <c r="B88" s="95" t="s">
        <v>973</v>
      </c>
      <c r="C88" s="96"/>
      <c r="D88" s="96"/>
      <c r="E88" s="96"/>
      <c r="F88" s="96"/>
      <c r="G88" s="96"/>
      <c r="H88" s="96"/>
      <c r="I88" s="93"/>
      <c r="J88" s="94"/>
      <c r="K88" s="311">
        <v>0.05</v>
      </c>
      <c r="L88" s="857">
        <f>N82*K88</f>
        <v>1174.1879598882051</v>
      </c>
      <c r="M88" s="858"/>
      <c r="N88" s="57"/>
    </row>
    <row r="89" spans="1:14" ht="15.75" thickBot="1">
      <c r="B89" s="97" t="s">
        <v>974</v>
      </c>
      <c r="C89" s="98"/>
      <c r="D89" s="98"/>
      <c r="E89" s="98"/>
      <c r="F89" s="98"/>
      <c r="G89" s="98"/>
      <c r="H89" s="98"/>
      <c r="I89" s="99"/>
      <c r="J89" s="100"/>
      <c r="K89" s="312">
        <v>0.05</v>
      </c>
      <c r="L89" s="859">
        <f>N82*K89</f>
        <v>1174.1879598882051</v>
      </c>
      <c r="M89" s="860"/>
      <c r="N89" s="57"/>
    </row>
    <row r="90" spans="1:14" ht="15.75" thickBot="1">
      <c r="B90" s="823" t="s">
        <v>953</v>
      </c>
      <c r="C90" s="824"/>
      <c r="D90" s="824"/>
      <c r="E90" s="824"/>
      <c r="F90" s="824"/>
      <c r="G90" s="824"/>
      <c r="H90" s="824"/>
      <c r="I90" s="824"/>
      <c r="J90" s="824"/>
      <c r="K90" s="824"/>
      <c r="L90" s="824"/>
      <c r="M90" s="825"/>
      <c r="N90" s="58">
        <f>L87+L88+L89</f>
        <v>7045.1277593292307</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30528.886957093331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1090</v>
      </c>
      <c r="C31" s="87" t="s">
        <v>2038</v>
      </c>
      <c r="D31" s="88"/>
      <c r="E31" s="88"/>
      <c r="F31" s="88"/>
      <c r="G31" s="88"/>
      <c r="H31" s="88"/>
      <c r="I31" s="88"/>
      <c r="J31" s="89"/>
      <c r="K31" s="315"/>
      <c r="L31" s="313" t="s">
        <v>144</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1603</v>
      </c>
      <c r="B36" s="836" t="str">
        <f>VLOOKUP(A36,EQUIPOS!A6:D154,3,FALSE)</f>
        <v>Derretidora de asfalto (crafco o similar)</v>
      </c>
      <c r="C36" s="837"/>
      <c r="D36" s="837"/>
      <c r="E36" s="837"/>
      <c r="F36" s="837"/>
      <c r="G36" s="837"/>
      <c r="H36" s="838"/>
      <c r="I36" s="274"/>
      <c r="J36" s="275"/>
      <c r="K36" s="276">
        <f>VLOOKUP(A36,EQUIPOS!A6:D163,4,FALSE)</f>
        <v>2546.7244134807543</v>
      </c>
      <c r="L36" s="277"/>
      <c r="M36" s="278">
        <v>60</v>
      </c>
      <c r="N36" s="279">
        <f>K36/M36</f>
        <v>42.445406891345904</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60</v>
      </c>
      <c r="N37" s="279">
        <f>K37/M37</f>
        <v>764.73777877204759</v>
      </c>
    </row>
    <row r="38" spans="1:14">
      <c r="A38" t="s">
        <v>138</v>
      </c>
      <c r="B38" s="836" t="str">
        <f>VLOOKUP(A38,EQUIPOS!A8:D154,3,FALSE)</f>
        <v>Camioneta D-300</v>
      </c>
      <c r="C38" s="837"/>
      <c r="D38" s="837"/>
      <c r="E38" s="837"/>
      <c r="F38" s="837"/>
      <c r="G38" s="837"/>
      <c r="H38" s="838"/>
      <c r="I38" s="274"/>
      <c r="J38" s="275"/>
      <c r="K38" s="276">
        <f>VLOOKUP(A38,EQUIPOS!A8:D165,4,FALSE)</f>
        <v>39767.94597246997</v>
      </c>
      <c r="L38" s="277"/>
      <c r="M38" s="278">
        <v>60</v>
      </c>
      <c r="N38" s="279">
        <f>K38/M38</f>
        <v>662.79909954116613</v>
      </c>
    </row>
    <row r="39" spans="1:14">
      <c r="B39" s="836"/>
      <c r="C39" s="837"/>
      <c r="D39" s="837"/>
      <c r="E39" s="837"/>
      <c r="F39" s="837"/>
      <c r="G39" s="837"/>
      <c r="H39" s="838"/>
      <c r="I39" s="274"/>
      <c r="J39" s="275"/>
      <c r="K39" s="276"/>
      <c r="L39" s="277"/>
      <c r="M39" s="278"/>
      <c r="N39" s="279"/>
    </row>
    <row r="40" spans="1:14">
      <c r="B40" s="836"/>
      <c r="C40" s="837"/>
      <c r="D40" s="837"/>
      <c r="E40" s="837"/>
      <c r="F40" s="837"/>
      <c r="G40" s="837"/>
      <c r="H40" s="838"/>
      <c r="I40" s="274"/>
      <c r="J40" s="275"/>
      <c r="K40" s="276"/>
      <c r="L40" s="277"/>
      <c r="M40" s="278"/>
      <c r="N40" s="279"/>
    </row>
    <row r="41" spans="1:14">
      <c r="B41" s="836"/>
      <c r="C41" s="837"/>
      <c r="D41" s="837"/>
      <c r="E41" s="837"/>
      <c r="F41" s="837"/>
      <c r="G41" s="837"/>
      <c r="H41" s="838"/>
      <c r="I41" s="274"/>
      <c r="J41" s="275"/>
      <c r="K41" s="276"/>
      <c r="L41" s="277"/>
      <c r="M41" s="278"/>
      <c r="N41" s="279"/>
    </row>
    <row r="42" spans="1:14">
      <c r="B42" s="836"/>
      <c r="C42" s="837"/>
      <c r="D42" s="837"/>
      <c r="E42" s="837"/>
      <c r="F42" s="837"/>
      <c r="G42" s="837"/>
      <c r="H42" s="838"/>
      <c r="I42" s="274"/>
      <c r="J42" s="275"/>
      <c r="K42" s="276"/>
      <c r="L42" s="277"/>
      <c r="M42" s="278"/>
      <c r="N42" s="279"/>
    </row>
    <row r="43" spans="1:14">
      <c r="B43" s="836"/>
      <c r="C43" s="837"/>
      <c r="D43" s="837"/>
      <c r="E43" s="837"/>
      <c r="F43" s="837"/>
      <c r="G43" s="837"/>
      <c r="H43" s="838"/>
      <c r="I43" s="274"/>
      <c r="J43" s="275"/>
      <c r="K43" s="276"/>
      <c r="L43" s="277"/>
      <c r="M43" s="278"/>
      <c r="N43" s="279"/>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0.05</v>
      </c>
      <c r="N46" s="351">
        <f>N80*M46</f>
        <v>24.152836834834165</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1494.1351220393938</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860</v>
      </c>
      <c r="B53" s="49" t="str">
        <f>VLOOKUP(A53,MATERIALES!A5:D373,3,FALSE)</f>
        <v>Emulsión CRR-2</v>
      </c>
      <c r="C53" s="288"/>
      <c r="D53" s="288"/>
      <c r="E53" s="288"/>
      <c r="F53" s="288"/>
      <c r="G53" s="288"/>
      <c r="H53" s="288"/>
      <c r="I53" s="275"/>
      <c r="J53" s="231" t="str">
        <f>VLOOKUP(A53,MATERIALES!A7:D645,2,FALSE)</f>
        <v>lt</v>
      </c>
      <c r="K53" s="289">
        <v>0.12</v>
      </c>
      <c r="L53" s="274"/>
      <c r="M53" s="409">
        <f>VLOOKUP(A53,MATERIALES!A5:D396,4,FALSE)</f>
        <v>2649.5052513376008</v>
      </c>
      <c r="N53" s="279">
        <f>K53*M53</f>
        <v>317.94063016051211</v>
      </c>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18"/>
      <c r="C57" s="819"/>
      <c r="D57" s="819"/>
      <c r="E57" s="819"/>
      <c r="F57" s="819"/>
      <c r="G57" s="819"/>
      <c r="H57" s="819"/>
      <c r="I57" s="820"/>
      <c r="J57" s="48"/>
      <c r="K57" s="50"/>
      <c r="L57" s="821"/>
      <c r="M57" s="822"/>
      <c r="N57" s="51"/>
    </row>
    <row r="58" spans="1:14" ht="15.75" thickBot="1">
      <c r="B58" s="823" t="s">
        <v>953</v>
      </c>
      <c r="C58" s="824"/>
      <c r="D58" s="824"/>
      <c r="E58" s="824"/>
      <c r="F58" s="824"/>
      <c r="G58" s="824"/>
      <c r="H58" s="824"/>
      <c r="I58" s="824"/>
      <c r="J58" s="824"/>
      <c r="K58" s="824"/>
      <c r="L58" s="824"/>
      <c r="M58" s="825"/>
      <c r="N58" s="401">
        <f>SUM(N53:N57)</f>
        <v>317.94063016051211</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B63" s="52"/>
      <c r="C63" s="324"/>
      <c r="D63" s="324"/>
      <c r="E63" s="324"/>
      <c r="F63" s="324"/>
      <c r="G63" s="324"/>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2"/>
      <c r="M68" s="813"/>
      <c r="N68" s="133"/>
    </row>
    <row r="69" spans="1:15" ht="15.75" thickBot="1">
      <c r="B69" s="829" t="s">
        <v>953</v>
      </c>
      <c r="C69" s="830"/>
      <c r="D69" s="830"/>
      <c r="E69" s="830"/>
      <c r="F69" s="830"/>
      <c r="G69" s="830"/>
      <c r="H69" s="830"/>
      <c r="I69" s="830"/>
      <c r="J69" s="830"/>
      <c r="K69" s="830"/>
      <c r="L69" s="830"/>
      <c r="M69" s="831"/>
      <c r="N69" s="110"/>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9" t="s">
        <v>963</v>
      </c>
      <c r="C73" s="850"/>
      <c r="D73" s="850"/>
      <c r="E73" s="850"/>
      <c r="F73" s="850"/>
      <c r="G73" s="850"/>
      <c r="H73" s="850"/>
      <c r="I73" s="79" t="s">
        <v>964</v>
      </c>
      <c r="J73" s="81" t="s">
        <v>1410</v>
      </c>
      <c r="K73" s="80" t="s">
        <v>966</v>
      </c>
      <c r="L73" s="851" t="s">
        <v>950</v>
      </c>
      <c r="M73" s="852"/>
      <c r="N73" s="104" t="s">
        <v>951</v>
      </c>
    </row>
    <row r="74" spans="1:15">
      <c r="A74" t="s">
        <v>7</v>
      </c>
      <c r="B74" s="55" t="str">
        <f>VLOOKUP(A74,'MANO DE OBRA'!A8:D68,3,FALSE)</f>
        <v>Obrero (2)</v>
      </c>
      <c r="C74" s="53"/>
      <c r="D74" s="53"/>
      <c r="E74" s="53"/>
      <c r="F74" s="53"/>
      <c r="G74" s="53"/>
      <c r="H74" s="53"/>
      <c r="I74" s="299">
        <f>K74/J74*100</f>
        <v>67665.399999999994</v>
      </c>
      <c r="J74" s="300">
        <v>185</v>
      </c>
      <c r="K74" s="301">
        <f>VLOOKUP(A74,'MANO DE OBRA'!A8:D99,4,FALSE)</f>
        <v>125180.98999999999</v>
      </c>
      <c r="L74" s="56"/>
      <c r="M74" s="302">
        <v>480</v>
      </c>
      <c r="N74" s="402">
        <f>K74/M74</f>
        <v>260.79372916666665</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480</v>
      </c>
      <c r="N75" s="402">
        <f>K75/M75</f>
        <v>222.26300753001664</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0"/>
      <c r="C79" s="811"/>
      <c r="D79" s="811"/>
      <c r="E79" s="811"/>
      <c r="F79" s="811"/>
      <c r="G79" s="811"/>
      <c r="H79" s="811"/>
      <c r="I79" s="132"/>
      <c r="J79" s="132"/>
      <c r="K79" s="132"/>
      <c r="L79" s="911"/>
      <c r="M79" s="911"/>
      <c r="N79" s="51"/>
    </row>
    <row r="80" spans="1:15" ht="15.75" thickBot="1">
      <c r="B80" s="829" t="s">
        <v>953</v>
      </c>
      <c r="C80" s="830"/>
      <c r="D80" s="830"/>
      <c r="E80" s="830"/>
      <c r="F80" s="830"/>
      <c r="G80" s="830"/>
      <c r="H80" s="830"/>
      <c r="I80" s="830"/>
      <c r="J80" s="830"/>
      <c r="K80" s="830"/>
      <c r="L80" s="830"/>
      <c r="M80" s="831"/>
      <c r="N80" s="308">
        <f>SUM(N74:N79)</f>
        <v>483.05673669668329</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2295.1324888965892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4" t="s">
        <v>969</v>
      </c>
      <c r="C86" s="815"/>
      <c r="D86" s="815"/>
      <c r="E86" s="815"/>
      <c r="F86" s="815"/>
      <c r="G86" s="815"/>
      <c r="H86" s="815"/>
      <c r="I86" s="321"/>
      <c r="J86" s="341"/>
      <c r="K86" s="309" t="s">
        <v>970</v>
      </c>
      <c r="L86" s="853" t="s">
        <v>971</v>
      </c>
      <c r="M86" s="854"/>
      <c r="N86" s="310"/>
    </row>
    <row r="87" spans="1:14">
      <c r="B87" s="855" t="s">
        <v>972</v>
      </c>
      <c r="C87" s="856"/>
      <c r="D87" s="856"/>
      <c r="E87" s="856"/>
      <c r="F87" s="856"/>
      <c r="G87" s="856"/>
      <c r="H87" s="856"/>
      <c r="I87" s="93"/>
      <c r="J87" s="94"/>
      <c r="K87" s="311">
        <v>0.2</v>
      </c>
      <c r="L87" s="857">
        <f>N82*K87</f>
        <v>459.02649777931788</v>
      </c>
      <c r="M87" s="858"/>
      <c r="N87" s="57"/>
    </row>
    <row r="88" spans="1:14">
      <c r="B88" s="95" t="s">
        <v>973</v>
      </c>
      <c r="C88" s="96"/>
      <c r="D88" s="96"/>
      <c r="E88" s="96"/>
      <c r="F88" s="96"/>
      <c r="G88" s="96"/>
      <c r="H88" s="96"/>
      <c r="I88" s="93"/>
      <c r="J88" s="94"/>
      <c r="K88" s="311">
        <v>0.05</v>
      </c>
      <c r="L88" s="857">
        <f>N82*K88</f>
        <v>114.75662444482947</v>
      </c>
      <c r="M88" s="858"/>
      <c r="N88" s="57"/>
    </row>
    <row r="89" spans="1:14" ht="15.75" thickBot="1">
      <c r="B89" s="97" t="s">
        <v>974</v>
      </c>
      <c r="C89" s="98"/>
      <c r="D89" s="98"/>
      <c r="E89" s="98"/>
      <c r="F89" s="98"/>
      <c r="G89" s="98"/>
      <c r="H89" s="98"/>
      <c r="I89" s="99"/>
      <c r="J89" s="100"/>
      <c r="K89" s="312">
        <v>0.05</v>
      </c>
      <c r="L89" s="859">
        <f>N82*K89</f>
        <v>114.75662444482947</v>
      </c>
      <c r="M89" s="860"/>
      <c r="N89" s="57"/>
    </row>
    <row r="90" spans="1:14" ht="15.75" thickBot="1">
      <c r="B90" s="823" t="s">
        <v>953</v>
      </c>
      <c r="C90" s="824"/>
      <c r="D90" s="824"/>
      <c r="E90" s="824"/>
      <c r="F90" s="824"/>
      <c r="G90" s="824"/>
      <c r="H90" s="824"/>
      <c r="I90" s="824"/>
      <c r="J90" s="824"/>
      <c r="K90" s="824"/>
      <c r="L90" s="824"/>
      <c r="M90" s="825"/>
      <c r="N90" s="58">
        <f>L87+L88+L89</f>
        <v>688.5397466689767</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2983.6722355655656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0"/>
      <c r="K122" s="800"/>
      <c r="L122" s="800"/>
      <c r="M122" s="800"/>
      <c r="N122" s="801"/>
    </row>
    <row r="123" spans="2:14" ht="15.75" thickBot="1">
      <c r="B123" s="268" t="s">
        <v>2221</v>
      </c>
      <c r="C123" s="400"/>
      <c r="D123" s="400"/>
      <c r="E123" s="63"/>
      <c r="F123" s="63"/>
      <c r="G123" s="63"/>
      <c r="H123" s="63"/>
      <c r="I123" s="63"/>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1091</v>
      </c>
      <c r="C31" s="87" t="s">
        <v>1605</v>
      </c>
      <c r="D31" s="88"/>
      <c r="E31" s="88"/>
      <c r="F31" s="88"/>
      <c r="G31" s="88"/>
      <c r="H31" s="88"/>
      <c r="I31" s="88"/>
      <c r="J31" s="89"/>
      <c r="K31" s="315"/>
      <c r="L31" s="313" t="s">
        <v>144</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1603</v>
      </c>
      <c r="B36" s="836" t="str">
        <f>VLOOKUP(A36,EQUIPOS!A6:D154,3,FALSE)</f>
        <v>Derretidora de asfalto (crafco o similar)</v>
      </c>
      <c r="C36" s="837"/>
      <c r="D36" s="837"/>
      <c r="E36" s="837"/>
      <c r="F36" s="837"/>
      <c r="G36" s="837"/>
      <c r="H36" s="838"/>
      <c r="I36" s="274"/>
      <c r="J36" s="275"/>
      <c r="K36" s="276">
        <f>VLOOKUP(A36,EQUIPOS!A6:D163,4,FALSE)</f>
        <v>2546.7244134807543</v>
      </c>
      <c r="L36" s="277"/>
      <c r="M36" s="278">
        <v>60</v>
      </c>
      <c r="N36" s="279">
        <f t="shared" ref="N36:N39" si="0">K36/M36</f>
        <v>42.445406891345904</v>
      </c>
    </row>
    <row r="37" spans="1:14">
      <c r="A37" s="119" t="s">
        <v>324</v>
      </c>
      <c r="B37" s="836" t="str">
        <f>VLOOKUP(A37,EQUIPOS!A7:D154,3,FALSE)</f>
        <v xml:space="preserve">Ruteadora </v>
      </c>
      <c r="C37" s="837"/>
      <c r="D37" s="837"/>
      <c r="E37" s="837"/>
      <c r="F37" s="837"/>
      <c r="G37" s="837"/>
      <c r="H37" s="838"/>
      <c r="I37" s="274"/>
      <c r="J37" s="275"/>
      <c r="K37" s="276">
        <f>VLOOKUP(A37,EQUIPOS!A7:D164,4,FALSE)</f>
        <v>4414.3223166999733</v>
      </c>
      <c r="L37" s="277"/>
      <c r="M37" s="278">
        <v>60</v>
      </c>
      <c r="N37" s="279">
        <f t="shared" si="0"/>
        <v>73.572038611666216</v>
      </c>
    </row>
    <row r="38" spans="1:14">
      <c r="A38" t="s">
        <v>176</v>
      </c>
      <c r="B38" s="836" t="str">
        <f>VLOOKUP(A38,EQUIPOS!A8:D154,3,FALSE)</f>
        <v xml:space="preserve">Compresor (barrido y soplado)
</v>
      </c>
      <c r="C38" s="837"/>
      <c r="D38" s="837"/>
      <c r="E38" s="837"/>
      <c r="F38" s="837"/>
      <c r="G38" s="837"/>
      <c r="H38" s="838"/>
      <c r="I38" s="274"/>
      <c r="J38" s="275"/>
      <c r="K38" s="276">
        <f>VLOOKUP(A38,EQUIPOS!A8:D165,4,FALSE)</f>
        <v>45884.266726322858</v>
      </c>
      <c r="L38" s="277"/>
      <c r="M38" s="278">
        <v>60</v>
      </c>
      <c r="N38" s="279">
        <f t="shared" si="0"/>
        <v>764.73777877204759</v>
      </c>
    </row>
    <row r="39" spans="1:14">
      <c r="A39" t="s">
        <v>138</v>
      </c>
      <c r="B39" s="836" t="str">
        <f>VLOOKUP(A39,EQUIPOS!A9:D154,3,FALSE)</f>
        <v>Camioneta D-300</v>
      </c>
      <c r="C39" s="837"/>
      <c r="D39" s="837"/>
      <c r="E39" s="837"/>
      <c r="F39" s="837"/>
      <c r="G39" s="837"/>
      <c r="H39" s="838"/>
      <c r="I39" s="274"/>
      <c r="J39" s="275"/>
      <c r="K39" s="276">
        <f>VLOOKUP(A39,EQUIPOS!A9:D166,4,FALSE)</f>
        <v>39767.94597246997</v>
      </c>
      <c r="L39" s="277"/>
      <c r="M39" s="278">
        <v>60</v>
      </c>
      <c r="N39" s="279">
        <f t="shared" si="0"/>
        <v>662.79909954116613</v>
      </c>
    </row>
    <row r="40" spans="1:14">
      <c r="B40" s="836"/>
      <c r="C40" s="837"/>
      <c r="D40" s="837"/>
      <c r="E40" s="837"/>
      <c r="F40" s="837"/>
      <c r="G40" s="837"/>
      <c r="H40" s="838"/>
      <c r="I40" s="274"/>
      <c r="J40" s="275"/>
      <c r="K40" s="276"/>
      <c r="L40" s="277"/>
      <c r="M40" s="278"/>
      <c r="N40" s="279"/>
    </row>
    <row r="41" spans="1:14">
      <c r="B41" s="836"/>
      <c r="C41" s="837"/>
      <c r="D41" s="837"/>
      <c r="E41" s="837"/>
      <c r="F41" s="837"/>
      <c r="G41" s="837"/>
      <c r="H41" s="838"/>
      <c r="I41" s="274"/>
      <c r="J41" s="275"/>
      <c r="K41" s="276"/>
      <c r="L41" s="277"/>
      <c r="M41" s="278"/>
      <c r="N41" s="279"/>
    </row>
    <row r="42" spans="1:14">
      <c r="B42" s="836"/>
      <c r="C42" s="837"/>
      <c r="D42" s="837"/>
      <c r="E42" s="837"/>
      <c r="F42" s="837"/>
      <c r="G42" s="837"/>
      <c r="H42" s="838"/>
      <c r="I42" s="274"/>
      <c r="J42" s="275"/>
      <c r="K42" s="276"/>
      <c r="L42" s="277"/>
      <c r="M42" s="278"/>
      <c r="N42" s="279"/>
    </row>
    <row r="43" spans="1:14">
      <c r="B43" s="836"/>
      <c r="C43" s="837"/>
      <c r="D43" s="837"/>
      <c r="E43" s="837"/>
      <c r="F43" s="837"/>
      <c r="G43" s="837"/>
      <c r="H43" s="838"/>
      <c r="I43" s="274"/>
      <c r="J43" s="275"/>
      <c r="K43" s="276"/>
      <c r="L43" s="277"/>
      <c r="M43" s="278"/>
      <c r="N43" s="279"/>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0.05</v>
      </c>
      <c r="N46" s="351">
        <f>N84*M46</f>
        <v>24.152836834834165</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1567.7071606510601</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t="s">
        <v>799</v>
      </c>
      <c r="B53" s="49" t="str">
        <f>VLOOKUP(A53,MATERIALES!A5:D373,3,FALSE)</f>
        <v>Arena de Trituración</v>
      </c>
      <c r="C53" s="288"/>
      <c r="D53" s="288"/>
      <c r="E53" s="288"/>
      <c r="F53" s="288"/>
      <c r="G53" s="288"/>
      <c r="H53" s="288"/>
      <c r="I53" s="275"/>
      <c r="J53" s="231" t="str">
        <f>VLOOKUP(A53,MATERIALES!A7:D645,2,FALSE)</f>
        <v>m3</v>
      </c>
      <c r="K53" s="289">
        <v>7.0000000000000001E-3</v>
      </c>
      <c r="L53" s="274"/>
      <c r="M53" s="409">
        <f>VLOOKUP(A53,MATERIALES!A5:D396,4,FALSE)</f>
        <v>38652.411809690275</v>
      </c>
      <c r="N53" s="279">
        <f t="shared" ref="N53:N54" si="1">K53*M53</f>
        <v>270.56688266783192</v>
      </c>
    </row>
    <row r="54" spans="1:14">
      <c r="A54" s="122" t="s">
        <v>860</v>
      </c>
      <c r="B54" s="49" t="str">
        <f>VLOOKUP(A54,MATERIALES!A6:D373,3,FALSE)</f>
        <v>Emulsión CRR-2</v>
      </c>
      <c r="C54" s="288"/>
      <c r="D54" s="288"/>
      <c r="E54" s="288"/>
      <c r="F54" s="288"/>
      <c r="G54" s="288"/>
      <c r="H54" s="288"/>
      <c r="I54" s="275"/>
      <c r="J54" s="231" t="str">
        <f>VLOOKUP(A54,MATERIALES!A8:D646,2,FALSE)</f>
        <v>lt</v>
      </c>
      <c r="K54" s="289">
        <v>0.12</v>
      </c>
      <c r="L54" s="274"/>
      <c r="M54" s="409">
        <f>VLOOKUP(A54,MATERIALES!A6:D397,4,FALSE)</f>
        <v>2649.5052513376008</v>
      </c>
      <c r="N54" s="279">
        <f t="shared" si="1"/>
        <v>317.94063016051211</v>
      </c>
    </row>
    <row r="55" spans="1:14">
      <c r="A55" s="122"/>
      <c r="B55" s="49"/>
      <c r="C55" s="288"/>
      <c r="D55" s="288"/>
      <c r="E55" s="288"/>
      <c r="F55" s="288"/>
      <c r="G55" s="288"/>
      <c r="H55" s="288"/>
      <c r="I55" s="275"/>
      <c r="J55" s="231"/>
      <c r="K55" s="289"/>
      <c r="L55" s="274"/>
      <c r="M55" s="409"/>
      <c r="N55" s="279"/>
    </row>
    <row r="56" spans="1:14">
      <c r="A56" s="122"/>
      <c r="B56" s="49"/>
      <c r="C56" s="288"/>
      <c r="D56" s="288"/>
      <c r="E56" s="288"/>
      <c r="F56" s="288"/>
      <c r="G56" s="288"/>
      <c r="H56" s="288"/>
      <c r="I56" s="275"/>
      <c r="J56" s="231"/>
      <c r="K56" s="289"/>
      <c r="L56" s="274"/>
      <c r="M56" s="409"/>
      <c r="N56" s="279"/>
    </row>
    <row r="57" spans="1:14">
      <c r="A57" s="122"/>
      <c r="B57" s="49"/>
      <c r="C57" s="288"/>
      <c r="D57" s="288"/>
      <c r="E57" s="288"/>
      <c r="F57" s="288"/>
      <c r="G57" s="288"/>
      <c r="H57" s="288"/>
      <c r="I57" s="275"/>
      <c r="J57" s="231"/>
      <c r="K57" s="289"/>
      <c r="L57" s="274"/>
      <c r="M57" s="409"/>
      <c r="N57" s="279"/>
    </row>
    <row r="58" spans="1:14">
      <c r="A58" s="122"/>
      <c r="B58" s="49"/>
      <c r="C58" s="288"/>
      <c r="D58" s="288"/>
      <c r="E58" s="288"/>
      <c r="F58" s="288"/>
      <c r="G58" s="288"/>
      <c r="H58" s="288"/>
      <c r="I58" s="275"/>
      <c r="J58" s="231"/>
      <c r="K58" s="289"/>
      <c r="L58" s="274"/>
      <c r="M58" s="409"/>
      <c r="N58" s="279"/>
    </row>
    <row r="59" spans="1:14">
      <c r="B59" s="49"/>
      <c r="C59" s="288"/>
      <c r="D59" s="288"/>
      <c r="E59" s="288"/>
      <c r="F59" s="288"/>
      <c r="G59" s="288"/>
      <c r="H59" s="288"/>
      <c r="I59" s="275"/>
      <c r="J59" s="231"/>
      <c r="K59" s="289"/>
      <c r="L59" s="274"/>
      <c r="M59" s="290"/>
      <c r="N59" s="291"/>
    </row>
    <row r="60" spans="1:14">
      <c r="B60" s="49"/>
      <c r="C60" s="288"/>
      <c r="D60" s="288"/>
      <c r="E60" s="288"/>
      <c r="F60" s="288"/>
      <c r="G60" s="288"/>
      <c r="H60" s="288"/>
      <c r="I60" s="275"/>
      <c r="J60" s="231"/>
      <c r="K60" s="289"/>
      <c r="L60" s="274"/>
      <c r="M60" s="290"/>
      <c r="N60" s="291"/>
    </row>
    <row r="61" spans="1:14" ht="15.75" thickBot="1">
      <c r="B61" s="818"/>
      <c r="C61" s="819"/>
      <c r="D61" s="819"/>
      <c r="E61" s="819"/>
      <c r="F61" s="819"/>
      <c r="G61" s="819"/>
      <c r="H61" s="819"/>
      <c r="I61" s="820"/>
      <c r="J61" s="48"/>
      <c r="K61" s="50"/>
      <c r="L61" s="821"/>
      <c r="M61" s="822"/>
      <c r="N61" s="51"/>
    </row>
    <row r="62" spans="1:14" ht="15.75" thickBot="1">
      <c r="B62" s="823" t="s">
        <v>953</v>
      </c>
      <c r="C62" s="824"/>
      <c r="D62" s="824"/>
      <c r="E62" s="824"/>
      <c r="F62" s="824"/>
      <c r="G62" s="824"/>
      <c r="H62" s="824"/>
      <c r="I62" s="824"/>
      <c r="J62" s="824"/>
      <c r="K62" s="824"/>
      <c r="L62" s="824"/>
      <c r="M62" s="825"/>
      <c r="N62" s="401">
        <f>SUM(N53:N61)</f>
        <v>588.50751282834403</v>
      </c>
    </row>
    <row r="63" spans="1:14">
      <c r="B63" s="39"/>
      <c r="C63" s="40"/>
      <c r="D63" s="40"/>
      <c r="E63" s="40"/>
      <c r="F63" s="40"/>
      <c r="G63" s="40"/>
      <c r="H63" s="40"/>
      <c r="I63" s="40"/>
      <c r="J63" s="40"/>
      <c r="K63" s="40"/>
      <c r="L63" s="40"/>
      <c r="M63" s="40"/>
      <c r="N63" s="41"/>
    </row>
    <row r="64" spans="1:14">
      <c r="B64" s="70" t="s">
        <v>956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0" t="s">
        <v>957</v>
      </c>
      <c r="C66" s="321"/>
      <c r="D66" s="321"/>
      <c r="E66" s="321"/>
      <c r="F66" s="321"/>
      <c r="G66" s="321"/>
      <c r="H66" s="79" t="s">
        <v>945</v>
      </c>
      <c r="I66" s="80" t="s">
        <v>958</v>
      </c>
      <c r="J66" s="81" t="s">
        <v>959</v>
      </c>
      <c r="K66" s="79" t="s">
        <v>960</v>
      </c>
      <c r="L66" s="826" t="s">
        <v>961</v>
      </c>
      <c r="M66" s="799"/>
      <c r="N66" s="82" t="s">
        <v>951</v>
      </c>
    </row>
    <row r="67" spans="1:15">
      <c r="A67" t="s">
        <v>1227</v>
      </c>
      <c r="B67" s="52" t="str">
        <f>VLOOKUP(A67,TRANSPORTE!A5:D117,3,FALSE)</f>
        <v>Transporte de Arena</v>
      </c>
      <c r="C67" s="324"/>
      <c r="D67" s="324"/>
      <c r="E67" s="324"/>
      <c r="F67" s="324"/>
      <c r="G67" s="324"/>
      <c r="H67" s="318" t="s">
        <v>339</v>
      </c>
      <c r="I67" s="420">
        <v>7.0000000000000001E-3</v>
      </c>
      <c r="J67" s="293">
        <v>1</v>
      </c>
      <c r="K67" s="420">
        <f>I67*J67</f>
        <v>7.0000000000000001E-3</v>
      </c>
      <c r="L67" s="827">
        <f>VLOOKUP(A67,TRANSPORTE!A6:D118,4,FALSE)</f>
        <v>1294.9562204587594</v>
      </c>
      <c r="M67" s="828"/>
      <c r="N67" s="294">
        <f>L67*K67</f>
        <v>9.064693543211316</v>
      </c>
    </row>
    <row r="68" spans="1:15">
      <c r="B68" s="52"/>
      <c r="C68" s="53"/>
      <c r="D68" s="53"/>
      <c r="E68" s="53"/>
      <c r="F68" s="53"/>
      <c r="G68" s="53"/>
      <c r="H68" s="318"/>
      <c r="I68" s="286"/>
      <c r="J68" s="293"/>
      <c r="K68" s="286"/>
      <c r="L68" s="827"/>
      <c r="M68" s="828"/>
      <c r="N68" s="294"/>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c r="B71" s="52"/>
      <c r="C71" s="53"/>
      <c r="D71" s="53"/>
      <c r="E71" s="53"/>
      <c r="F71" s="53"/>
      <c r="G71" s="53"/>
      <c r="H71" s="295"/>
      <c r="I71" s="286"/>
      <c r="J71" s="286"/>
      <c r="K71" s="286"/>
      <c r="L71" s="296"/>
      <c r="M71" s="297"/>
      <c r="N71" s="298"/>
    </row>
    <row r="72" spans="1:15" ht="15.75" thickBot="1">
      <c r="B72" s="454"/>
      <c r="C72" s="455"/>
      <c r="D72" s="455"/>
      <c r="E72" s="455"/>
      <c r="F72" s="455"/>
      <c r="G72" s="455"/>
      <c r="H72" s="54"/>
      <c r="I72" s="132"/>
      <c r="J72" s="132"/>
      <c r="K72" s="132"/>
      <c r="L72" s="812"/>
      <c r="M72" s="813"/>
      <c r="N72" s="133"/>
    </row>
    <row r="73" spans="1:15" ht="15.75" thickBot="1">
      <c r="B73" s="829" t="s">
        <v>953</v>
      </c>
      <c r="C73" s="830"/>
      <c r="D73" s="830"/>
      <c r="E73" s="830"/>
      <c r="F73" s="830"/>
      <c r="G73" s="830"/>
      <c r="H73" s="830"/>
      <c r="I73" s="830"/>
      <c r="J73" s="830"/>
      <c r="K73" s="830"/>
      <c r="L73" s="830"/>
      <c r="M73" s="831"/>
      <c r="N73" s="110">
        <f>N67+N68+N69+N70+N71</f>
        <v>9.064693543211316</v>
      </c>
    </row>
    <row r="74" spans="1:15">
      <c r="B74" s="39"/>
      <c r="C74" s="40"/>
      <c r="D74" s="40"/>
      <c r="E74" s="40"/>
      <c r="F74" s="40"/>
      <c r="G74" s="40"/>
      <c r="H74" s="40"/>
      <c r="I74" s="40"/>
      <c r="J74" s="40"/>
      <c r="K74" s="40"/>
      <c r="L74" s="40"/>
      <c r="M74" s="40"/>
      <c r="N74" s="41"/>
    </row>
    <row r="75" spans="1:15">
      <c r="B75" s="70" t="s">
        <v>962</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9" t="s">
        <v>963</v>
      </c>
      <c r="C77" s="850"/>
      <c r="D77" s="850"/>
      <c r="E77" s="850"/>
      <c r="F77" s="850"/>
      <c r="G77" s="850"/>
      <c r="H77" s="850"/>
      <c r="I77" s="79" t="s">
        <v>964</v>
      </c>
      <c r="J77" s="81" t="s">
        <v>1410</v>
      </c>
      <c r="K77" s="80" t="s">
        <v>966</v>
      </c>
      <c r="L77" s="851" t="s">
        <v>950</v>
      </c>
      <c r="M77" s="852"/>
      <c r="N77" s="104" t="s">
        <v>951</v>
      </c>
    </row>
    <row r="78" spans="1:15">
      <c r="A78" t="s">
        <v>7</v>
      </c>
      <c r="B78" s="55" t="str">
        <f>VLOOKUP(A78,'MANO DE OBRA'!A8:D68,3,FALSE)</f>
        <v>Obrero (2)</v>
      </c>
      <c r="C78" s="53"/>
      <c r="D78" s="53"/>
      <c r="E78" s="53"/>
      <c r="F78" s="53"/>
      <c r="G78" s="53"/>
      <c r="H78" s="53"/>
      <c r="I78" s="299">
        <f>K78/J78*100</f>
        <v>67665.399999999994</v>
      </c>
      <c r="J78" s="300">
        <v>185</v>
      </c>
      <c r="K78" s="301">
        <f>VLOOKUP(A78,'MANO DE OBRA'!A8:D99,4,FALSE)</f>
        <v>125180.98999999999</v>
      </c>
      <c r="L78" s="56"/>
      <c r="M78" s="302">
        <v>480</v>
      </c>
      <c r="N78" s="402">
        <f>K78/M78</f>
        <v>260.79372916666665</v>
      </c>
      <c r="O78" s="112"/>
    </row>
    <row r="79" spans="1:15">
      <c r="A79" t="s">
        <v>30</v>
      </c>
      <c r="B79" s="55" t="str">
        <f>VLOOKUP(A79,'MANO DE OBRA'!A8:D69,3,FALSE)</f>
        <v>Oficial</v>
      </c>
      <c r="C79" s="53"/>
      <c r="D79" s="53"/>
      <c r="E79" s="53"/>
      <c r="F79" s="53"/>
      <c r="G79" s="53"/>
      <c r="H79" s="53"/>
      <c r="I79" s="299">
        <f>K79/J79*100</f>
        <v>57668.23979157189</v>
      </c>
      <c r="J79" s="300">
        <v>185</v>
      </c>
      <c r="K79" s="301">
        <f>VLOOKUP(A79,'MANO DE OBRA'!A8:D100,4,FALSE)</f>
        <v>106686.24361440798</v>
      </c>
      <c r="L79" s="56"/>
      <c r="M79" s="306">
        <v>480</v>
      </c>
      <c r="N79" s="402">
        <f>K79/M79</f>
        <v>222.26300753001664</v>
      </c>
    </row>
    <row r="80" spans="1:15">
      <c r="B80" s="55"/>
      <c r="C80" s="53"/>
      <c r="D80" s="53"/>
      <c r="E80" s="53"/>
      <c r="F80" s="53"/>
      <c r="G80" s="53"/>
      <c r="H80" s="53"/>
      <c r="I80" s="299"/>
      <c r="J80" s="300"/>
      <c r="K80" s="301"/>
      <c r="L80" s="56"/>
      <c r="M80" s="307"/>
      <c r="N80" s="402"/>
    </row>
    <row r="81" spans="1:14">
      <c r="B81" s="55"/>
      <c r="C81" s="53"/>
      <c r="D81" s="53"/>
      <c r="E81" s="53"/>
      <c r="F81" s="53"/>
      <c r="G81" s="53"/>
      <c r="H81" s="53"/>
      <c r="I81" s="286"/>
      <c r="J81" s="304"/>
      <c r="K81" s="305"/>
      <c r="L81" s="325"/>
      <c r="M81" s="307"/>
      <c r="N81" s="303"/>
    </row>
    <row r="82" spans="1:14">
      <c r="B82" s="55"/>
      <c r="C82" s="53"/>
      <c r="D82" s="53"/>
      <c r="E82" s="53"/>
      <c r="F82" s="53"/>
      <c r="G82" s="53"/>
      <c r="H82" s="53"/>
      <c r="I82" s="286"/>
      <c r="J82" s="304"/>
      <c r="K82" s="305"/>
      <c r="L82" s="325"/>
      <c r="M82" s="307"/>
      <c r="N82" s="303"/>
    </row>
    <row r="83" spans="1:14" ht="15.75" thickBot="1">
      <c r="B83" s="810"/>
      <c r="C83" s="811"/>
      <c r="D83" s="811"/>
      <c r="E83" s="811"/>
      <c r="F83" s="811"/>
      <c r="G83" s="811"/>
      <c r="H83" s="811"/>
      <c r="I83" s="132"/>
      <c r="J83" s="132"/>
      <c r="K83" s="132"/>
      <c r="L83" s="911"/>
      <c r="M83" s="911"/>
      <c r="N83" s="51"/>
    </row>
    <row r="84" spans="1:14" ht="15.75" thickBot="1">
      <c r="B84" s="829" t="s">
        <v>953</v>
      </c>
      <c r="C84" s="830"/>
      <c r="D84" s="830"/>
      <c r="E84" s="830"/>
      <c r="F84" s="830"/>
      <c r="G84" s="830"/>
      <c r="H84" s="830"/>
      <c r="I84" s="830"/>
      <c r="J84" s="830"/>
      <c r="K84" s="830"/>
      <c r="L84" s="830"/>
      <c r="M84" s="831"/>
      <c r="N84" s="308">
        <f>SUM(N78:N83)</f>
        <v>483.05673669668329</v>
      </c>
    </row>
    <row r="85" spans="1:14" ht="15.75" thickBot="1">
      <c r="B85" s="39"/>
      <c r="C85" s="40"/>
      <c r="D85" s="40"/>
      <c r="E85" s="40"/>
      <c r="F85" s="40"/>
      <c r="G85" s="40"/>
      <c r="H85" s="40"/>
      <c r="I85" s="40"/>
      <c r="J85" s="40"/>
      <c r="K85" s="40"/>
      <c r="L85" s="40"/>
      <c r="M85" s="40"/>
      <c r="N85" s="41"/>
    </row>
    <row r="86" spans="1:14" ht="15.75" thickBot="1">
      <c r="B86" s="823" t="s">
        <v>967</v>
      </c>
      <c r="C86" s="824"/>
      <c r="D86" s="824"/>
      <c r="E86" s="824"/>
      <c r="F86" s="824"/>
      <c r="G86" s="824"/>
      <c r="H86" s="824"/>
      <c r="I86" s="824"/>
      <c r="J86" s="824"/>
      <c r="K86" s="824"/>
      <c r="L86" s="824"/>
      <c r="M86" s="825"/>
      <c r="N86" s="105">
        <f>N48+N62+N73+N84</f>
        <v>2648.336103719299</v>
      </c>
    </row>
    <row r="87" spans="1:14">
      <c r="B87" s="39"/>
      <c r="C87" s="40"/>
      <c r="D87" s="40"/>
      <c r="E87" s="40"/>
      <c r="F87" s="40"/>
      <c r="G87" s="40"/>
      <c r="H87" s="40"/>
      <c r="I87" s="40"/>
      <c r="J87" s="40"/>
      <c r="K87" s="40"/>
      <c r="L87" s="40"/>
      <c r="M87" s="40"/>
      <c r="N87" s="41"/>
    </row>
    <row r="88" spans="1:14">
      <c r="B88" s="70" t="s">
        <v>968</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14" t="s">
        <v>969</v>
      </c>
      <c r="C90" s="815"/>
      <c r="D90" s="815"/>
      <c r="E90" s="815"/>
      <c r="F90" s="815"/>
      <c r="G90" s="815"/>
      <c r="H90" s="815"/>
      <c r="I90" s="321"/>
      <c r="J90" s="341"/>
      <c r="K90" s="309" t="s">
        <v>970</v>
      </c>
      <c r="L90" s="853" t="s">
        <v>971</v>
      </c>
      <c r="M90" s="854"/>
      <c r="N90" s="310"/>
    </row>
    <row r="91" spans="1:14">
      <c r="B91" s="855" t="s">
        <v>972</v>
      </c>
      <c r="C91" s="856"/>
      <c r="D91" s="856"/>
      <c r="E91" s="856"/>
      <c r="F91" s="856"/>
      <c r="G91" s="856"/>
      <c r="H91" s="856"/>
      <c r="I91" s="93"/>
      <c r="J91" s="94"/>
      <c r="K91" s="311">
        <v>0.2</v>
      </c>
      <c r="L91" s="857">
        <f>N86*K91</f>
        <v>529.66722074385984</v>
      </c>
      <c r="M91" s="858"/>
      <c r="N91" s="57"/>
    </row>
    <row r="92" spans="1:14">
      <c r="B92" s="95" t="s">
        <v>973</v>
      </c>
      <c r="C92" s="96"/>
      <c r="D92" s="96"/>
      <c r="E92" s="96"/>
      <c r="F92" s="96"/>
      <c r="G92" s="96"/>
      <c r="H92" s="96"/>
      <c r="I92" s="93"/>
      <c r="J92" s="94"/>
      <c r="K92" s="311">
        <v>0.05</v>
      </c>
      <c r="L92" s="857">
        <f>N86*K92</f>
        <v>132.41680518596496</v>
      </c>
      <c r="M92" s="858"/>
      <c r="N92" s="57"/>
    </row>
    <row r="93" spans="1:14" ht="15.75" thickBot="1">
      <c r="B93" s="97" t="s">
        <v>974</v>
      </c>
      <c r="C93" s="98"/>
      <c r="D93" s="98"/>
      <c r="E93" s="98"/>
      <c r="F93" s="98"/>
      <c r="G93" s="98"/>
      <c r="H93" s="98"/>
      <c r="I93" s="99"/>
      <c r="J93" s="100"/>
      <c r="K93" s="312">
        <v>0.05</v>
      </c>
      <c r="L93" s="859">
        <f>N86*K93</f>
        <v>132.41680518596496</v>
      </c>
      <c r="M93" s="860"/>
      <c r="N93" s="57"/>
    </row>
    <row r="94" spans="1:14" ht="15.75" thickBot="1">
      <c r="B94" s="823" t="s">
        <v>953</v>
      </c>
      <c r="C94" s="824"/>
      <c r="D94" s="824"/>
      <c r="E94" s="824"/>
      <c r="F94" s="824"/>
      <c r="G94" s="824"/>
      <c r="H94" s="824"/>
      <c r="I94" s="824"/>
      <c r="J94" s="824"/>
      <c r="K94" s="824"/>
      <c r="L94" s="824"/>
      <c r="M94" s="825"/>
      <c r="N94" s="58">
        <f>L91+L92+L93</f>
        <v>794.50083111578965</v>
      </c>
    </row>
    <row r="95" spans="1:14" ht="15.75" thickBot="1">
      <c r="B95" s="39"/>
      <c r="C95" s="40"/>
      <c r="D95" s="40"/>
      <c r="E95" s="40"/>
      <c r="F95" s="40"/>
      <c r="G95" s="40"/>
      <c r="H95" s="40"/>
      <c r="I95" s="40"/>
      <c r="J95" s="40"/>
      <c r="K95" s="40"/>
      <c r="L95" s="40"/>
      <c r="M95" s="40"/>
      <c r="N95" s="41"/>
    </row>
    <row r="96" spans="1:14" ht="15.75" thickBot="1">
      <c r="A96" t="s">
        <v>2016</v>
      </c>
      <c r="B96" s="823" t="s">
        <v>975</v>
      </c>
      <c r="C96" s="824"/>
      <c r="D96" s="824"/>
      <c r="E96" s="824"/>
      <c r="F96" s="824"/>
      <c r="G96" s="824"/>
      <c r="H96" s="824"/>
      <c r="I96" s="824"/>
      <c r="J96" s="824"/>
      <c r="K96" s="824"/>
      <c r="L96" s="824"/>
      <c r="M96" s="825"/>
      <c r="N96" s="195">
        <f>N86+N94</f>
        <v>3442.8369348350889</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976</v>
      </c>
      <c r="F101" s="59"/>
      <c r="G101" s="59"/>
      <c r="H101" s="59"/>
      <c r="I101" s="59"/>
      <c r="J101" s="59"/>
      <c r="K101" s="18"/>
      <c r="L101" s="18"/>
      <c r="M101" s="18"/>
      <c r="N101" s="23"/>
    </row>
    <row r="102" spans="2:14">
      <c r="B102" s="22"/>
      <c r="C102" s="18"/>
      <c r="D102" s="18"/>
      <c r="E102" s="18" t="s">
        <v>977</v>
      </c>
      <c r="F102" s="18"/>
      <c r="G102" s="18"/>
      <c r="H102" s="18"/>
      <c r="I102" s="18"/>
      <c r="J102" s="18"/>
      <c r="K102" s="18"/>
      <c r="L102" s="18"/>
      <c r="M102" s="18"/>
      <c r="N102" s="23"/>
    </row>
    <row r="103" spans="2:14">
      <c r="B103" s="22"/>
      <c r="C103" s="18"/>
      <c r="D103" s="18"/>
      <c r="E103" s="18" t="s">
        <v>978</v>
      </c>
      <c r="F103" s="18"/>
      <c r="G103" s="18"/>
      <c r="H103" s="18"/>
      <c r="I103" s="18"/>
      <c r="J103" s="18"/>
      <c r="K103" s="18"/>
      <c r="L103" s="18"/>
      <c r="M103" s="18"/>
      <c r="N103" s="23"/>
    </row>
    <row r="104" spans="2:14">
      <c r="B104" s="22"/>
      <c r="C104" s="18"/>
      <c r="D104" s="18"/>
      <c r="E104" s="18" t="s">
        <v>979</v>
      </c>
      <c r="F104" s="18"/>
      <c r="G104" s="18"/>
      <c r="H104" s="18"/>
      <c r="I104" s="18"/>
      <c r="J104" s="18"/>
      <c r="K104" s="18"/>
      <c r="L104" s="18"/>
      <c r="M104" s="18"/>
      <c r="N104" s="23"/>
    </row>
    <row r="105" spans="2:14" ht="15.75" thickBot="1">
      <c r="B105" s="22"/>
      <c r="C105" s="18"/>
      <c r="D105" s="18"/>
      <c r="E105" s="18"/>
      <c r="F105" s="18" t="s">
        <v>980</v>
      </c>
      <c r="G105" s="18"/>
      <c r="H105" s="18"/>
      <c r="I105" s="18"/>
      <c r="J105" s="18"/>
      <c r="K105" s="18"/>
      <c r="L105" s="18"/>
      <c r="M105" s="18"/>
      <c r="N105" s="23"/>
    </row>
    <row r="106" spans="2:14">
      <c r="B106" s="234" t="s">
        <v>2216</v>
      </c>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c r="B109" s="237"/>
      <c r="C109" s="238"/>
      <c r="D109" s="238"/>
      <c r="E109" s="238"/>
      <c r="F109" s="238"/>
      <c r="G109" s="238"/>
      <c r="H109" s="238"/>
      <c r="I109" s="238"/>
      <c r="J109" s="238"/>
      <c r="K109" s="238"/>
      <c r="L109" s="238"/>
      <c r="M109" s="238"/>
      <c r="N109" s="239"/>
    </row>
    <row r="110" spans="2:14" ht="15.75" thickBot="1">
      <c r="B110" s="240"/>
      <c r="C110" s="241"/>
      <c r="D110" s="241"/>
      <c r="E110" s="241"/>
      <c r="F110" s="241"/>
      <c r="G110" s="241"/>
      <c r="H110" s="241"/>
      <c r="I110" s="241"/>
      <c r="J110" s="241"/>
      <c r="K110" s="241"/>
      <c r="L110" s="241"/>
      <c r="M110" s="241"/>
      <c r="N110" s="242"/>
    </row>
    <row r="111" spans="2:14">
      <c r="B111" s="243"/>
      <c r="C111" s="244"/>
      <c r="D111" s="244"/>
      <c r="E111" s="244"/>
      <c r="F111" s="244"/>
      <c r="G111" s="244"/>
      <c r="H111" s="244"/>
      <c r="I111" s="244"/>
      <c r="J111" s="244"/>
      <c r="K111" s="244"/>
      <c r="L111" s="244"/>
      <c r="M111" s="244"/>
      <c r="N111" s="245"/>
    </row>
    <row r="112" spans="2:14">
      <c r="B112" s="229" t="s">
        <v>2217</v>
      </c>
      <c r="C112" s="37"/>
      <c r="D112" s="37"/>
      <c r="E112" s="37"/>
      <c r="F112" s="37"/>
      <c r="G112" s="37"/>
      <c r="H112" s="37"/>
      <c r="I112" s="37"/>
      <c r="J112" s="37"/>
      <c r="K112" s="37"/>
      <c r="L112" s="37"/>
      <c r="M112" s="37"/>
      <c r="N112" s="38"/>
    </row>
    <row r="113" spans="2:14" ht="15" customHeight="1">
      <c r="B113" s="861" t="s">
        <v>2218</v>
      </c>
      <c r="C113" s="862"/>
      <c r="D113" s="862"/>
      <c r="E113" s="862"/>
      <c r="F113" s="862"/>
      <c r="G113" s="862"/>
      <c r="H113" s="862"/>
      <c r="I113" s="862"/>
      <c r="J113" s="862"/>
      <c r="K113" s="862"/>
      <c r="L113" s="862"/>
      <c r="M113" s="862"/>
      <c r="N113" s="863"/>
    </row>
    <row r="114" spans="2:14" ht="15" customHeight="1">
      <c r="B114" s="861"/>
      <c r="C114" s="862"/>
      <c r="D114" s="862"/>
      <c r="E114" s="862"/>
      <c r="F114" s="862"/>
      <c r="G114" s="862"/>
      <c r="H114" s="862"/>
      <c r="I114" s="862"/>
      <c r="J114" s="862"/>
      <c r="K114" s="862"/>
      <c r="L114" s="862"/>
      <c r="M114" s="862"/>
      <c r="N114" s="863"/>
    </row>
    <row r="115" spans="2:14" ht="30" customHeight="1">
      <c r="B115" s="864" t="s">
        <v>2219</v>
      </c>
      <c r="C115" s="865"/>
      <c r="D115" s="865"/>
      <c r="E115" s="865"/>
      <c r="F115" s="865"/>
      <c r="G115" s="865"/>
      <c r="H115" s="865"/>
      <c r="I115" s="865"/>
      <c r="J115" s="865"/>
      <c r="K115" s="865"/>
      <c r="L115" s="865"/>
      <c r="M115" s="865"/>
      <c r="N115" s="866"/>
    </row>
    <row r="116" spans="2:14">
      <c r="B116" s="864"/>
      <c r="C116" s="865"/>
      <c r="D116" s="865"/>
      <c r="E116" s="865"/>
      <c r="F116" s="865"/>
      <c r="G116" s="865"/>
      <c r="H116" s="865"/>
      <c r="I116" s="865"/>
      <c r="J116" s="865"/>
      <c r="K116" s="865"/>
      <c r="L116" s="865"/>
      <c r="M116" s="865"/>
      <c r="N116" s="866"/>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338"/>
      <c r="C119" s="339"/>
      <c r="D119" s="339"/>
      <c r="E119" s="339"/>
      <c r="F119" s="339"/>
      <c r="G119" s="339"/>
      <c r="H119" s="339"/>
      <c r="I119" s="339"/>
      <c r="J119" s="339"/>
      <c r="K119" s="339"/>
      <c r="L119" s="339"/>
      <c r="M119" s="339"/>
      <c r="N119" s="340"/>
    </row>
    <row r="120" spans="2:14">
      <c r="B120" s="229"/>
      <c r="C120" s="37"/>
      <c r="D120" s="37"/>
      <c r="E120" s="37"/>
      <c r="F120" s="37"/>
      <c r="G120" s="37"/>
      <c r="H120" s="37"/>
      <c r="I120" s="37"/>
      <c r="J120" s="37"/>
      <c r="K120" s="37"/>
      <c r="L120" s="37"/>
      <c r="M120" s="37"/>
      <c r="N120" s="38"/>
    </row>
    <row r="121" spans="2:14">
      <c r="B121" s="22"/>
      <c r="C121" s="18"/>
      <c r="D121" s="18"/>
      <c r="E121" s="18" t="s">
        <v>976</v>
      </c>
      <c r="F121" s="59"/>
      <c r="G121" s="59"/>
      <c r="H121" s="18"/>
      <c r="I121" s="18"/>
      <c r="J121" s="18"/>
      <c r="K121" s="18"/>
      <c r="L121" s="18"/>
      <c r="M121" s="18"/>
      <c r="N121" s="23"/>
    </row>
    <row r="122" spans="2:14">
      <c r="B122" s="22"/>
      <c r="C122" s="18"/>
      <c r="D122" s="18"/>
      <c r="E122" s="60" t="s">
        <v>977</v>
      </c>
      <c r="F122" s="18"/>
      <c r="G122" s="18"/>
      <c r="H122" s="60"/>
      <c r="I122" s="60"/>
      <c r="J122" s="60"/>
      <c r="K122" s="18"/>
      <c r="L122" s="18"/>
      <c r="M122" s="18"/>
      <c r="N122" s="23"/>
    </row>
    <row r="123" spans="2:14">
      <c r="B123" s="22"/>
      <c r="C123" s="18"/>
      <c r="D123" s="18"/>
      <c r="E123" s="61" t="s">
        <v>981</v>
      </c>
      <c r="F123" s="18"/>
      <c r="G123" s="18"/>
      <c r="H123" s="61"/>
      <c r="I123" s="61"/>
      <c r="J123" s="61"/>
      <c r="K123" s="18"/>
      <c r="L123" s="18"/>
      <c r="M123" s="18"/>
      <c r="N123" s="23"/>
    </row>
    <row r="124" spans="2:14">
      <c r="B124" s="62"/>
      <c r="C124" s="37"/>
      <c r="D124" s="37"/>
      <c r="E124" s="18" t="s">
        <v>979</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2220</v>
      </c>
      <c r="C126" s="61"/>
      <c r="D126" s="61"/>
      <c r="E126" s="18"/>
      <c r="F126" s="18"/>
      <c r="G126" s="18"/>
      <c r="H126" s="18"/>
      <c r="I126" s="18"/>
      <c r="J126" s="800"/>
      <c r="K126" s="800"/>
      <c r="L126" s="800"/>
      <c r="M126" s="800"/>
      <c r="N126" s="801"/>
    </row>
    <row r="127" spans="2:14" ht="15.75" thickBot="1">
      <c r="B127" s="268" t="s">
        <v>2221</v>
      </c>
      <c r="C127" s="400"/>
      <c r="D127" s="400"/>
      <c r="E127" s="63"/>
      <c r="F127" s="63"/>
      <c r="G127" s="63"/>
      <c r="H127" s="63"/>
      <c r="I127" s="63"/>
      <c r="J127" s="802"/>
      <c r="K127" s="802"/>
      <c r="L127" s="802"/>
      <c r="M127" s="802"/>
      <c r="N127"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1092</v>
      </c>
      <c r="C31" s="87" t="s">
        <v>2039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112</v>
      </c>
      <c r="B36" s="836" t="str">
        <f>VLOOKUP(A36,EQUIPOS!A6:D154,3,FALSE)</f>
        <v xml:space="preserve">Aspersor manual
</v>
      </c>
      <c r="C36" s="837"/>
      <c r="D36" s="837"/>
      <c r="E36" s="837"/>
      <c r="F36" s="837"/>
      <c r="G36" s="837"/>
      <c r="H36" s="838"/>
      <c r="I36" s="274"/>
      <c r="J36" s="275"/>
      <c r="K36" s="276">
        <f>VLOOKUP(A36,EQUIPOS!A6:D163,4,FALSE)</f>
        <v>1983.0347397529495</v>
      </c>
      <c r="L36" s="277"/>
      <c r="M36" s="278">
        <v>6.25</v>
      </c>
      <c r="N36" s="279">
        <f t="shared" ref="N36:N41" si="0">K36/M36</f>
        <v>317.2855583604719</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50</v>
      </c>
      <c r="N37" s="279">
        <f t="shared" si="0"/>
        <v>917.68533452645715</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4"/>
      <c r="J38" s="275"/>
      <c r="K38" s="276">
        <f>VLOOKUP(A38,EQUIPOS!A8:D165,4,FALSE)</f>
        <v>15058.982885494848</v>
      </c>
      <c r="L38" s="277"/>
      <c r="M38" s="278">
        <v>3.75</v>
      </c>
      <c r="N38" s="279">
        <f t="shared" si="0"/>
        <v>4015.7287694652928</v>
      </c>
    </row>
    <row r="39" spans="1:14">
      <c r="A39" t="s">
        <v>228</v>
      </c>
      <c r="B39" s="836" t="str">
        <f>VLOOKUP(A39,EQUIPOS!A9:D154,3,FALSE)</f>
        <v xml:space="preserve">Formaleta metálica (concreto hidráulico)
</v>
      </c>
      <c r="C39" s="837"/>
      <c r="D39" s="837"/>
      <c r="E39" s="837"/>
      <c r="F39" s="837"/>
      <c r="G39" s="837"/>
      <c r="H39" s="838"/>
      <c r="I39" s="274"/>
      <c r="J39" s="275"/>
      <c r="K39" s="276">
        <f>VLOOKUP(A39,EQUIPOS!A9:D166,4,FALSE)</f>
        <v>2779.798544057825</v>
      </c>
      <c r="L39" s="277"/>
      <c r="M39" s="278">
        <v>6.25</v>
      </c>
      <c r="N39" s="279">
        <f t="shared" si="0"/>
        <v>444.76776704925197</v>
      </c>
    </row>
    <row r="40" spans="1:14">
      <c r="A40" t="s">
        <v>301</v>
      </c>
      <c r="B40" s="836" t="str">
        <f>VLOOKUP(A40,EQUIPOS!A10:D154,3,FALSE)</f>
        <v>Regla vibratoria, de longitud de 3 a 5 m, motor de 3600 rpm, potencia 6 HP</v>
      </c>
      <c r="C40" s="837"/>
      <c r="D40" s="837"/>
      <c r="E40" s="837"/>
      <c r="F40" s="837"/>
      <c r="G40" s="837"/>
      <c r="H40" s="838"/>
      <c r="I40" s="274"/>
      <c r="J40" s="275"/>
      <c r="K40" s="276">
        <f>VLOOKUP(A40,EQUIPOS!A10:D167,4,FALSE)</f>
        <v>2646.791161330766</v>
      </c>
      <c r="L40" s="277"/>
      <c r="M40" s="278">
        <v>6.25</v>
      </c>
      <c r="N40" s="279">
        <f t="shared" si="0"/>
        <v>423.48658581292256</v>
      </c>
    </row>
    <row r="41" spans="1:14">
      <c r="A41" t="s">
        <v>363</v>
      </c>
      <c r="B41" s="836" t="str">
        <f>VLOOKUP(A41,EQUIPOS!A11:D155,3,FALSE)</f>
        <v>Vibrador de concreto, Motor de 3 hp a 18.000 rpm Mangueras de 4 mt</v>
      </c>
      <c r="C41" s="837"/>
      <c r="D41" s="837"/>
      <c r="E41" s="837"/>
      <c r="F41" s="837"/>
      <c r="G41" s="837"/>
      <c r="H41" s="838"/>
      <c r="I41" s="274"/>
      <c r="J41" s="275"/>
      <c r="K41" s="276">
        <f>VLOOKUP(A41,EQUIPOS!A11:D168,4,FALSE)</f>
        <v>5923.7706944069514</v>
      </c>
      <c r="L41" s="277"/>
      <c r="M41" s="278">
        <v>6.25</v>
      </c>
      <c r="N41" s="279">
        <f t="shared" si="0"/>
        <v>947.80331110511224</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N83*M46</f>
        <v>1089.639417228816</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8156.3967435483246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s="150" t="s">
        <v>382</v>
      </c>
      <c r="B53" s="49" t="str">
        <f>VLOOKUP(A53,MATERIALES!A5:D373,3,FALSE)</f>
        <v>Barras de transferencia de carga (1'')</v>
      </c>
      <c r="C53" s="288"/>
      <c r="D53" s="288"/>
      <c r="E53" s="288"/>
      <c r="F53" s="288"/>
      <c r="G53" s="288"/>
      <c r="H53" s="288"/>
      <c r="I53" s="275"/>
      <c r="J53" s="231" t="str">
        <f>VLOOKUP(A53,MATERIALES!A7:D645,2,FALSE)</f>
        <v>kg</v>
      </c>
      <c r="K53" s="414">
        <v>6.1342592592592586</v>
      </c>
      <c r="L53" s="274"/>
      <c r="M53" s="409">
        <f>VLOOKUP(A53,MATERIALES!A5:D396,4,FALSE)</f>
        <v>2948.587705387773</v>
      </c>
      <c r="N53" s="279">
        <f>K53*M53</f>
        <v>18087.401433512958</v>
      </c>
    </row>
    <row r="54" spans="1:14">
      <c r="A54" s="150" t="s">
        <v>384</v>
      </c>
      <c r="B54" s="49" t="str">
        <f>VLOOKUP(A54,MATERIALES!A6:D373,3,FALSE)</f>
        <v>Barras de unión de 1/2´´</v>
      </c>
      <c r="C54" s="288"/>
      <c r="D54" s="288"/>
      <c r="E54" s="288"/>
      <c r="F54" s="288"/>
      <c r="G54" s="288"/>
      <c r="H54" s="288"/>
      <c r="I54" s="275"/>
      <c r="J54" s="231" t="str">
        <f>VLOOKUP(A54,MATERIALES!A8:D646,2,FALSE)</f>
        <v>kg</v>
      </c>
      <c r="K54" s="289">
        <v>0.37037037037037041</v>
      </c>
      <c r="L54" s="274"/>
      <c r="M54" s="409">
        <f>VLOOKUP(A54,MATERIALES!A6:D397,4,FALSE)</f>
        <v>2761.7444528367205</v>
      </c>
      <c r="N54" s="279">
        <f>K54*M54</f>
        <v>1022.8683158654521</v>
      </c>
    </row>
    <row r="55" spans="1:14">
      <c r="A55" s="150" t="s">
        <v>417</v>
      </c>
      <c r="B55" s="49" t="str">
        <f>VLOOKUP(A55,MATERIALES!A6:D373,3,FALSE)</f>
        <v>Cintilla De Poliuretano (Sikarod) (Pavimentos De Concreto Hidráulico)</v>
      </c>
      <c r="C55" s="288"/>
      <c r="D55" s="288"/>
      <c r="E55" s="288"/>
      <c r="F55" s="288"/>
      <c r="G55" s="288"/>
      <c r="H55" s="288"/>
      <c r="I55" s="275"/>
      <c r="J55" s="231" t="str">
        <f>VLOOKUP(A55,MATERIALES!A9:D647,2,FALSE)</f>
        <v>m</v>
      </c>
      <c r="K55" s="289">
        <v>1.1111111111111112</v>
      </c>
      <c r="L55" s="274"/>
      <c r="M55" s="409">
        <f>VLOOKUP(A55,MATERIALES!A6:D398,4,FALSE)</f>
        <v>760.55666159713837</v>
      </c>
      <c r="N55" s="279">
        <f>K55*M55</f>
        <v>845.06295733015384</v>
      </c>
    </row>
    <row r="56" spans="1:14">
      <c r="A56" s="150" t="s">
        <v>646</v>
      </c>
      <c r="B56" s="49" t="str">
        <f>VLOOKUP(A56,MATERIALES!A6:D373,3,FALSE)</f>
        <v>Sello de silicona o sellador autonivelante</v>
      </c>
      <c r="C56" s="288"/>
      <c r="D56" s="288"/>
      <c r="E56" s="288"/>
      <c r="F56" s="288"/>
      <c r="G56" s="288"/>
      <c r="H56" s="288"/>
      <c r="I56" s="275"/>
      <c r="J56" s="231" t="str">
        <f>VLOOKUP(A56,MATERIALES!A10:D648,2,FALSE)</f>
        <v>m</v>
      </c>
      <c r="K56" s="289">
        <v>1.1111111111111112</v>
      </c>
      <c r="L56" s="274"/>
      <c r="M56" s="409">
        <f>VLOOKUP(A56,MATERIALES!A6:D399,4,FALSE)</f>
        <v>4005.8668125676231</v>
      </c>
      <c r="N56" s="279">
        <f>K56*M56</f>
        <v>4450.9631250751372</v>
      </c>
    </row>
    <row r="57" spans="1:14">
      <c r="A57" s="150" t="s">
        <v>778</v>
      </c>
      <c r="B57" s="818" t="str">
        <f>VLOOKUP(A57,MATERIALES!A7:D373,3,FALSE)</f>
        <v>Antisol blanco (presentación 20 kg)</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8" t="str">
        <f>VLOOKUP(A57,MATERIALES!A11:D649,2,FALSE)</f>
        <v>kg</v>
      </c>
      <c r="K57" s="50">
        <v>1.1200000000000001</v>
      </c>
      <c r="L57" s="827">
        <f>VLOOKUP(A57,MATERIALES!A4:D373,4,FALSE)</f>
        <v>5522.7515751707497</v>
      </c>
      <c r="M57" s="828"/>
      <c r="N57" s="279">
        <f>K57*L57</f>
        <v>6185.4817641912405</v>
      </c>
    </row>
    <row r="58" spans="1:14">
      <c r="A58" s="150" t="s">
        <v>838</v>
      </c>
      <c r="B58" s="323" t="str">
        <f>VLOOKUP(A58,MATERIALES!A8:D373,3,FALSE)</f>
        <v>Concreto hidráulico para pavimento MR-43</v>
      </c>
      <c r="C58" s="324"/>
      <c r="D58" s="324"/>
      <c r="E58" s="324"/>
      <c r="F58" s="324"/>
      <c r="G58" s="324"/>
      <c r="H58" s="324"/>
      <c r="I58" s="324"/>
      <c r="J58" s="318" t="str">
        <f>VLOOKUP(A58,MATERIALES!A11:D650,2,FALSE)</f>
        <v>m3</v>
      </c>
      <c r="K58" s="50">
        <v>1.01</v>
      </c>
      <c r="L58" s="325"/>
      <c r="M58" s="421">
        <f>VLOOKUP(A58,MATERIALES!A8:D401,4,FALSE)</f>
        <v>523999.88074655324</v>
      </c>
      <c r="N58" s="279">
        <f>K58*M58</f>
        <v>529239.87955401873</v>
      </c>
    </row>
    <row r="59" spans="1:14">
      <c r="B59" s="323"/>
      <c r="C59" s="324"/>
      <c r="D59" s="324"/>
      <c r="E59" s="324"/>
      <c r="F59" s="324"/>
      <c r="G59" s="324"/>
      <c r="H59" s="324"/>
      <c r="I59" s="324"/>
      <c r="J59" s="50"/>
      <c r="K59" s="50"/>
      <c r="L59" s="325"/>
      <c r="M59" s="326"/>
      <c r="N59" s="51"/>
    </row>
    <row r="60" spans="1:14" ht="15.75" thickBot="1">
      <c r="B60" s="316"/>
      <c r="C60" s="317"/>
      <c r="D60" s="317"/>
      <c r="E60" s="317"/>
      <c r="F60" s="317"/>
      <c r="G60" s="317"/>
      <c r="H60" s="317"/>
      <c r="I60" s="317"/>
      <c r="J60" s="132"/>
      <c r="K60" s="132"/>
      <c r="L60" s="332"/>
      <c r="M60" s="331"/>
      <c r="N60" s="133"/>
    </row>
    <row r="61" spans="1:14" ht="15.75" thickBot="1">
      <c r="B61" s="823" t="s">
        <v>953</v>
      </c>
      <c r="C61" s="824"/>
      <c r="D61" s="824"/>
      <c r="E61" s="824"/>
      <c r="F61" s="824"/>
      <c r="G61" s="824"/>
      <c r="H61" s="824"/>
      <c r="I61" s="824"/>
      <c r="J61" s="824"/>
      <c r="K61" s="824"/>
      <c r="L61" s="824"/>
      <c r="M61" s="825"/>
      <c r="N61" s="401">
        <f>SUM(N53:N60)</f>
        <v>559831.6571499937</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826" t="s">
        <v>961</v>
      </c>
      <c r="M65" s="799"/>
      <c r="N65" s="82" t="s">
        <v>951</v>
      </c>
    </row>
    <row r="66" spans="1:15">
      <c r="A66" t="s">
        <v>1239</v>
      </c>
      <c r="B66" s="52" t="str">
        <f>VLOOKUP(A66,TRANSPORTE!A5:D117,3,FALSE)</f>
        <v>Transporte de concreto</v>
      </c>
      <c r="C66" s="324"/>
      <c r="D66" s="324"/>
      <c r="E66" s="324"/>
      <c r="F66" s="324"/>
      <c r="G66" s="324"/>
      <c r="H66" s="318" t="s">
        <v>1468</v>
      </c>
      <c r="I66" s="286">
        <v>1.01</v>
      </c>
      <c r="J66" s="293">
        <v>1</v>
      </c>
      <c r="K66" s="286">
        <f>I66*J66</f>
        <v>1.01</v>
      </c>
      <c r="L66" s="827">
        <f>VLOOKUP(A66,TRANSPORTE!A5:D117,4,FALSE)</f>
        <v>990.53430070945558</v>
      </c>
      <c r="M66" s="828"/>
      <c r="N66" s="294">
        <f>K66*L66</f>
        <v>1000.4396437165501</v>
      </c>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454"/>
      <c r="C71" s="455"/>
      <c r="D71" s="455"/>
      <c r="E71" s="455"/>
      <c r="F71" s="455"/>
      <c r="G71" s="455"/>
      <c r="H71" s="54"/>
      <c r="I71" s="132"/>
      <c r="J71" s="132"/>
      <c r="K71" s="132"/>
      <c r="L71" s="812"/>
      <c r="M71" s="813"/>
      <c r="N71" s="133"/>
    </row>
    <row r="72" spans="1:15" ht="15.75" thickBot="1">
      <c r="B72" s="829" t="s">
        <v>953</v>
      </c>
      <c r="C72" s="830"/>
      <c r="D72" s="830"/>
      <c r="E72" s="830"/>
      <c r="F72" s="830"/>
      <c r="G72" s="830"/>
      <c r="H72" s="830"/>
      <c r="I72" s="830"/>
      <c r="J72" s="830"/>
      <c r="K72" s="830"/>
      <c r="L72" s="830"/>
      <c r="M72" s="831"/>
      <c r="N72" s="110">
        <f>N66+N67+N68+N69+N70</f>
        <v>1000.4396437165501</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9" t="s">
        <v>963</v>
      </c>
      <c r="C76" s="850"/>
      <c r="D76" s="850"/>
      <c r="E76" s="850"/>
      <c r="F76" s="850"/>
      <c r="G76" s="850"/>
      <c r="H76" s="850"/>
      <c r="I76" s="79" t="s">
        <v>964</v>
      </c>
      <c r="J76" s="81" t="s">
        <v>1410</v>
      </c>
      <c r="K76" s="80" t="s">
        <v>966</v>
      </c>
      <c r="L76" s="851" t="s">
        <v>950</v>
      </c>
      <c r="M76" s="852"/>
      <c r="N76" s="104" t="s">
        <v>951</v>
      </c>
    </row>
    <row r="77" spans="1:15">
      <c r="A77" s="151" t="s">
        <v>17</v>
      </c>
      <c r="B77" s="55" t="str">
        <f>VLOOKUP(A77,'MANO DE OBRA'!A8:D68,3,FALSE)</f>
        <v>Obrero (7)</v>
      </c>
      <c r="C77" s="53"/>
      <c r="D77" s="53"/>
      <c r="E77" s="53"/>
      <c r="F77" s="53"/>
      <c r="G77" s="53"/>
      <c r="H77" s="53"/>
      <c r="I77" s="299">
        <f>K77/J77*100</f>
        <v>236828.89999999997</v>
      </c>
      <c r="J77" s="300">
        <v>185</v>
      </c>
      <c r="K77" s="301">
        <f>VLOOKUP(A77,'MANO DE OBRA'!A8:D99,4,FALSE)</f>
        <v>438133.46499999997</v>
      </c>
      <c r="L77" s="56"/>
      <c r="M77" s="302">
        <v>50</v>
      </c>
      <c r="N77" s="402">
        <f>K77/M77</f>
        <v>8762.6692999999996</v>
      </c>
      <c r="O77" s="112"/>
    </row>
    <row r="78" spans="1:15">
      <c r="A78" s="151"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50</v>
      </c>
      <c r="N78" s="402">
        <f>K78/M78</f>
        <v>2133.7248722881595</v>
      </c>
    </row>
    <row r="79" spans="1:15">
      <c r="B79" s="55"/>
      <c r="C79" s="53"/>
      <c r="D79" s="53"/>
      <c r="E79" s="53"/>
      <c r="F79" s="53"/>
      <c r="G79" s="53"/>
      <c r="H79" s="53"/>
      <c r="I79" s="286"/>
      <c r="J79" s="304"/>
      <c r="K79" s="305"/>
      <c r="L79" s="56"/>
      <c r="M79" s="307"/>
      <c r="N79" s="303"/>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10"/>
      <c r="C82" s="811"/>
      <c r="D82" s="811"/>
      <c r="E82" s="811"/>
      <c r="F82" s="811"/>
      <c r="G82" s="811"/>
      <c r="H82" s="811"/>
      <c r="I82" s="132"/>
      <c r="J82" s="132"/>
      <c r="K82" s="132"/>
      <c r="L82" s="911"/>
      <c r="M82" s="911"/>
      <c r="N82" s="133"/>
    </row>
    <row r="83" spans="1:14" ht="15.75" thickBot="1">
      <c r="B83" s="829" t="s">
        <v>953</v>
      </c>
      <c r="C83" s="830"/>
      <c r="D83" s="830"/>
      <c r="E83" s="830"/>
      <c r="F83" s="830"/>
      <c r="G83" s="830"/>
      <c r="H83" s="830"/>
      <c r="I83" s="830"/>
      <c r="J83" s="830"/>
      <c r="K83" s="830"/>
      <c r="L83" s="830"/>
      <c r="M83" s="831"/>
      <c r="N83" s="467">
        <f>SUM(N77:N82)</f>
        <v>10896.394172288159</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N48+N61+N72+N83</f>
        <v>579884.88770954672</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4" t="s">
        <v>969</v>
      </c>
      <c r="C89" s="815"/>
      <c r="D89" s="815"/>
      <c r="E89" s="815"/>
      <c r="F89" s="815"/>
      <c r="G89" s="815"/>
      <c r="H89" s="815"/>
      <c r="I89" s="321"/>
      <c r="J89" s="341"/>
      <c r="K89" s="309" t="s">
        <v>970</v>
      </c>
      <c r="L89" s="853" t="s">
        <v>971</v>
      </c>
      <c r="M89" s="854"/>
      <c r="N89" s="310"/>
    </row>
    <row r="90" spans="1:14">
      <c r="B90" s="855" t="s">
        <v>972</v>
      </c>
      <c r="C90" s="856"/>
      <c r="D90" s="856"/>
      <c r="E90" s="856"/>
      <c r="F90" s="856"/>
      <c r="G90" s="856"/>
      <c r="H90" s="856"/>
      <c r="I90" s="93"/>
      <c r="J90" s="94"/>
      <c r="K90" s="311">
        <v>0.2</v>
      </c>
      <c r="L90" s="857">
        <f>N85*K90</f>
        <v>115976.97754190935</v>
      </c>
      <c r="M90" s="858"/>
      <c r="N90" s="57"/>
    </row>
    <row r="91" spans="1:14">
      <c r="B91" s="95" t="s">
        <v>973</v>
      </c>
      <c r="C91" s="96"/>
      <c r="D91" s="96"/>
      <c r="E91" s="96"/>
      <c r="F91" s="96"/>
      <c r="G91" s="96"/>
      <c r="H91" s="96"/>
      <c r="I91" s="93"/>
      <c r="J91" s="94"/>
      <c r="K91" s="311">
        <v>0.05</v>
      </c>
      <c r="L91" s="857">
        <f>N85*K91</f>
        <v>28994.244385477337</v>
      </c>
      <c r="M91" s="858"/>
      <c r="N91" s="57"/>
    </row>
    <row r="92" spans="1:14" ht="15.75" thickBot="1">
      <c r="B92" s="97" t="s">
        <v>974</v>
      </c>
      <c r="C92" s="98"/>
      <c r="D92" s="98"/>
      <c r="E92" s="98"/>
      <c r="F92" s="98"/>
      <c r="G92" s="98"/>
      <c r="H92" s="98"/>
      <c r="I92" s="99"/>
      <c r="J92" s="100"/>
      <c r="K92" s="312">
        <v>0.05</v>
      </c>
      <c r="L92" s="859">
        <f>N85*K92</f>
        <v>28994.244385477337</v>
      </c>
      <c r="M92" s="860"/>
      <c r="N92" s="57"/>
    </row>
    <row r="93" spans="1:14" ht="15.75" thickBot="1">
      <c r="B93" s="823" t="s">
        <v>953</v>
      </c>
      <c r="C93" s="824"/>
      <c r="D93" s="824"/>
      <c r="E93" s="824"/>
      <c r="F93" s="824"/>
      <c r="G93" s="824"/>
      <c r="H93" s="824"/>
      <c r="I93" s="824"/>
      <c r="J93" s="824"/>
      <c r="K93" s="824"/>
      <c r="L93" s="824"/>
      <c r="M93" s="825"/>
      <c r="N93" s="58">
        <f>L90+L91+L92</f>
        <v>173965.46631286401</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753850.3540224107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2220</v>
      </c>
      <c r="C125" s="61"/>
      <c r="D125" s="61"/>
      <c r="E125" s="18"/>
      <c r="F125" s="18"/>
      <c r="G125" s="18"/>
      <c r="H125" s="18"/>
      <c r="I125" s="18"/>
      <c r="J125" s="800"/>
      <c r="K125" s="800"/>
      <c r="L125" s="800"/>
      <c r="M125" s="800"/>
      <c r="N125" s="801"/>
    </row>
    <row r="126" spans="2:14" ht="15.75" customHeight="1" thickBot="1">
      <c r="B126" s="268" t="s">
        <v>2221</v>
      </c>
      <c r="C126" s="400"/>
      <c r="D126" s="400"/>
      <c r="E126" s="63"/>
      <c r="F126" s="63"/>
      <c r="G126" s="63"/>
      <c r="H126" s="63"/>
      <c r="I126" s="63"/>
      <c r="J126" s="802"/>
      <c r="K126" s="802"/>
      <c r="L126" s="802"/>
      <c r="M126" s="802"/>
      <c r="N126" s="80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5.75" hidden="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1624</v>
      </c>
      <c r="C31" s="87" t="s">
        <v>1623</v>
      </c>
      <c r="D31" s="88"/>
      <c r="E31" s="88"/>
      <c r="F31" s="88"/>
      <c r="G31" s="88"/>
      <c r="H31" s="88"/>
      <c r="I31" s="88"/>
      <c r="J31" s="89"/>
      <c r="K31" s="315"/>
      <c r="L31" s="313" t="s">
        <v>387</v>
      </c>
      <c r="M31" s="210"/>
      <c r="N31" s="90"/>
    </row>
    <row r="32" spans="1:14" ht="8.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112</v>
      </c>
      <c r="B36" s="836" t="str">
        <f>VLOOKUP(A36,EQUIPOS!A6:D154,3,FALSE)</f>
        <v xml:space="preserve">Aspersor manual
</v>
      </c>
      <c r="C36" s="837"/>
      <c r="D36" s="837"/>
      <c r="E36" s="837"/>
      <c r="F36" s="837"/>
      <c r="G36" s="837"/>
      <c r="H36" s="838"/>
      <c r="I36" s="274"/>
      <c r="J36" s="275"/>
      <c r="K36" s="276">
        <f>VLOOKUP(A36,EQUIPOS!A6:D163,4,FALSE)</f>
        <v>1983.0347397529495</v>
      </c>
      <c r="L36" s="277"/>
      <c r="M36" s="278">
        <v>6.25</v>
      </c>
      <c r="N36" s="279">
        <f t="shared" ref="N36:N41" si="0">K36/M36</f>
        <v>317.2855583604719</v>
      </c>
    </row>
    <row r="37" spans="1:14">
      <c r="A37" s="119" t="s">
        <v>176</v>
      </c>
      <c r="B37" s="836" t="str">
        <f>VLOOKUP(A37,EQUIPOS!A7:D154,3,FALSE)</f>
        <v xml:space="preserve">Compresor (barrido y soplado)
</v>
      </c>
      <c r="C37" s="837"/>
      <c r="D37" s="837"/>
      <c r="E37" s="837"/>
      <c r="F37" s="837"/>
      <c r="G37" s="837"/>
      <c r="H37" s="838"/>
      <c r="I37" s="274"/>
      <c r="J37" s="275"/>
      <c r="K37" s="276">
        <f>VLOOKUP(A37,EQUIPOS!A7:D164,4,FALSE)</f>
        <v>45884.266726322858</v>
      </c>
      <c r="L37" s="277"/>
      <c r="M37" s="278">
        <v>50</v>
      </c>
      <c r="N37" s="279">
        <f t="shared" si="0"/>
        <v>917.68533452645715</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4"/>
      <c r="J38" s="275"/>
      <c r="K38" s="276">
        <f>VLOOKUP(A38,EQUIPOS!A8:D165,4,FALSE)</f>
        <v>15058.982885494848</v>
      </c>
      <c r="L38" s="277"/>
      <c r="M38" s="278">
        <v>3.75</v>
      </c>
      <c r="N38" s="279">
        <f t="shared" si="0"/>
        <v>4015.7287694652928</v>
      </c>
    </row>
    <row r="39" spans="1:14">
      <c r="A39" t="s">
        <v>228</v>
      </c>
      <c r="B39" s="836" t="str">
        <f>VLOOKUP(A39,EQUIPOS!A9:D154,3,FALSE)</f>
        <v xml:space="preserve">Formaleta metálica (concreto hidráulico)
</v>
      </c>
      <c r="C39" s="837"/>
      <c r="D39" s="837"/>
      <c r="E39" s="837"/>
      <c r="F39" s="837"/>
      <c r="G39" s="837"/>
      <c r="H39" s="838"/>
      <c r="I39" s="274"/>
      <c r="J39" s="275"/>
      <c r="K39" s="276">
        <f>VLOOKUP(A39,EQUIPOS!A9:D166,4,FALSE)</f>
        <v>2779.798544057825</v>
      </c>
      <c r="L39" s="277"/>
      <c r="M39" s="278">
        <v>6.25</v>
      </c>
      <c r="N39" s="279">
        <f t="shared" si="0"/>
        <v>444.76776704925197</v>
      </c>
    </row>
    <row r="40" spans="1:14">
      <c r="A40" t="s">
        <v>301</v>
      </c>
      <c r="B40" s="836" t="str">
        <f>VLOOKUP(A40,EQUIPOS!A10:D154,3,FALSE)</f>
        <v>Regla vibratoria, de longitud de 3 a 5 m, motor de 3600 rpm, potencia 6 HP</v>
      </c>
      <c r="C40" s="837"/>
      <c r="D40" s="837"/>
      <c r="E40" s="837"/>
      <c r="F40" s="837"/>
      <c r="G40" s="837"/>
      <c r="H40" s="838"/>
      <c r="I40" s="274"/>
      <c r="J40" s="275"/>
      <c r="K40" s="276">
        <f>VLOOKUP(A40,EQUIPOS!A10:D167,4,FALSE)</f>
        <v>2646.791161330766</v>
      </c>
      <c r="L40" s="277"/>
      <c r="M40" s="278">
        <v>6.25</v>
      </c>
      <c r="N40" s="279">
        <f t="shared" si="0"/>
        <v>423.48658581292256</v>
      </c>
    </row>
    <row r="41" spans="1:14">
      <c r="A41" t="s">
        <v>363</v>
      </c>
      <c r="B41" s="836" t="str">
        <f>VLOOKUP(A41,EQUIPOS!A11:D155,3,FALSE)</f>
        <v>Vibrador de concreto, Motor de 3 hp a 18.000 rpm Mangueras de 4 mt</v>
      </c>
      <c r="C41" s="837"/>
      <c r="D41" s="837"/>
      <c r="E41" s="837"/>
      <c r="F41" s="837"/>
      <c r="G41" s="837"/>
      <c r="H41" s="838"/>
      <c r="I41" s="274"/>
      <c r="J41" s="275"/>
      <c r="K41" s="276">
        <f>VLOOKUP(A41,EQUIPOS!A11:D168,4,FALSE)</f>
        <v>5923.7706944069514</v>
      </c>
      <c r="L41" s="277"/>
      <c r="M41" s="278">
        <v>6.25</v>
      </c>
      <c r="N41" s="279">
        <f t="shared" si="0"/>
        <v>947.80331110511224</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36"/>
      <c r="C44" s="837"/>
      <c r="D44" s="837"/>
      <c r="E44" s="837"/>
      <c r="F44" s="837"/>
      <c r="G44" s="837"/>
      <c r="H44" s="838"/>
      <c r="I44" s="839"/>
      <c r="J44" s="820"/>
      <c r="K44" s="276"/>
      <c r="L44" s="840"/>
      <c r="M44" s="841"/>
      <c r="N44" s="279"/>
    </row>
    <row r="45" spans="1:14">
      <c r="B45" s="836"/>
      <c r="C45" s="837"/>
      <c r="D45" s="837"/>
      <c r="E45" s="842"/>
      <c r="F45" s="837"/>
      <c r="G45" s="837"/>
      <c r="H45" s="838"/>
      <c r="I45" s="42"/>
      <c r="J45" s="43"/>
      <c r="K45" s="281"/>
      <c r="L45" s="283"/>
      <c r="M45" s="284"/>
      <c r="N45" s="285"/>
    </row>
    <row r="46" spans="1:14">
      <c r="B46" s="843" t="s">
        <v>952</v>
      </c>
      <c r="C46" s="844"/>
      <c r="D46" s="844"/>
      <c r="E46" s="44"/>
      <c r="F46" s="45"/>
      <c r="G46" s="45"/>
      <c r="H46" s="46"/>
      <c r="I46" s="42"/>
      <c r="J46" s="43"/>
      <c r="K46" s="286"/>
      <c r="L46" s="283"/>
      <c r="M46" s="408">
        <v>0.1</v>
      </c>
      <c r="N46" s="351">
        <f>N83*M46</f>
        <v>1089.639417228816</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SUM(N36:N47)</f>
        <v>8156.3967435483246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s="150" t="s">
        <v>382</v>
      </c>
      <c r="B53" s="49" t="str">
        <f>VLOOKUP(A53,MATERIALES!A5:D373,3,FALSE)</f>
        <v>Barras de transferencia de carga (1'')</v>
      </c>
      <c r="C53" s="288"/>
      <c r="D53" s="288"/>
      <c r="E53" s="288"/>
      <c r="F53" s="288"/>
      <c r="G53" s="288"/>
      <c r="H53" s="288"/>
      <c r="I53" s="275"/>
      <c r="J53" s="231" t="s">
        <v>377</v>
      </c>
      <c r="K53" s="289">
        <v>6.1342592592592586</v>
      </c>
      <c r="L53" s="274"/>
      <c r="M53" s="409">
        <f>VLOOKUP(A53,MATERIALES!A5:D396,4,FALSE)</f>
        <v>2948.587705387773</v>
      </c>
      <c r="N53" s="279">
        <f>K53*M53</f>
        <v>18087.401433512958</v>
      </c>
    </row>
    <row r="54" spans="1:14">
      <c r="A54" s="150" t="s">
        <v>751</v>
      </c>
      <c r="B54" s="49" t="str">
        <f>VLOOKUP(A54,MATERIALES!A6:D373,3,FALSE)</f>
        <v>Aditivo Acelerante de Fraguado</v>
      </c>
      <c r="C54" s="288"/>
      <c r="D54" s="288"/>
      <c r="E54" s="288"/>
      <c r="F54" s="288"/>
      <c r="G54" s="288"/>
      <c r="H54" s="288"/>
      <c r="I54" s="275"/>
      <c r="J54" s="231" t="s">
        <v>377</v>
      </c>
      <c r="K54" s="289">
        <v>1.1200000000000001</v>
      </c>
      <c r="L54" s="274"/>
      <c r="M54" s="409">
        <f>VLOOKUP(A54,MATERIALES!A6:D397,4,FALSE)</f>
        <v>11626.983979312896</v>
      </c>
      <c r="N54" s="279">
        <f>K54*M54</f>
        <v>13022.222056830444</v>
      </c>
    </row>
    <row r="55" spans="1:14">
      <c r="A55" s="150" t="s">
        <v>384</v>
      </c>
      <c r="B55" s="49" t="str">
        <f>VLOOKUP(A55,MATERIALES!A6:D373,3,FALSE)</f>
        <v>Barras de unión de 1/2´´</v>
      </c>
      <c r="C55" s="288"/>
      <c r="D55" s="288"/>
      <c r="E55" s="288"/>
      <c r="F55" s="288"/>
      <c r="G55" s="288"/>
      <c r="H55" s="288"/>
      <c r="I55" s="275"/>
      <c r="J55" s="231" t="s">
        <v>377</v>
      </c>
      <c r="K55" s="289">
        <v>0.37037037037037041</v>
      </c>
      <c r="L55" s="274"/>
      <c r="M55" s="409">
        <f>VLOOKUP(A55,MATERIALES!A6:D398,4,FALSE)</f>
        <v>2761.7444528367205</v>
      </c>
      <c r="N55" s="279">
        <f>K55*M55</f>
        <v>1022.8683158654521</v>
      </c>
    </row>
    <row r="56" spans="1:14">
      <c r="A56" s="150" t="s">
        <v>417</v>
      </c>
      <c r="B56" s="49" t="str">
        <f>VLOOKUP(A56,MATERIALES!A6:D373,3,FALSE)</f>
        <v>Cintilla De Poliuretano (Sikarod) (Pavimentos De Concreto Hidráulico)</v>
      </c>
      <c r="C56" s="288"/>
      <c r="D56" s="288"/>
      <c r="E56" s="288"/>
      <c r="F56" s="288"/>
      <c r="G56" s="288"/>
      <c r="H56" s="288"/>
      <c r="I56" s="275"/>
      <c r="J56" s="231" t="s">
        <v>144</v>
      </c>
      <c r="K56" s="289">
        <v>1.1111111111111112</v>
      </c>
      <c r="L56" s="274"/>
      <c r="M56" s="409">
        <f>VLOOKUP(A56,MATERIALES!A6:D399,4,FALSE)</f>
        <v>760.55666159713837</v>
      </c>
      <c r="N56" s="279">
        <f>K56*M56</f>
        <v>845.06295733015384</v>
      </c>
    </row>
    <row r="57" spans="1:14">
      <c r="A57" s="150" t="s">
        <v>646</v>
      </c>
      <c r="B57" s="818" t="str">
        <f>VLOOKUP(A57,MATERIALES!A7:D373,3,FALSE)</f>
        <v>Sello de silicona o sellador autonivelante</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8" t="s">
        <v>144</v>
      </c>
      <c r="K57" s="50">
        <v>1.1111111111111112</v>
      </c>
      <c r="L57" s="827">
        <f>VLOOKUP(A57,MATERIALES!A4:D373,4,FALSE)</f>
        <v>4005.8668125676231</v>
      </c>
      <c r="M57" s="828"/>
      <c r="N57" s="279">
        <f>K57*L57</f>
        <v>4450.9631250751372</v>
      </c>
    </row>
    <row r="58" spans="1:14">
      <c r="A58" s="150" t="s">
        <v>778</v>
      </c>
      <c r="B58" s="323" t="str">
        <f>VLOOKUP(A58,MATERIALES!A8:D373,3,FALSE)</f>
        <v>Antisol blanco (presentación 20 kg)</v>
      </c>
      <c r="C58" s="324"/>
      <c r="D58" s="324"/>
      <c r="E58" s="324"/>
      <c r="F58" s="324"/>
      <c r="G58" s="324"/>
      <c r="H58" s="324"/>
      <c r="I58" s="324"/>
      <c r="J58" s="318" t="s">
        <v>377</v>
      </c>
      <c r="K58" s="50">
        <v>1.1200000000000001</v>
      </c>
      <c r="L58" s="422"/>
      <c r="M58" s="421">
        <f>VLOOKUP(A58,MATERIALES!A8:D401,4,FALSE)</f>
        <v>5522.7515751707497</v>
      </c>
      <c r="N58" s="279">
        <f>K58*M58</f>
        <v>6185.4817641912405</v>
      </c>
    </row>
    <row r="59" spans="1:14">
      <c r="A59" t="s">
        <v>838</v>
      </c>
      <c r="B59" s="323" t="str">
        <f>VLOOKUP(A59,MATERIALES!A9:D373,3,FALSE)</f>
        <v>Concreto hidráulico para pavimento MR-43</v>
      </c>
      <c r="C59" s="324"/>
      <c r="D59" s="324"/>
      <c r="E59" s="324"/>
      <c r="F59" s="324"/>
      <c r="G59" s="324"/>
      <c r="H59" s="324"/>
      <c r="I59" s="324"/>
      <c r="J59" s="318" t="s">
        <v>387</v>
      </c>
      <c r="K59" s="50">
        <v>1.01</v>
      </c>
      <c r="L59" s="422"/>
      <c r="M59" s="421">
        <f>VLOOKUP(A59,MATERIALES!A9:D402,4,FALSE)</f>
        <v>523999.88074655324</v>
      </c>
      <c r="N59" s="279">
        <f>K59*M59</f>
        <v>529239.87955401873</v>
      </c>
    </row>
    <row r="60" spans="1:14" ht="15.75" thickBot="1">
      <c r="B60" s="316"/>
      <c r="C60" s="317"/>
      <c r="D60" s="317"/>
      <c r="E60" s="317"/>
      <c r="F60" s="317"/>
      <c r="G60" s="317"/>
      <c r="H60" s="317"/>
      <c r="I60" s="317"/>
      <c r="J60" s="132"/>
      <c r="K60" s="132"/>
      <c r="L60" s="332"/>
      <c r="M60" s="331"/>
      <c r="N60" s="133"/>
    </row>
    <row r="61" spans="1:14" ht="15.75" thickBot="1">
      <c r="B61" s="823" t="s">
        <v>953</v>
      </c>
      <c r="C61" s="824"/>
      <c r="D61" s="824"/>
      <c r="E61" s="824"/>
      <c r="F61" s="824"/>
      <c r="G61" s="824"/>
      <c r="H61" s="824"/>
      <c r="I61" s="824"/>
      <c r="J61" s="824"/>
      <c r="K61" s="824"/>
      <c r="L61" s="824"/>
      <c r="M61" s="825"/>
      <c r="N61" s="401">
        <f>SUM(N53:N60)</f>
        <v>572853.87920682412</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826" t="s">
        <v>961</v>
      </c>
      <c r="M65" s="799"/>
      <c r="N65" s="82" t="s">
        <v>951</v>
      </c>
    </row>
    <row r="66" spans="1:15">
      <c r="A66" t="s">
        <v>1239</v>
      </c>
      <c r="B66" s="52" t="str">
        <f>VLOOKUP(A66,TRANSPORTE!A5:D117,3,FALSE)</f>
        <v>Transporte de concreto</v>
      </c>
      <c r="C66" s="324"/>
      <c r="D66" s="324"/>
      <c r="E66" s="324"/>
      <c r="F66" s="324"/>
      <c r="G66" s="324"/>
      <c r="H66" s="318" t="s">
        <v>1468</v>
      </c>
      <c r="I66" s="286">
        <v>1.01</v>
      </c>
      <c r="J66" s="293">
        <v>1</v>
      </c>
      <c r="K66" s="286">
        <f>I66*J66</f>
        <v>1.01</v>
      </c>
      <c r="L66" s="827">
        <f>VLOOKUP(A66,TRANSPORTE!A5:D117,4,FALSE)</f>
        <v>990.53430070945558</v>
      </c>
      <c r="M66" s="828"/>
      <c r="N66" s="294">
        <f>K66*L66</f>
        <v>1000.4396437165501</v>
      </c>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316"/>
      <c r="C71" s="317"/>
      <c r="D71" s="317"/>
      <c r="E71" s="317"/>
      <c r="F71" s="317"/>
      <c r="G71" s="317"/>
      <c r="H71" s="54"/>
      <c r="I71" s="132"/>
      <c r="J71" s="132"/>
      <c r="K71" s="132"/>
      <c r="L71" s="812"/>
      <c r="M71" s="813"/>
      <c r="N71" s="133"/>
    </row>
    <row r="72" spans="1:15" ht="15.75" thickBot="1">
      <c r="B72" s="829" t="s">
        <v>953</v>
      </c>
      <c r="C72" s="830"/>
      <c r="D72" s="830"/>
      <c r="E72" s="830"/>
      <c r="F72" s="830"/>
      <c r="G72" s="830"/>
      <c r="H72" s="830"/>
      <c r="I72" s="830"/>
      <c r="J72" s="830"/>
      <c r="K72" s="830"/>
      <c r="L72" s="830"/>
      <c r="M72" s="831"/>
      <c r="N72" s="110">
        <f>N66+N67+N68+N69+N70</f>
        <v>1000.4396437165501</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9" t="s">
        <v>963</v>
      </c>
      <c r="C76" s="850"/>
      <c r="D76" s="850"/>
      <c r="E76" s="850"/>
      <c r="F76" s="850"/>
      <c r="G76" s="850"/>
      <c r="H76" s="850"/>
      <c r="I76" s="79" t="s">
        <v>964</v>
      </c>
      <c r="J76" s="81" t="s">
        <v>1410</v>
      </c>
      <c r="K76" s="80" t="s">
        <v>966</v>
      </c>
      <c r="L76" s="851" t="s">
        <v>950</v>
      </c>
      <c r="M76" s="852"/>
      <c r="N76" s="104" t="s">
        <v>951</v>
      </c>
    </row>
    <row r="77" spans="1:15">
      <c r="A77" s="151" t="s">
        <v>17</v>
      </c>
      <c r="B77" s="55" t="str">
        <f>VLOOKUP(A77,'MANO DE OBRA'!A8:D68,3,FALSE)</f>
        <v>Obrero (7)</v>
      </c>
      <c r="C77" s="53"/>
      <c r="D77" s="53"/>
      <c r="E77" s="53"/>
      <c r="F77" s="53"/>
      <c r="G77" s="53"/>
      <c r="H77" s="53"/>
      <c r="I77" s="299">
        <f>K77/J77*100</f>
        <v>236828.89999999997</v>
      </c>
      <c r="J77" s="300">
        <v>185</v>
      </c>
      <c r="K77" s="301">
        <f>VLOOKUP(A77,'MANO DE OBRA'!A8:D99,4,FALSE)</f>
        <v>438133.46499999997</v>
      </c>
      <c r="L77" s="56"/>
      <c r="M77" s="302">
        <v>50</v>
      </c>
      <c r="N77" s="402">
        <f>K77/M77</f>
        <v>8762.6692999999996</v>
      </c>
      <c r="O77" s="112"/>
    </row>
    <row r="78" spans="1:15">
      <c r="A78" s="151"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50</v>
      </c>
      <c r="N78" s="402">
        <f>K78/M78</f>
        <v>2133.7248722881595</v>
      </c>
    </row>
    <row r="79" spans="1:15">
      <c r="B79" s="55"/>
      <c r="C79" s="53"/>
      <c r="D79" s="53"/>
      <c r="E79" s="53"/>
      <c r="F79" s="53"/>
      <c r="G79" s="53"/>
      <c r="H79" s="53"/>
      <c r="I79" s="286"/>
      <c r="J79" s="304"/>
      <c r="K79" s="305"/>
      <c r="L79" s="56"/>
      <c r="M79" s="307"/>
      <c r="N79" s="303"/>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10"/>
      <c r="C82" s="811"/>
      <c r="D82" s="811"/>
      <c r="E82" s="811"/>
      <c r="F82" s="811"/>
      <c r="G82" s="811"/>
      <c r="H82" s="811"/>
      <c r="I82" s="132"/>
      <c r="J82" s="132"/>
      <c r="K82" s="132"/>
      <c r="L82" s="911"/>
      <c r="M82" s="911"/>
      <c r="N82" s="51"/>
    </row>
    <row r="83" spans="1:14" ht="15.75" thickBot="1">
      <c r="B83" s="829" t="s">
        <v>953</v>
      </c>
      <c r="C83" s="830"/>
      <c r="D83" s="830"/>
      <c r="E83" s="830"/>
      <c r="F83" s="830"/>
      <c r="G83" s="830"/>
      <c r="H83" s="830"/>
      <c r="I83" s="830"/>
      <c r="J83" s="830"/>
      <c r="K83" s="830"/>
      <c r="L83" s="830"/>
      <c r="M83" s="831"/>
      <c r="N83" s="308">
        <f>SUM(N77:N82)</f>
        <v>10896.394172288159</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N48+N61+N72+N83</f>
        <v>592907.10976637714</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4" t="s">
        <v>969</v>
      </c>
      <c r="C89" s="815"/>
      <c r="D89" s="815"/>
      <c r="E89" s="815"/>
      <c r="F89" s="815"/>
      <c r="G89" s="815"/>
      <c r="H89" s="815"/>
      <c r="I89" s="321"/>
      <c r="J89" s="341"/>
      <c r="K89" s="309" t="s">
        <v>970</v>
      </c>
      <c r="L89" s="853" t="s">
        <v>971</v>
      </c>
      <c r="M89" s="854"/>
      <c r="N89" s="310"/>
    </row>
    <row r="90" spans="1:14">
      <c r="B90" s="855" t="s">
        <v>972</v>
      </c>
      <c r="C90" s="856"/>
      <c r="D90" s="856"/>
      <c r="E90" s="856"/>
      <c r="F90" s="856"/>
      <c r="G90" s="856"/>
      <c r="H90" s="856"/>
      <c r="I90" s="93"/>
      <c r="J90" s="94"/>
      <c r="K90" s="311">
        <v>0.2</v>
      </c>
      <c r="L90" s="857">
        <f>N85*K90</f>
        <v>118581.42195327544</v>
      </c>
      <c r="M90" s="858"/>
      <c r="N90" s="57"/>
    </row>
    <row r="91" spans="1:14">
      <c r="B91" s="95" t="s">
        <v>973</v>
      </c>
      <c r="C91" s="96"/>
      <c r="D91" s="96"/>
      <c r="E91" s="96"/>
      <c r="F91" s="96"/>
      <c r="G91" s="96"/>
      <c r="H91" s="96"/>
      <c r="I91" s="93"/>
      <c r="J91" s="94"/>
      <c r="K91" s="311">
        <v>0.05</v>
      </c>
      <c r="L91" s="857">
        <f>N85*K91</f>
        <v>29645.355488318859</v>
      </c>
      <c r="M91" s="858"/>
      <c r="N91" s="57"/>
    </row>
    <row r="92" spans="1:14" ht="15.75" thickBot="1">
      <c r="B92" s="97" t="s">
        <v>974</v>
      </c>
      <c r="C92" s="98"/>
      <c r="D92" s="98"/>
      <c r="E92" s="98"/>
      <c r="F92" s="98"/>
      <c r="G92" s="98"/>
      <c r="H92" s="98"/>
      <c r="I92" s="99"/>
      <c r="J92" s="100"/>
      <c r="K92" s="312">
        <v>0.05</v>
      </c>
      <c r="L92" s="859">
        <f>N85*K92</f>
        <v>29645.355488318859</v>
      </c>
      <c r="M92" s="860"/>
      <c r="N92" s="57"/>
    </row>
    <row r="93" spans="1:14" ht="15.75" thickBot="1">
      <c r="B93" s="823" t="s">
        <v>953</v>
      </c>
      <c r="C93" s="824"/>
      <c r="D93" s="824"/>
      <c r="E93" s="824"/>
      <c r="F93" s="824"/>
      <c r="G93" s="824"/>
      <c r="H93" s="824"/>
      <c r="I93" s="824"/>
      <c r="J93" s="824"/>
      <c r="K93" s="824"/>
      <c r="L93" s="824"/>
      <c r="M93" s="825"/>
      <c r="N93" s="58">
        <f>L90+L91+L92</f>
        <v>177872.13292991315</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770779.24269629025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2220</v>
      </c>
      <c r="C125" s="61"/>
      <c r="D125" s="61"/>
      <c r="E125" s="18"/>
      <c r="F125" s="18"/>
      <c r="G125" s="18"/>
      <c r="H125" s="18"/>
      <c r="I125" s="18"/>
      <c r="J125" s="800"/>
      <c r="K125" s="800"/>
      <c r="L125" s="800"/>
      <c r="M125" s="800"/>
      <c r="N125" s="801"/>
    </row>
    <row r="126" spans="2:14" ht="15.75" customHeight="1" thickBot="1">
      <c r="B126" s="268" t="s">
        <v>2221</v>
      </c>
      <c r="C126" s="400"/>
      <c r="D126" s="400"/>
      <c r="E126" s="63"/>
      <c r="F126" s="63"/>
      <c r="G126" s="63"/>
      <c r="H126" s="63"/>
      <c r="I126" s="63"/>
      <c r="J126" s="802"/>
      <c r="K126" s="802"/>
      <c r="L126" s="802"/>
      <c r="M126" s="802"/>
      <c r="N126" s="80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29.25" customHeight="1" thickBot="1">
      <c r="A31" s="163" t="s">
        <v>1845</v>
      </c>
      <c r="B31" s="86" t="s">
        <v>1093</v>
      </c>
      <c r="C31" s="963" t="s">
        <v>1625</v>
      </c>
      <c r="D31" s="964"/>
      <c r="E31" s="964"/>
      <c r="F31" s="964"/>
      <c r="G31" s="964"/>
      <c r="H31" s="964"/>
      <c r="I31" s="964"/>
      <c r="J31" s="964"/>
      <c r="K31" s="475"/>
      <c r="L31" s="313" t="s">
        <v>377</v>
      </c>
      <c r="M31" s="210"/>
      <c r="N31" s="90"/>
    </row>
    <row r="32" spans="1:14" ht="13.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37"/>
      <c r="F40" s="837"/>
      <c r="G40" s="837"/>
      <c r="H40" s="838"/>
      <c r="I40" s="42"/>
      <c r="J40" s="43"/>
      <c r="K40" s="276"/>
      <c r="L40" s="283"/>
      <c r="M40" s="284"/>
      <c r="N40" s="279"/>
    </row>
    <row r="41" spans="1:14">
      <c r="B41" s="327"/>
      <c r="C41" s="328"/>
      <c r="D41" s="328"/>
      <c r="E41" s="328"/>
      <c r="F41" s="330"/>
      <c r="G41" s="330"/>
      <c r="H41" s="131"/>
      <c r="I41" s="42"/>
      <c r="J41" s="43"/>
      <c r="K41" s="281"/>
      <c r="L41" s="283"/>
      <c r="M41" s="284"/>
      <c r="N41" s="285"/>
    </row>
    <row r="42" spans="1:14">
      <c r="B42" s="843"/>
      <c r="C42" s="844"/>
      <c r="D42" s="844"/>
      <c r="E42" s="44"/>
      <c r="F42" s="45"/>
      <c r="G42" s="45"/>
      <c r="H42" s="46"/>
      <c r="I42" s="42"/>
      <c r="J42" s="43"/>
      <c r="K42" s="286"/>
      <c r="L42" s="283"/>
      <c r="M42" s="408"/>
      <c r="N42" s="351"/>
    </row>
    <row r="43" spans="1:14" ht="15.75" thickBot="1">
      <c r="B43" s="836"/>
      <c r="C43" s="837"/>
      <c r="D43" s="837"/>
      <c r="E43" s="837"/>
      <c r="F43" s="837"/>
      <c r="G43" s="837"/>
      <c r="H43" s="838"/>
      <c r="I43" s="845"/>
      <c r="J43" s="846"/>
      <c r="K43" s="47"/>
      <c r="L43" s="847"/>
      <c r="M43" s="848"/>
      <c r="N43" s="111"/>
    </row>
    <row r="44" spans="1:14" ht="15.75" thickBot="1">
      <c r="B44" s="823" t="s">
        <v>953</v>
      </c>
      <c r="C44" s="824"/>
      <c r="D44" s="824"/>
      <c r="E44" s="824"/>
      <c r="F44" s="824"/>
      <c r="G44" s="824"/>
      <c r="H44" s="824"/>
      <c r="I44" s="824"/>
      <c r="J44" s="824"/>
      <c r="K44" s="824"/>
      <c r="L44" s="824"/>
      <c r="M44" s="825"/>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4" t="s">
        <v>944</v>
      </c>
      <c r="C48" s="815"/>
      <c r="D48" s="815"/>
      <c r="E48" s="815"/>
      <c r="F48" s="815"/>
      <c r="G48" s="815"/>
      <c r="H48" s="815"/>
      <c r="I48" s="816"/>
      <c r="J48" s="322" t="s">
        <v>945</v>
      </c>
      <c r="K48" s="91" t="s">
        <v>946</v>
      </c>
      <c r="L48" s="817" t="s">
        <v>955</v>
      </c>
      <c r="M48" s="816"/>
      <c r="N48" s="92" t="s">
        <v>951</v>
      </c>
    </row>
    <row r="49" spans="1:14">
      <c r="A49" t="s">
        <v>824</v>
      </c>
      <c r="B49" s="49" t="str">
        <f>VLOOKUP(A49,MATERIALES!A4:D373,3,FALSE)</f>
        <v>Cemento Porthland Norma ASTM C150 Tipo _______</v>
      </c>
      <c r="C49" s="288"/>
      <c r="D49" s="288"/>
      <c r="E49" s="288"/>
      <c r="F49" s="288"/>
      <c r="G49" s="288"/>
      <c r="H49" s="288"/>
      <c r="I49" s="275"/>
      <c r="J49" s="423" t="str">
        <f>VLOOKUP(A49,MATERIALES!A5:D641,2,FALSE)</f>
        <v>kg</v>
      </c>
      <c r="K49" s="289">
        <v>1</v>
      </c>
      <c r="L49" s="274"/>
      <c r="M49" s="409">
        <f>VLOOKUP(A49,MATERIALES!A5:D396,4,FALSE)</f>
        <v>486.36250815940207</v>
      </c>
      <c r="N49" s="279">
        <f>K49*M49</f>
        <v>486.36250815940207</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SUM(N49:N53)</f>
        <v>486.36250815940207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318"/>
      <c r="I60" s="286"/>
      <c r="J60" s="293"/>
      <c r="K60" s="286"/>
      <c r="L60" s="827"/>
      <c r="M60" s="828"/>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N44+N54+N65+N76</f>
        <v>486.36250815940207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97.272501631880417</v>
      </c>
      <c r="M83" s="858"/>
      <c r="N83" s="57"/>
    </row>
    <row r="84" spans="1:14">
      <c r="B84" s="95" t="s">
        <v>973</v>
      </c>
      <c r="C84" s="96"/>
      <c r="D84" s="96"/>
      <c r="E84" s="96"/>
      <c r="F84" s="96"/>
      <c r="G84" s="96"/>
      <c r="H84" s="96"/>
      <c r="I84" s="93"/>
      <c r="J84" s="94"/>
      <c r="K84" s="311">
        <v>0.05</v>
      </c>
      <c r="L84" s="857">
        <f>N78*K84</f>
        <v>24.318125407970104</v>
      </c>
      <c r="M84" s="858"/>
      <c r="N84" s="57"/>
    </row>
    <row r="85" spans="1:14" ht="15.75" thickBot="1">
      <c r="B85" s="97" t="s">
        <v>974</v>
      </c>
      <c r="C85" s="98"/>
      <c r="D85" s="98"/>
      <c r="E85" s="98"/>
      <c r="F85" s="98"/>
      <c r="G85" s="98"/>
      <c r="H85" s="98"/>
      <c r="I85" s="99"/>
      <c r="J85" s="100"/>
      <c r="K85" s="312">
        <v>0.05</v>
      </c>
      <c r="L85" s="859">
        <f>N78*K85</f>
        <v>24.318125407970104</v>
      </c>
      <c r="M85" s="860"/>
      <c r="N85" s="57"/>
    </row>
    <row r="86" spans="1:14" ht="15.75" thickBot="1">
      <c r="B86" s="823" t="s">
        <v>953</v>
      </c>
      <c r="C86" s="824"/>
      <c r="D86" s="824"/>
      <c r="E86" s="824"/>
      <c r="F86" s="824"/>
      <c r="G86" s="824"/>
      <c r="H86" s="824"/>
      <c r="I86" s="824"/>
      <c r="J86" s="824"/>
      <c r="K86" s="824"/>
      <c r="L86" s="824"/>
      <c r="M86" s="825"/>
      <c r="N86" s="58">
        <f>L83+L84+L85</f>
        <v>145.90875244782063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632.27126060722276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9.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0"/>
      <c r="K118" s="800"/>
      <c r="L118" s="800"/>
      <c r="M118" s="800"/>
      <c r="N118" s="801"/>
    </row>
    <row r="119" spans="2:14" ht="15.75" customHeight="1" thickBot="1">
      <c r="B119" s="268" t="s">
        <v>2221</v>
      </c>
      <c r="C119" s="400"/>
      <c r="D119" s="400"/>
      <c r="E119" s="63"/>
      <c r="F119" s="63"/>
      <c r="G119" s="63"/>
      <c r="H119" s="63"/>
      <c r="I119" s="63"/>
      <c r="J119" s="802"/>
      <c r="K119" s="802"/>
      <c r="L119" s="802"/>
      <c r="M119" s="802"/>
      <c r="N119" s="80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29.25" customHeight="1" thickBot="1">
      <c r="A31" t="s">
        <v>1845</v>
      </c>
      <c r="B31" s="86" t="s">
        <v>1626</v>
      </c>
      <c r="C31" s="963" t="s">
        <v>2040</v>
      </c>
      <c r="D31" s="964"/>
      <c r="E31" s="964"/>
      <c r="F31" s="964"/>
      <c r="G31" s="964"/>
      <c r="H31" s="964"/>
      <c r="I31" s="964"/>
      <c r="J31" s="964"/>
      <c r="K31" s="47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37"/>
      <c r="F40" s="837"/>
      <c r="G40" s="837"/>
      <c r="H40" s="838"/>
      <c r="I40" s="42"/>
      <c r="J40" s="43"/>
      <c r="K40" s="276"/>
      <c r="L40" s="283"/>
      <c r="M40" s="284"/>
      <c r="N40" s="279"/>
    </row>
    <row r="41" spans="1:14">
      <c r="B41" s="327"/>
      <c r="C41" s="328"/>
      <c r="D41" s="328"/>
      <c r="E41" s="328"/>
      <c r="F41" s="330"/>
      <c r="G41" s="330"/>
      <c r="H41" s="131"/>
      <c r="I41" s="42"/>
      <c r="J41" s="43"/>
      <c r="K41" s="281"/>
      <c r="L41" s="283"/>
      <c r="M41" s="284"/>
      <c r="N41" s="285"/>
    </row>
    <row r="42" spans="1:14">
      <c r="B42" s="843"/>
      <c r="C42" s="844"/>
      <c r="D42" s="844"/>
      <c r="E42" s="44"/>
      <c r="F42" s="45"/>
      <c r="G42" s="45"/>
      <c r="H42" s="46"/>
      <c r="I42" s="42"/>
      <c r="J42" s="43"/>
      <c r="K42" s="286"/>
      <c r="L42" s="283"/>
      <c r="M42" s="408"/>
      <c r="N42" s="351"/>
    </row>
    <row r="43" spans="1:14" ht="15.75" thickBot="1">
      <c r="B43" s="836"/>
      <c r="C43" s="837"/>
      <c r="D43" s="837"/>
      <c r="E43" s="837"/>
      <c r="F43" s="837"/>
      <c r="G43" s="837"/>
      <c r="H43" s="838"/>
      <c r="I43" s="845"/>
      <c r="J43" s="846"/>
      <c r="K43" s="47"/>
      <c r="L43" s="847"/>
      <c r="M43" s="848"/>
      <c r="N43" s="111"/>
    </row>
    <row r="44" spans="1:14" ht="15.75" thickBot="1">
      <c r="B44" s="823" t="s">
        <v>953</v>
      </c>
      <c r="C44" s="824"/>
      <c r="D44" s="824"/>
      <c r="E44" s="824"/>
      <c r="F44" s="824"/>
      <c r="G44" s="824"/>
      <c r="H44" s="824"/>
      <c r="I44" s="824"/>
      <c r="J44" s="824"/>
      <c r="K44" s="824"/>
      <c r="L44" s="824"/>
      <c r="M44" s="825"/>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4" t="s">
        <v>944</v>
      </c>
      <c r="C48" s="815"/>
      <c r="D48" s="815"/>
      <c r="E48" s="815"/>
      <c r="F48" s="815"/>
      <c r="G48" s="815"/>
      <c r="H48" s="815"/>
      <c r="I48" s="816"/>
      <c r="J48" s="322" t="s">
        <v>945</v>
      </c>
      <c r="K48" s="91" t="s">
        <v>946</v>
      </c>
      <c r="L48" s="817" t="s">
        <v>955</v>
      </c>
      <c r="M48" s="816"/>
      <c r="N48" s="92" t="s">
        <v>951</v>
      </c>
    </row>
    <row r="49" spans="1:14">
      <c r="A49" t="s">
        <v>826</v>
      </c>
      <c r="B49" s="49" t="str">
        <f>VLOOKUP(A49,MATERIALES!A4:D373,3,FALSE)</f>
        <v>Cemento Hidráulico adicionado, Norma ASTM C595 Tipo _______</v>
      </c>
      <c r="C49" s="288"/>
      <c r="D49" s="288"/>
      <c r="E49" s="288"/>
      <c r="F49" s="288"/>
      <c r="G49" s="288"/>
      <c r="H49" s="288"/>
      <c r="I49" s="275"/>
      <c r="J49" s="423" t="str">
        <f>VLOOKUP(A49,MATERIALES!A5:D641,2,FALSE)</f>
        <v>kg</v>
      </c>
      <c r="K49" s="289">
        <v>1</v>
      </c>
      <c r="L49" s="274"/>
      <c r="M49" s="409">
        <f>VLOOKUP(A49,MATERIALES!A5:D396,4,FALSE)</f>
        <v>807.52624628816795</v>
      </c>
      <c r="N49" s="279">
        <f>K49*M49</f>
        <v>807.52624628816795</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SUM(N49:N53)</f>
        <v>807.52624628816795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318"/>
      <c r="I60" s="286"/>
      <c r="J60" s="293"/>
      <c r="K60" s="286"/>
      <c r="L60" s="827"/>
      <c r="M60" s="828"/>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N44+N54+N65+N76</f>
        <v>807.52624628816795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161.50524925763361</v>
      </c>
      <c r="M83" s="858"/>
      <c r="N83" s="57"/>
    </row>
    <row r="84" spans="1:14">
      <c r="B84" s="95" t="s">
        <v>973</v>
      </c>
      <c r="C84" s="96"/>
      <c r="D84" s="96"/>
      <c r="E84" s="96"/>
      <c r="F84" s="96"/>
      <c r="G84" s="96"/>
      <c r="H84" s="96"/>
      <c r="I84" s="93"/>
      <c r="J84" s="94"/>
      <c r="K84" s="311">
        <v>0.05</v>
      </c>
      <c r="L84" s="857">
        <f>N78*K84</f>
        <v>40.376312314408402</v>
      </c>
      <c r="M84" s="858"/>
      <c r="N84" s="57"/>
    </row>
    <row r="85" spans="1:14" ht="15.75" thickBot="1">
      <c r="B85" s="97" t="s">
        <v>974</v>
      </c>
      <c r="C85" s="98"/>
      <c r="D85" s="98"/>
      <c r="E85" s="98"/>
      <c r="F85" s="98"/>
      <c r="G85" s="98"/>
      <c r="H85" s="98"/>
      <c r="I85" s="99"/>
      <c r="J85" s="100"/>
      <c r="K85" s="312">
        <v>0.05</v>
      </c>
      <c r="L85" s="859">
        <f>N78*K85</f>
        <v>40.376312314408402</v>
      </c>
      <c r="M85" s="860"/>
      <c r="N85" s="57"/>
    </row>
    <row r="86" spans="1:14" ht="15.75" thickBot="1">
      <c r="B86" s="823" t="s">
        <v>953</v>
      </c>
      <c r="C86" s="824"/>
      <c r="D86" s="824"/>
      <c r="E86" s="824"/>
      <c r="F86" s="824"/>
      <c r="G86" s="824"/>
      <c r="H86" s="824"/>
      <c r="I86" s="824"/>
      <c r="J86" s="824"/>
      <c r="K86" s="824"/>
      <c r="L86" s="824"/>
      <c r="M86" s="825"/>
      <c r="N86" s="58">
        <f>L83+L84+L85</f>
        <v>242.25787388645043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1049.7841201746185</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41.25" customHeight="1" thickBot="1">
      <c r="A31" t="s">
        <v>1845</v>
      </c>
      <c r="B31" s="86" t="s">
        <v>1627</v>
      </c>
      <c r="C31" s="963" t="s">
        <v>2041</v>
      </c>
      <c r="D31" s="964"/>
      <c r="E31" s="964"/>
      <c r="F31" s="964"/>
      <c r="G31" s="964"/>
      <c r="H31" s="964"/>
      <c r="I31" s="964"/>
      <c r="J31" s="964"/>
      <c r="K31" s="475"/>
      <c r="L31" s="313" t="s">
        <v>377</v>
      </c>
      <c r="M31" s="210"/>
      <c r="N31" s="90"/>
    </row>
    <row r="32" spans="1:14" ht="18.7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278"/>
      <c r="N36" s="279"/>
    </row>
    <row r="37" spans="1:14">
      <c r="A37" s="119"/>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79"/>
    </row>
    <row r="39" spans="1:14">
      <c r="B39" s="836"/>
      <c r="C39" s="837"/>
      <c r="D39" s="837"/>
      <c r="E39" s="837"/>
      <c r="F39" s="837"/>
      <c r="G39" s="837"/>
      <c r="H39" s="838"/>
      <c r="I39" s="839"/>
      <c r="J39" s="820"/>
      <c r="K39" s="276"/>
      <c r="L39" s="840"/>
      <c r="M39" s="841"/>
      <c r="N39" s="279"/>
    </row>
    <row r="40" spans="1:14">
      <c r="B40" s="836"/>
      <c r="C40" s="837"/>
      <c r="D40" s="837"/>
      <c r="E40" s="837"/>
      <c r="F40" s="837"/>
      <c r="G40" s="837"/>
      <c r="H40" s="838"/>
      <c r="I40" s="42"/>
      <c r="J40" s="43"/>
      <c r="K40" s="276"/>
      <c r="L40" s="283"/>
      <c r="M40" s="284"/>
      <c r="N40" s="279"/>
    </row>
    <row r="41" spans="1:14">
      <c r="B41" s="327"/>
      <c r="C41" s="328"/>
      <c r="D41" s="328"/>
      <c r="E41" s="328"/>
      <c r="F41" s="330"/>
      <c r="G41" s="330"/>
      <c r="H41" s="131"/>
      <c r="I41" s="42"/>
      <c r="J41" s="43"/>
      <c r="K41" s="281"/>
      <c r="L41" s="283"/>
      <c r="M41" s="284"/>
      <c r="N41" s="285"/>
    </row>
    <row r="42" spans="1:14">
      <c r="B42" s="843"/>
      <c r="C42" s="844"/>
      <c r="D42" s="844"/>
      <c r="E42" s="44"/>
      <c r="F42" s="45"/>
      <c r="G42" s="45"/>
      <c r="H42" s="46"/>
      <c r="I42" s="42"/>
      <c r="J42" s="43"/>
      <c r="K42" s="286"/>
      <c r="L42" s="283"/>
      <c r="M42" s="408"/>
      <c r="N42" s="351"/>
    </row>
    <row r="43" spans="1:14" ht="15.75" thickBot="1">
      <c r="B43" s="836"/>
      <c r="C43" s="837"/>
      <c r="D43" s="837"/>
      <c r="E43" s="837"/>
      <c r="F43" s="837"/>
      <c r="G43" s="837"/>
      <c r="H43" s="838"/>
      <c r="I43" s="845"/>
      <c r="J43" s="846"/>
      <c r="K43" s="47"/>
      <c r="L43" s="847"/>
      <c r="M43" s="848"/>
      <c r="N43" s="111"/>
    </row>
    <row r="44" spans="1:14" ht="15.75" thickBot="1">
      <c r="B44" s="823" t="s">
        <v>953</v>
      </c>
      <c r="C44" s="824"/>
      <c r="D44" s="824"/>
      <c r="E44" s="824"/>
      <c r="F44" s="824"/>
      <c r="G44" s="824"/>
      <c r="H44" s="824"/>
      <c r="I44" s="824"/>
      <c r="J44" s="824"/>
      <c r="K44" s="824"/>
      <c r="L44" s="824"/>
      <c r="M44" s="825"/>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4" t="s">
        <v>944</v>
      </c>
      <c r="C48" s="815"/>
      <c r="D48" s="815"/>
      <c r="E48" s="815"/>
      <c r="F48" s="815"/>
      <c r="G48" s="815"/>
      <c r="H48" s="815"/>
      <c r="I48" s="816"/>
      <c r="J48" s="322" t="s">
        <v>945</v>
      </c>
      <c r="K48" s="91" t="s">
        <v>946</v>
      </c>
      <c r="L48" s="817" t="s">
        <v>955</v>
      </c>
      <c r="M48" s="816"/>
      <c r="N48" s="92" t="s">
        <v>951</v>
      </c>
    </row>
    <row r="49" spans="1:14">
      <c r="A49" t="s">
        <v>804</v>
      </c>
      <c r="B49" s="49" t="str">
        <f>VLOOKUP(A49,MATERIALES!A4:D373,3,FALSE)</f>
        <v>Cemento gris</v>
      </c>
      <c r="C49" s="288"/>
      <c r="D49" s="288"/>
      <c r="E49" s="288"/>
      <c r="F49" s="288"/>
      <c r="G49" s="288"/>
      <c r="H49" s="288"/>
      <c r="I49" s="275"/>
      <c r="J49" s="423" t="str">
        <f>VLOOKUP(A49,MATERIALES!A5:D641,2,FALSE)</f>
        <v>kg</v>
      </c>
      <c r="K49" s="289">
        <v>1</v>
      </c>
      <c r="L49" s="274"/>
      <c r="M49" s="409">
        <f>VLOOKUP(A49,MATERIALES!A5:D396,4,FALSE)</f>
        <v>599.30644418450674</v>
      </c>
      <c r="N49" s="279">
        <f>K49*M49</f>
        <v>599.30644418450674</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18"/>
      <c r="C53" s="819"/>
      <c r="D53" s="819"/>
      <c r="E53" s="819"/>
      <c r="F53" s="819"/>
      <c r="G53" s="819"/>
      <c r="H53" s="819"/>
      <c r="I53" s="820"/>
      <c r="J53" s="48"/>
      <c r="K53" s="50"/>
      <c r="L53" s="821"/>
      <c r="M53" s="822"/>
      <c r="N53" s="51"/>
    </row>
    <row r="54" spans="1:14" ht="15.75" thickBot="1">
      <c r="B54" s="823" t="s">
        <v>953</v>
      </c>
      <c r="C54" s="824"/>
      <c r="D54" s="824"/>
      <c r="E54" s="824"/>
      <c r="F54" s="824"/>
      <c r="G54" s="824"/>
      <c r="H54" s="824"/>
      <c r="I54" s="824"/>
      <c r="J54" s="824"/>
      <c r="K54" s="824"/>
      <c r="L54" s="824"/>
      <c r="M54" s="825"/>
      <c r="N54" s="401">
        <f>SUM(N49:N53)</f>
        <v>599.30644418450674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318"/>
      <c r="I60" s="286"/>
      <c r="J60" s="293"/>
      <c r="K60" s="286"/>
      <c r="L60" s="827"/>
      <c r="M60" s="828"/>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2:15" ht="15.75" thickBot="1">
      <c r="B65" s="829" t="s">
        <v>953</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0"/>
      <c r="C75" s="811"/>
      <c r="D75" s="811"/>
      <c r="E75" s="811"/>
      <c r="F75" s="811"/>
      <c r="G75" s="811"/>
      <c r="H75" s="811"/>
      <c r="I75" s="132"/>
      <c r="J75" s="132"/>
      <c r="K75" s="132"/>
      <c r="L75" s="911"/>
      <c r="M75" s="911"/>
      <c r="N75" s="51"/>
    </row>
    <row r="76" spans="2:15" ht="15.75" thickBot="1">
      <c r="B76" s="829" t="s">
        <v>953</v>
      </c>
      <c r="C76" s="830"/>
      <c r="D76" s="830"/>
      <c r="E76" s="830"/>
      <c r="F76" s="830"/>
      <c r="G76" s="830"/>
      <c r="H76" s="830"/>
      <c r="I76" s="830"/>
      <c r="J76" s="830"/>
      <c r="K76" s="830"/>
      <c r="L76" s="830"/>
      <c r="M76" s="831"/>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N44+N54+N65+N76</f>
        <v>599.30644418450674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119.86128883690135</v>
      </c>
      <c r="M83" s="858"/>
      <c r="N83" s="57"/>
    </row>
    <row r="84" spans="1:14">
      <c r="B84" s="95" t="s">
        <v>973</v>
      </c>
      <c r="C84" s="96"/>
      <c r="D84" s="96"/>
      <c r="E84" s="96"/>
      <c r="F84" s="96"/>
      <c r="G84" s="96"/>
      <c r="H84" s="96"/>
      <c r="I84" s="93"/>
      <c r="J84" s="94"/>
      <c r="K84" s="311">
        <v>0.05</v>
      </c>
      <c r="L84" s="857">
        <f>N78*K84</f>
        <v>29.965322209225338</v>
      </c>
      <c r="M84" s="858"/>
      <c r="N84" s="57"/>
    </row>
    <row r="85" spans="1:14" ht="15.75" thickBot="1">
      <c r="B85" s="97" t="s">
        <v>974</v>
      </c>
      <c r="C85" s="98"/>
      <c r="D85" s="98"/>
      <c r="E85" s="98"/>
      <c r="F85" s="98"/>
      <c r="G85" s="98"/>
      <c r="H85" s="98"/>
      <c r="I85" s="99"/>
      <c r="J85" s="100"/>
      <c r="K85" s="312">
        <v>0.05</v>
      </c>
      <c r="L85" s="859">
        <f>N78*K85</f>
        <v>29.965322209225338</v>
      </c>
      <c r="M85" s="860"/>
      <c r="N85" s="57"/>
    </row>
    <row r="86" spans="1:14" ht="15.75" thickBot="1">
      <c r="B86" s="823" t="s">
        <v>953</v>
      </c>
      <c r="C86" s="824"/>
      <c r="D86" s="824"/>
      <c r="E86" s="824"/>
      <c r="F86" s="824"/>
      <c r="G86" s="824"/>
      <c r="H86" s="824"/>
      <c r="I86" s="824"/>
      <c r="J86" s="824"/>
      <c r="K86" s="824"/>
      <c r="L86" s="824"/>
      <c r="M86" s="825"/>
      <c r="N86" s="58">
        <f>L83+L84+L85</f>
        <v>179.79193325535203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779.09837743985872</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86" t="s">
        <v>1628</v>
      </c>
      <c r="C31" s="87" t="s">
        <v>1629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112</v>
      </c>
      <c r="B36" s="836" t="str">
        <f>VLOOKUP(A36,EQUIPOS!A6:D154,3,FALSE)</f>
        <v xml:space="preserve">Aspersor manual
</v>
      </c>
      <c r="C36" s="837"/>
      <c r="D36" s="837"/>
      <c r="E36" s="837"/>
      <c r="F36" s="837"/>
      <c r="G36" s="837"/>
      <c r="H36" s="838"/>
      <c r="I36" s="274"/>
      <c r="J36" s="275"/>
      <c r="K36" s="276">
        <f>VLOOKUP(A36,EQUIPOS!A6:D163,4,FALSE)</f>
        <v>1983.0347397529495</v>
      </c>
      <c r="L36" s="277"/>
      <c r="M36" s="278">
        <v>30</v>
      </c>
      <c r="N36" s="279">
        <f>K36/M36</f>
        <v>66.101157991764978</v>
      </c>
    </row>
    <row r="37" spans="1:14">
      <c r="A37" t="s">
        <v>363</v>
      </c>
      <c r="B37" s="836" t="str">
        <f>VLOOKUP(A37,EQUIPOS!A7:D154,3,FALSE)</f>
        <v>Vibrador de concreto, Motor de 3 hp a 18.000 rpm Mangueras de 4 mt</v>
      </c>
      <c r="C37" s="837"/>
      <c r="D37" s="837"/>
      <c r="E37" s="837"/>
      <c r="F37" s="837"/>
      <c r="G37" s="837"/>
      <c r="H37" s="838"/>
      <c r="I37" s="274"/>
      <c r="J37" s="275"/>
      <c r="K37" s="276">
        <f>VLOOKUP(A37,EQUIPOS!A7:D164,4,FALSE)</f>
        <v>5923.7706944069514</v>
      </c>
      <c r="L37" s="277"/>
      <c r="M37" s="278">
        <v>30</v>
      </c>
      <c r="N37" s="279">
        <f>K37/M37</f>
        <v>197.45902314689837</v>
      </c>
    </row>
    <row r="38" spans="1:14">
      <c r="A38" t="s">
        <v>228</v>
      </c>
      <c r="B38" s="836" t="str">
        <f>VLOOKUP(A38,EQUIPOS!A8:D154,3,FALSE)</f>
        <v xml:space="preserve">Formaleta metálica (concreto hidráulico)
</v>
      </c>
      <c r="C38" s="837"/>
      <c r="D38" s="837"/>
      <c r="E38" s="837"/>
      <c r="F38" s="837"/>
      <c r="G38" s="837"/>
      <c r="H38" s="838"/>
      <c r="I38" s="839"/>
      <c r="J38" s="820"/>
      <c r="K38" s="276">
        <f>VLOOKUP(A38,EQUIPOS!A8:D165,4,FALSE)</f>
        <v>2779.798544057825</v>
      </c>
      <c r="L38" s="840">
        <v>0.33329999999999999</v>
      </c>
      <c r="M38" s="841"/>
      <c r="N38" s="279">
        <f>K38/L38</f>
        <v>8340.22965513899</v>
      </c>
    </row>
    <row r="39" spans="1:14">
      <c r="B39" s="836"/>
      <c r="C39" s="837"/>
      <c r="D39" s="837"/>
      <c r="E39" s="837"/>
      <c r="F39" s="837"/>
      <c r="G39" s="837"/>
      <c r="H39" s="838"/>
      <c r="I39" s="42"/>
      <c r="J39" s="43"/>
      <c r="K39" s="276"/>
      <c r="L39" s="283"/>
      <c r="M39" s="284"/>
      <c r="N39" s="279"/>
    </row>
    <row r="40" spans="1:14">
      <c r="B40" s="327"/>
      <c r="C40" s="328"/>
      <c r="D40" s="328"/>
      <c r="E40" s="330"/>
      <c r="F40" s="330"/>
      <c r="G40" s="330"/>
      <c r="H40" s="131"/>
      <c r="I40" s="42"/>
      <c r="J40" s="43"/>
      <c r="K40" s="281"/>
      <c r="L40" s="283"/>
      <c r="M40" s="284"/>
      <c r="N40" s="285"/>
    </row>
    <row r="41" spans="1:14">
      <c r="B41" s="843" t="s">
        <v>952</v>
      </c>
      <c r="C41" s="844"/>
      <c r="D41" s="844"/>
      <c r="E41" s="44"/>
      <c r="F41" s="45"/>
      <c r="G41" s="45"/>
      <c r="H41" s="46"/>
      <c r="I41" s="42"/>
      <c r="J41" s="43"/>
      <c r="K41" s="286"/>
      <c r="L41" s="283"/>
      <c r="M41" s="408">
        <v>0.1</v>
      </c>
      <c r="N41" s="351">
        <f>N72*M41</f>
        <v>253.08758483933667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8856.8774211169912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t="s">
        <v>838</v>
      </c>
      <c r="B48" s="49" t="str">
        <f>VLOOKUP(A48,MATERIALES!A5:D373,3,FALSE)</f>
        <v>Concreto hidráulico para pavimento MR-43</v>
      </c>
      <c r="C48" s="288"/>
      <c r="D48" s="288"/>
      <c r="E48" s="288"/>
      <c r="F48" s="288"/>
      <c r="G48" s="288"/>
      <c r="H48" s="288"/>
      <c r="I48" s="275"/>
      <c r="J48" s="231" t="str">
        <f>VLOOKUP(A48,MATERIALES!A4:D640,2,FALSE)</f>
        <v>m3</v>
      </c>
      <c r="K48" s="289">
        <v>1.01</v>
      </c>
      <c r="L48" s="274"/>
      <c r="M48" s="409">
        <f>VLOOKUP(A48,MATERIALES!A5:D396,4,FALSE)</f>
        <v>523999.88074655324</v>
      </c>
      <c r="N48" s="279">
        <f>K48*M48</f>
        <v>529239.87955401873</v>
      </c>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ht="15.75" thickBot="1">
      <c r="B51" s="818"/>
      <c r="C51" s="819"/>
      <c r="D51" s="819"/>
      <c r="E51" s="819"/>
      <c r="F51" s="819"/>
      <c r="G51" s="819"/>
      <c r="H51" s="819"/>
      <c r="I51" s="820"/>
      <c r="J51" s="48"/>
      <c r="K51" s="50"/>
      <c r="L51" s="821"/>
      <c r="M51" s="822"/>
      <c r="N51" s="51"/>
    </row>
    <row r="52" spans="1:14" ht="15.75" thickBot="1">
      <c r="B52" s="823" t="s">
        <v>953</v>
      </c>
      <c r="C52" s="824"/>
      <c r="D52" s="824"/>
      <c r="E52" s="824"/>
      <c r="F52" s="824"/>
      <c r="G52" s="824"/>
      <c r="H52" s="824"/>
      <c r="I52" s="824"/>
      <c r="J52" s="824"/>
      <c r="K52" s="824"/>
      <c r="L52" s="824"/>
      <c r="M52" s="825"/>
      <c r="N52" s="401">
        <f>SUM(N48:N51)</f>
        <v>529239.87955401873</v>
      </c>
    </row>
    <row r="53" spans="1:14">
      <c r="B53" s="39"/>
      <c r="C53" s="40"/>
      <c r="D53" s="40"/>
      <c r="E53" s="40"/>
      <c r="F53" s="40"/>
      <c r="G53" s="40"/>
      <c r="H53" s="40"/>
      <c r="I53" s="40"/>
      <c r="J53" s="40"/>
      <c r="K53" s="40"/>
      <c r="L53" s="40"/>
      <c r="M53" s="40"/>
      <c r="N53" s="41"/>
    </row>
    <row r="54" spans="1:14">
      <c r="B54" s="70" t="s">
        <v>956</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0" t="s">
        <v>957</v>
      </c>
      <c r="C56" s="321"/>
      <c r="D56" s="321"/>
      <c r="E56" s="321"/>
      <c r="F56" s="321"/>
      <c r="G56" s="321"/>
      <c r="H56" s="79" t="s">
        <v>945</v>
      </c>
      <c r="I56" s="80" t="s">
        <v>958</v>
      </c>
      <c r="J56" s="81" t="s">
        <v>959</v>
      </c>
      <c r="K56" s="79" t="s">
        <v>960</v>
      </c>
      <c r="L56" s="826" t="s">
        <v>961</v>
      </c>
      <c r="M56" s="799"/>
      <c r="N56" s="82" t="s">
        <v>951</v>
      </c>
    </row>
    <row r="57" spans="1:14">
      <c r="A57" t="s">
        <v>1390</v>
      </c>
      <c r="B57" s="52" t="str">
        <f>VLOOKUP(A57,TRANSPORTE!A5:D117,3,FALSE)</f>
        <v xml:space="preserve">Transporte de Concreto </v>
      </c>
      <c r="C57" s="324"/>
      <c r="D57" s="324"/>
      <c r="E57" s="324"/>
      <c r="F57" s="324"/>
      <c r="G57" s="324"/>
      <c r="H57" s="318" t="s">
        <v>1468</v>
      </c>
      <c r="I57" s="286">
        <v>1.01</v>
      </c>
      <c r="J57" s="293">
        <v>1</v>
      </c>
      <c r="K57" s="286">
        <f>I57*J57</f>
        <v>1.01</v>
      </c>
      <c r="L57" s="827">
        <f>VLOOKUP(A57,TRANSPORTE!A5:D117,4,FALSE)</f>
        <v>990.53430070945558</v>
      </c>
      <c r="M57" s="828"/>
      <c r="N57" s="294">
        <f>K57*L57</f>
        <v>1000.4396437165501</v>
      </c>
    </row>
    <row r="58" spans="1:14">
      <c r="B58" s="52"/>
      <c r="C58" s="53"/>
      <c r="D58" s="53"/>
      <c r="E58" s="53"/>
      <c r="F58" s="53"/>
      <c r="G58" s="53"/>
      <c r="H58" s="295"/>
      <c r="I58" s="286"/>
      <c r="J58" s="286"/>
      <c r="K58" s="286"/>
      <c r="L58" s="296"/>
      <c r="M58" s="297"/>
      <c r="N58" s="298"/>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ht="15.75" thickBot="1">
      <c r="B61" s="454"/>
      <c r="C61" s="455"/>
      <c r="D61" s="455"/>
      <c r="E61" s="455"/>
      <c r="F61" s="455"/>
      <c r="G61" s="455"/>
      <c r="H61" s="54"/>
      <c r="I61" s="132"/>
      <c r="J61" s="132"/>
      <c r="K61" s="132"/>
      <c r="L61" s="812"/>
      <c r="M61" s="813"/>
      <c r="N61" s="133"/>
    </row>
    <row r="62" spans="1:14" ht="15.75" thickBot="1">
      <c r="B62" s="829" t="s">
        <v>953</v>
      </c>
      <c r="C62" s="830"/>
      <c r="D62" s="830"/>
      <c r="E62" s="830"/>
      <c r="F62" s="830"/>
      <c r="G62" s="830"/>
      <c r="H62" s="830"/>
      <c r="I62" s="830"/>
      <c r="J62" s="830"/>
      <c r="K62" s="830"/>
      <c r="L62" s="830"/>
      <c r="M62" s="831"/>
      <c r="N62" s="110">
        <f>SUM(N57:N61)</f>
        <v>1000.4396437165501</v>
      </c>
    </row>
    <row r="63" spans="1:14">
      <c r="B63" s="39"/>
      <c r="C63" s="40"/>
      <c r="D63" s="40"/>
      <c r="E63" s="40"/>
      <c r="F63" s="40"/>
      <c r="G63" s="40"/>
      <c r="H63" s="40"/>
      <c r="I63" s="40"/>
      <c r="J63" s="40"/>
      <c r="K63" s="40"/>
      <c r="L63" s="40"/>
      <c r="M63" s="40"/>
      <c r="N63" s="41"/>
    </row>
    <row r="64" spans="1:14">
      <c r="B64" s="70" t="s">
        <v>962</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9" t="s">
        <v>963</v>
      </c>
      <c r="C66" s="850"/>
      <c r="D66" s="850"/>
      <c r="E66" s="850"/>
      <c r="F66" s="850"/>
      <c r="G66" s="850"/>
      <c r="H66" s="850"/>
      <c r="I66" s="79" t="s">
        <v>964</v>
      </c>
      <c r="J66" s="81" t="s">
        <v>1410</v>
      </c>
      <c r="K66" s="80" t="s">
        <v>966</v>
      </c>
      <c r="L66" s="851" t="s">
        <v>950</v>
      </c>
      <c r="M66" s="852"/>
      <c r="N66" s="104" t="s">
        <v>951</v>
      </c>
    </row>
    <row r="67" spans="1:15">
      <c r="A67" t="s">
        <v>19</v>
      </c>
      <c r="B67" s="55" t="str">
        <f>VLOOKUP(A67,'MANO DE OBRA'!A8:D68,3,FALSE)</f>
        <v>Obrero (8)</v>
      </c>
      <c r="C67" s="53"/>
      <c r="D67" s="53"/>
      <c r="E67" s="53"/>
      <c r="F67" s="53"/>
      <c r="G67" s="53"/>
      <c r="H67" s="53"/>
      <c r="I67" s="299">
        <f>K67/J67*100</f>
        <v>270661.59999999998</v>
      </c>
      <c r="J67" s="300">
        <v>185</v>
      </c>
      <c r="K67" s="301">
        <f>VLOOKUP(A67,'MANO DE OBRA'!A8:D99,4,FALSE)</f>
        <v>500723.95999999996</v>
      </c>
      <c r="L67" s="56"/>
      <c r="M67" s="302">
        <v>240</v>
      </c>
      <c r="N67" s="402">
        <f>K67/M67</f>
        <v>2086.3498333333332</v>
      </c>
      <c r="O67" s="112"/>
    </row>
    <row r="68" spans="1:15">
      <c r="A68" t="s">
        <v>30</v>
      </c>
      <c r="B68" s="55" t="str">
        <f>VLOOKUP(A68,'MANO DE OBRA'!A8:D69,3,FALSE)</f>
        <v>Oficial</v>
      </c>
      <c r="C68" s="53"/>
      <c r="D68" s="53"/>
      <c r="E68" s="53"/>
      <c r="F68" s="53"/>
      <c r="G68" s="53"/>
      <c r="H68" s="53"/>
      <c r="I68" s="299">
        <f>K68/J68*100</f>
        <v>57668.23979157189</v>
      </c>
      <c r="J68" s="300">
        <v>185</v>
      </c>
      <c r="K68" s="301">
        <f>VLOOKUP(A68,'MANO DE OBRA'!A8:D100,4,FALSE)</f>
        <v>106686.24361440798</v>
      </c>
      <c r="L68" s="56"/>
      <c r="M68" s="306">
        <v>240</v>
      </c>
      <c r="N68" s="402">
        <f>K68/M68</f>
        <v>444.52601506003327</v>
      </c>
    </row>
    <row r="69" spans="1:15">
      <c r="B69" s="55"/>
      <c r="C69" s="53"/>
      <c r="D69" s="53"/>
      <c r="E69" s="53"/>
      <c r="F69" s="53"/>
      <c r="G69" s="53"/>
      <c r="H69" s="53"/>
      <c r="I69" s="286"/>
      <c r="J69" s="304"/>
      <c r="K69" s="305"/>
      <c r="L69" s="325"/>
      <c r="M69" s="307"/>
      <c r="N69" s="303"/>
    </row>
    <row r="70" spans="1:15">
      <c r="B70" s="55"/>
      <c r="C70" s="53"/>
      <c r="D70" s="53"/>
      <c r="E70" s="53"/>
      <c r="F70" s="53"/>
      <c r="G70" s="53"/>
      <c r="H70" s="53"/>
      <c r="I70" s="286"/>
      <c r="J70" s="304"/>
      <c r="K70" s="305"/>
      <c r="L70" s="325"/>
      <c r="M70" s="307"/>
      <c r="N70" s="303"/>
    </row>
    <row r="71" spans="1:15" ht="15.75" thickBot="1">
      <c r="B71" s="810"/>
      <c r="C71" s="811"/>
      <c r="D71" s="811"/>
      <c r="E71" s="811"/>
      <c r="F71" s="811"/>
      <c r="G71" s="811"/>
      <c r="H71" s="811"/>
      <c r="I71" s="132"/>
      <c r="J71" s="132"/>
      <c r="K71" s="132"/>
      <c r="L71" s="911"/>
      <c r="M71" s="911"/>
      <c r="N71" s="51"/>
    </row>
    <row r="72" spans="1:15" ht="15.75" thickBot="1">
      <c r="B72" s="829" t="s">
        <v>953</v>
      </c>
      <c r="C72" s="830"/>
      <c r="D72" s="830"/>
      <c r="E72" s="830"/>
      <c r="F72" s="830"/>
      <c r="G72" s="830"/>
      <c r="H72" s="830"/>
      <c r="I72" s="830"/>
      <c r="J72" s="830"/>
      <c r="K72" s="830"/>
      <c r="L72" s="830"/>
      <c r="M72" s="831"/>
      <c r="N72" s="308">
        <f>SUM(N67:N71)</f>
        <v>2530.8758483933666</v>
      </c>
    </row>
    <row r="73" spans="1:15" ht="15.75" thickBot="1">
      <c r="B73" s="39"/>
      <c r="C73" s="40"/>
      <c r="D73" s="40"/>
      <c r="E73" s="40"/>
      <c r="F73" s="40"/>
      <c r="G73" s="40"/>
      <c r="H73" s="40"/>
      <c r="I73" s="40"/>
      <c r="J73" s="40"/>
      <c r="K73" s="40"/>
      <c r="L73" s="40"/>
      <c r="M73" s="40"/>
      <c r="N73" s="41"/>
    </row>
    <row r="74" spans="1:15" ht="15.75" thickBot="1">
      <c r="B74" s="823" t="s">
        <v>967</v>
      </c>
      <c r="C74" s="824"/>
      <c r="D74" s="824"/>
      <c r="E74" s="824"/>
      <c r="F74" s="824"/>
      <c r="G74" s="824"/>
      <c r="H74" s="824"/>
      <c r="I74" s="824"/>
      <c r="J74" s="824"/>
      <c r="K74" s="824"/>
      <c r="L74" s="824"/>
      <c r="M74" s="825"/>
      <c r="N74" s="105">
        <f>N43+N52+N62+N72</f>
        <v>541628.07246724574</v>
      </c>
    </row>
    <row r="75" spans="1:15">
      <c r="B75" s="39"/>
      <c r="C75" s="40"/>
      <c r="D75" s="40"/>
      <c r="E75" s="40"/>
      <c r="F75" s="40"/>
      <c r="G75" s="40"/>
      <c r="H75" s="40"/>
      <c r="I75" s="40"/>
      <c r="J75" s="40"/>
      <c r="K75" s="40"/>
      <c r="L75" s="40"/>
      <c r="M75" s="40"/>
      <c r="N75" s="41"/>
    </row>
    <row r="76" spans="1:15">
      <c r="B76" s="70" t="s">
        <v>968</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4" t="s">
        <v>969</v>
      </c>
      <c r="C78" s="815"/>
      <c r="D78" s="815"/>
      <c r="E78" s="815"/>
      <c r="F78" s="815"/>
      <c r="G78" s="815"/>
      <c r="H78" s="815"/>
      <c r="I78" s="321"/>
      <c r="J78" s="341"/>
      <c r="K78" s="309" t="s">
        <v>970</v>
      </c>
      <c r="L78" s="853" t="s">
        <v>971</v>
      </c>
      <c r="M78" s="854"/>
      <c r="N78" s="310"/>
    </row>
    <row r="79" spans="1:15">
      <c r="B79" s="855" t="s">
        <v>972</v>
      </c>
      <c r="C79" s="856"/>
      <c r="D79" s="856"/>
      <c r="E79" s="856"/>
      <c r="F79" s="856"/>
      <c r="G79" s="856"/>
      <c r="H79" s="856"/>
      <c r="I79" s="93"/>
      <c r="J79" s="94"/>
      <c r="K79" s="311">
        <v>0.2</v>
      </c>
      <c r="L79" s="857">
        <f>N74*K79</f>
        <v>108325.61449344916</v>
      </c>
      <c r="M79" s="858"/>
      <c r="N79" s="57"/>
    </row>
    <row r="80" spans="1:15">
      <c r="B80" s="95" t="s">
        <v>973</v>
      </c>
      <c r="C80" s="96"/>
      <c r="D80" s="96"/>
      <c r="E80" s="96"/>
      <c r="F80" s="96"/>
      <c r="G80" s="96"/>
      <c r="H80" s="96"/>
      <c r="I80" s="93"/>
      <c r="J80" s="94"/>
      <c r="K80" s="311">
        <v>0.05</v>
      </c>
      <c r="L80" s="857">
        <f>N74*K80</f>
        <v>27081.40362336229</v>
      </c>
      <c r="M80" s="858"/>
      <c r="N80" s="57"/>
    </row>
    <row r="81" spans="1:14" ht="15.75" thickBot="1">
      <c r="B81" s="97" t="s">
        <v>974</v>
      </c>
      <c r="C81" s="98"/>
      <c r="D81" s="98"/>
      <c r="E81" s="98"/>
      <c r="F81" s="98"/>
      <c r="G81" s="98"/>
      <c r="H81" s="98"/>
      <c r="I81" s="99"/>
      <c r="J81" s="100"/>
      <c r="K81" s="312">
        <v>0.05</v>
      </c>
      <c r="L81" s="859">
        <f>N74*K81</f>
        <v>27081.40362336229</v>
      </c>
      <c r="M81" s="860"/>
      <c r="N81" s="57"/>
    </row>
    <row r="82" spans="1:14" ht="15.75" thickBot="1">
      <c r="B82" s="823" t="s">
        <v>953</v>
      </c>
      <c r="C82" s="824"/>
      <c r="D82" s="824"/>
      <c r="E82" s="824"/>
      <c r="F82" s="824"/>
      <c r="G82" s="824"/>
      <c r="H82" s="824"/>
      <c r="I82" s="824"/>
      <c r="J82" s="824"/>
      <c r="K82" s="824"/>
      <c r="L82" s="824"/>
      <c r="M82" s="825"/>
      <c r="N82" s="58">
        <f>L79+L80+L81</f>
        <v>162488.42174017377</v>
      </c>
    </row>
    <row r="83" spans="1:14" ht="15.75" thickBot="1">
      <c r="B83" s="39"/>
      <c r="C83" s="40"/>
      <c r="D83" s="40"/>
      <c r="E83" s="40"/>
      <c r="F83" s="40"/>
      <c r="G83" s="40"/>
      <c r="H83" s="40"/>
      <c r="I83" s="40"/>
      <c r="J83" s="40"/>
      <c r="K83" s="40"/>
      <c r="L83" s="40"/>
      <c r="M83" s="40"/>
      <c r="N83" s="41"/>
    </row>
    <row r="84" spans="1:14" ht="15.75" thickBot="1">
      <c r="A84" t="s">
        <v>2016</v>
      </c>
      <c r="B84" s="823" t="s">
        <v>975</v>
      </c>
      <c r="C84" s="824"/>
      <c r="D84" s="824"/>
      <c r="E84" s="824"/>
      <c r="F84" s="824"/>
      <c r="G84" s="824"/>
      <c r="H84" s="824"/>
      <c r="I84" s="824"/>
      <c r="J84" s="824"/>
      <c r="K84" s="824"/>
      <c r="L84" s="824"/>
      <c r="M84" s="825"/>
      <c r="N84" s="195">
        <f>N74+N82</f>
        <v>704116.49420741946</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976</v>
      </c>
      <c r="F89" s="424"/>
      <c r="G89" s="424"/>
      <c r="H89" s="424"/>
      <c r="I89" s="424"/>
      <c r="J89" s="424"/>
      <c r="K89" s="250"/>
      <c r="L89" s="250"/>
      <c r="M89" s="250"/>
      <c r="N89" s="251"/>
    </row>
    <row r="90" spans="1:14">
      <c r="B90" s="249"/>
      <c r="C90" s="250"/>
      <c r="D90" s="250"/>
      <c r="E90" s="250" t="s">
        <v>977</v>
      </c>
      <c r="F90" s="250"/>
      <c r="G90" s="250"/>
      <c r="H90" s="250"/>
      <c r="I90" s="250"/>
      <c r="J90" s="250"/>
      <c r="K90" s="250"/>
      <c r="L90" s="250"/>
      <c r="M90" s="250"/>
      <c r="N90" s="251"/>
    </row>
    <row r="91" spans="1:14">
      <c r="B91" s="249"/>
      <c r="C91" s="250"/>
      <c r="D91" s="250"/>
      <c r="E91" s="250" t="s">
        <v>978</v>
      </c>
      <c r="F91" s="250"/>
      <c r="G91" s="250"/>
      <c r="H91" s="250"/>
      <c r="I91" s="250"/>
      <c r="J91" s="250"/>
      <c r="K91" s="250"/>
      <c r="L91" s="250"/>
      <c r="M91" s="250"/>
      <c r="N91" s="251"/>
    </row>
    <row r="92" spans="1:14">
      <c r="B92" s="249"/>
      <c r="C92" s="250"/>
      <c r="D92" s="250"/>
      <c r="E92" s="250" t="s">
        <v>979</v>
      </c>
      <c r="F92" s="250"/>
      <c r="G92" s="250"/>
      <c r="H92" s="250"/>
      <c r="I92" s="250"/>
      <c r="J92" s="250"/>
      <c r="K92" s="250"/>
      <c r="L92" s="250"/>
      <c r="M92" s="250"/>
      <c r="N92" s="251"/>
    </row>
    <row r="93" spans="1:14" ht="15.75" thickBot="1">
      <c r="B93" s="249"/>
      <c r="C93" s="250"/>
      <c r="D93" s="250"/>
      <c r="E93" s="250"/>
      <c r="F93" s="250" t="s">
        <v>980</v>
      </c>
      <c r="G93" s="250"/>
      <c r="H93" s="250"/>
      <c r="I93" s="250"/>
      <c r="J93" s="250"/>
      <c r="K93" s="250"/>
      <c r="L93" s="250"/>
      <c r="M93" s="250"/>
      <c r="N93" s="251"/>
    </row>
    <row r="94" spans="1:14">
      <c r="B94" s="234" t="s">
        <v>2216</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2217</v>
      </c>
      <c r="C100" s="262"/>
      <c r="D100" s="262"/>
      <c r="E100" s="262"/>
      <c r="F100" s="262"/>
      <c r="G100" s="262"/>
      <c r="H100" s="262"/>
      <c r="I100" s="262"/>
      <c r="J100" s="262"/>
      <c r="K100" s="262"/>
      <c r="L100" s="262"/>
      <c r="M100" s="262"/>
      <c r="N100" s="263"/>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976</v>
      </c>
      <c r="F109" s="424"/>
      <c r="G109" s="424"/>
      <c r="H109" s="250"/>
      <c r="I109" s="250"/>
      <c r="J109" s="250"/>
      <c r="K109" s="250"/>
      <c r="L109" s="250"/>
      <c r="M109" s="250"/>
      <c r="N109" s="251"/>
    </row>
    <row r="110" spans="2:14">
      <c r="B110" s="249"/>
      <c r="C110" s="250"/>
      <c r="D110" s="250"/>
      <c r="E110" s="425" t="s">
        <v>977</v>
      </c>
      <c r="F110" s="250"/>
      <c r="G110" s="250"/>
      <c r="H110" s="425"/>
      <c r="I110" s="425"/>
      <c r="J110" s="425"/>
      <c r="K110" s="250"/>
      <c r="L110" s="250"/>
      <c r="M110" s="250"/>
      <c r="N110" s="251"/>
    </row>
    <row r="111" spans="2:14">
      <c r="B111" s="249"/>
      <c r="C111" s="250"/>
      <c r="D111" s="250"/>
      <c r="E111" s="264" t="s">
        <v>981</v>
      </c>
      <c r="F111" s="250"/>
      <c r="G111" s="250"/>
      <c r="H111" s="264"/>
      <c r="I111" s="264"/>
      <c r="J111" s="264"/>
      <c r="K111" s="250"/>
      <c r="L111" s="250"/>
      <c r="M111" s="250"/>
      <c r="N111" s="251"/>
    </row>
    <row r="112" spans="2:14">
      <c r="B112" s="265"/>
      <c r="C112" s="262"/>
      <c r="D112" s="262"/>
      <c r="E112" s="250" t="s">
        <v>979</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2220</v>
      </c>
      <c r="C114" s="264"/>
      <c r="D114" s="264"/>
      <c r="E114" s="250"/>
      <c r="F114" s="250"/>
      <c r="G114" s="250"/>
      <c r="H114" s="250"/>
      <c r="I114" s="250"/>
      <c r="J114" s="971"/>
      <c r="K114" s="971"/>
      <c r="L114" s="971"/>
      <c r="M114" s="971"/>
      <c r="N114" s="972"/>
    </row>
    <row r="115" spans="2:14" ht="15.75" thickBot="1">
      <c r="B115" s="426" t="s">
        <v>2221</v>
      </c>
      <c r="C115" s="427"/>
      <c r="D115" s="427"/>
      <c r="E115" s="266"/>
      <c r="F115" s="266"/>
      <c r="G115" s="266"/>
      <c r="H115" s="266"/>
      <c r="I115" s="266"/>
      <c r="J115" s="973"/>
      <c r="K115" s="973"/>
      <c r="L115" s="973"/>
      <c r="M115" s="973"/>
      <c r="N115" s="97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1094</v>
      </c>
      <c r="C31" s="87" t="s">
        <v>1630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160</v>
      </c>
      <c r="B36" s="836" t="str">
        <f>VLOOKUP(A36,EQUIPOS!A6:D154,3,FALSE)</f>
        <v>COMPACTADOR MANUAL VIBRATORIO (RANA) con motor de 6 HP</v>
      </c>
      <c r="C36" s="837"/>
      <c r="D36" s="837"/>
      <c r="E36" s="837"/>
      <c r="F36" s="837"/>
      <c r="G36" s="837"/>
      <c r="H36" s="838"/>
      <c r="I36" s="274"/>
      <c r="J36" s="275"/>
      <c r="K36" s="276">
        <f>VLOOKUP(A36,EQUIPOS!A6:D163,4,FALSE)</f>
        <v>5357.1307298963638</v>
      </c>
      <c r="L36" s="277"/>
      <c r="M36" s="278">
        <v>37.5</v>
      </c>
      <c r="N36" s="279">
        <f>K36/M36</f>
        <v>142.85681946390304</v>
      </c>
    </row>
    <row r="37" spans="1:14">
      <c r="B37" s="836"/>
      <c r="C37" s="837"/>
      <c r="D37" s="837"/>
      <c r="E37" s="842"/>
      <c r="F37" s="837"/>
      <c r="G37" s="837"/>
      <c r="H37" s="838"/>
      <c r="I37" s="42"/>
      <c r="J37" s="43"/>
      <c r="K37" s="281"/>
      <c r="L37" s="283"/>
      <c r="M37" s="284"/>
      <c r="N37" s="285"/>
    </row>
    <row r="38" spans="1:14">
      <c r="B38" s="843" t="s">
        <v>952</v>
      </c>
      <c r="C38" s="844"/>
      <c r="D38" s="844"/>
      <c r="E38" s="44"/>
      <c r="F38" s="45"/>
      <c r="G38" s="45"/>
      <c r="H38" s="46"/>
      <c r="I38" s="42"/>
      <c r="J38" s="43"/>
      <c r="K38" s="286"/>
      <c r="L38" s="283"/>
      <c r="M38" s="476">
        <v>0.1</v>
      </c>
      <c r="N38" s="351">
        <f>N72*M38</f>
        <v>1214.8204072288161</v>
      </c>
    </row>
    <row r="39" spans="1:14" ht="15.75" thickBot="1">
      <c r="B39" s="836"/>
      <c r="C39" s="837"/>
      <c r="D39" s="837"/>
      <c r="E39" s="837"/>
      <c r="F39" s="837"/>
      <c r="G39" s="837"/>
      <c r="H39" s="838"/>
      <c r="I39" s="845"/>
      <c r="J39" s="846"/>
      <c r="K39" s="47"/>
      <c r="L39" s="847"/>
      <c r="M39" s="848"/>
      <c r="N39" s="111"/>
    </row>
    <row r="40" spans="1:14" ht="15.75" thickBot="1">
      <c r="B40" s="823" t="s">
        <v>953</v>
      </c>
      <c r="C40" s="824"/>
      <c r="D40" s="824"/>
      <c r="E40" s="824"/>
      <c r="F40" s="824"/>
      <c r="G40" s="824"/>
      <c r="H40" s="824"/>
      <c r="I40" s="824"/>
      <c r="J40" s="824"/>
      <c r="K40" s="824"/>
      <c r="L40" s="824"/>
      <c r="M40" s="825"/>
      <c r="N40" s="401">
        <f>SUM(N36:N39)</f>
        <v>1357.6772266927192</v>
      </c>
    </row>
    <row r="41" spans="1:14">
      <c r="B41" s="287"/>
      <c r="C41" s="40"/>
      <c r="D41" s="40"/>
      <c r="E41" s="40"/>
      <c r="F41" s="40"/>
      <c r="G41" s="40"/>
      <c r="H41" s="40"/>
      <c r="I41" s="40"/>
      <c r="J41" s="40"/>
      <c r="K41" s="40"/>
      <c r="L41" s="40"/>
      <c r="M41" s="40"/>
      <c r="N41" s="41"/>
    </row>
    <row r="42" spans="1:14">
      <c r="B42" s="70" t="s">
        <v>954</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14" t="s">
        <v>944</v>
      </c>
      <c r="C44" s="815"/>
      <c r="D44" s="815"/>
      <c r="E44" s="815"/>
      <c r="F44" s="815"/>
      <c r="G44" s="815"/>
      <c r="H44" s="815"/>
      <c r="I44" s="816"/>
      <c r="J44" s="322" t="s">
        <v>945</v>
      </c>
      <c r="K44" s="91" t="s">
        <v>946</v>
      </c>
      <c r="L44" s="817" t="s">
        <v>955</v>
      </c>
      <c r="M44" s="816"/>
      <c r="N44" s="92" t="s">
        <v>951</v>
      </c>
    </row>
    <row r="45" spans="1:14">
      <c r="A45" s="150" t="s">
        <v>755</v>
      </c>
      <c r="B45" s="49" t="str">
        <f>VLOOKUP(A45,MATERIALES!A5:D373,3,FALSE)</f>
        <v>Adoquín e=8cm</v>
      </c>
      <c r="C45" s="288"/>
      <c r="D45" s="288"/>
      <c r="E45" s="288"/>
      <c r="F45" s="288"/>
      <c r="G45" s="288"/>
      <c r="H45" s="288"/>
      <c r="I45" s="275"/>
      <c r="J45" s="231" t="str">
        <f>VLOOKUP(A45,MATERIALES!A1:D637,2,FALSE)</f>
        <v>m2</v>
      </c>
      <c r="K45" s="289">
        <v>1.03</v>
      </c>
      <c r="L45" s="274"/>
      <c r="M45" s="409">
        <f>VLOOKUP(A45,MATERIALES!A5:D396,4,FALSE)</f>
        <v>55486.437113950356</v>
      </c>
      <c r="N45" s="279">
        <f>K45*M45</f>
        <v>57151.030227368872</v>
      </c>
    </row>
    <row r="46" spans="1:14">
      <c r="A46" s="150" t="s">
        <v>797</v>
      </c>
      <c r="B46" s="49" t="str">
        <f>VLOOKUP(A46,MATERIALES!A6:D373,3,FALSE)</f>
        <v>Arena de sello (fina)</v>
      </c>
      <c r="C46" s="288"/>
      <c r="D46" s="288"/>
      <c r="E46" s="288"/>
      <c r="F46" s="288"/>
      <c r="G46" s="288"/>
      <c r="H46" s="288"/>
      <c r="I46" s="275"/>
      <c r="J46" s="231" t="str">
        <f>VLOOKUP(A46,MATERIALES!A2:D638,2,FALSE)</f>
        <v>m3</v>
      </c>
      <c r="K46" s="289">
        <v>0.01</v>
      </c>
      <c r="L46" s="274"/>
      <c r="M46" s="409">
        <f>VLOOKUP(A46,MATERIALES!A6:D397,4,FALSE)</f>
        <v>52185.069035073764</v>
      </c>
      <c r="N46" s="279">
        <f>K46*M46</f>
        <v>521.85069035073764</v>
      </c>
    </row>
    <row r="47" spans="1:14">
      <c r="A47" s="150" t="s">
        <v>800</v>
      </c>
      <c r="B47" s="49" t="str">
        <f>VLOOKUP(A47,MATERIALES!A6:D373,3,FALSE)</f>
        <v>Arena de soporte (media)</v>
      </c>
      <c r="C47" s="288"/>
      <c r="D47" s="288"/>
      <c r="E47" s="288"/>
      <c r="F47" s="288"/>
      <c r="G47" s="288"/>
      <c r="H47" s="288"/>
      <c r="I47" s="275"/>
      <c r="J47" s="231" t="str">
        <f>VLOOKUP(A47,MATERIALES!A3:D639,2,FALSE)</f>
        <v>m3</v>
      </c>
      <c r="K47" s="289">
        <v>0.05</v>
      </c>
      <c r="L47" s="274"/>
      <c r="M47" s="409">
        <f>VLOOKUP(A47,MATERIALES!A6:D398,4,FALSE)</f>
        <v>47660.619298206089</v>
      </c>
      <c r="N47" s="279">
        <f>K47*M47</f>
        <v>2383.0309649103046</v>
      </c>
    </row>
    <row r="48" spans="1:14">
      <c r="A48" t="s">
        <v>832</v>
      </c>
      <c r="B48" s="49" t="str">
        <f>VLOOKUP(A48,MATERIALES!A6:D373,3,FALSE)</f>
        <v>Concreto Resistencia  21 (Mpa)</v>
      </c>
      <c r="C48" s="324"/>
      <c r="D48" s="324"/>
      <c r="E48" s="324"/>
      <c r="F48" s="324"/>
      <c r="G48" s="324"/>
      <c r="H48" s="324"/>
      <c r="I48" s="324"/>
      <c r="J48" s="318" t="str">
        <f>VLOOKUP(A48,MATERIALES!A4:D640,2,FALSE)</f>
        <v>m3</v>
      </c>
      <c r="K48" s="50">
        <v>0.01</v>
      </c>
      <c r="L48" s="325"/>
      <c r="M48" s="409">
        <f>VLOOKUP(A48,MATERIALES!A6:D399,4,FALSE)</f>
        <v>457596.10479381523</v>
      </c>
      <c r="N48" s="279">
        <f>K48*M48</f>
        <v>4575.9610479381527</v>
      </c>
    </row>
    <row r="49" spans="1:14" ht="15.75" thickBot="1">
      <c r="B49" s="316"/>
      <c r="C49" s="317"/>
      <c r="D49" s="317"/>
      <c r="E49" s="317"/>
      <c r="F49" s="317"/>
      <c r="G49" s="317"/>
      <c r="H49" s="317"/>
      <c r="I49" s="317"/>
      <c r="J49" s="132"/>
      <c r="K49" s="132"/>
      <c r="L49" s="332"/>
      <c r="M49" s="331"/>
      <c r="N49" s="133"/>
    </row>
    <row r="50" spans="1:14" ht="15.75" thickBot="1">
      <c r="B50" s="823" t="s">
        <v>953</v>
      </c>
      <c r="C50" s="824"/>
      <c r="D50" s="824"/>
      <c r="E50" s="824"/>
      <c r="F50" s="824"/>
      <c r="G50" s="824"/>
      <c r="H50" s="824"/>
      <c r="I50" s="824"/>
      <c r="J50" s="824"/>
      <c r="K50" s="824"/>
      <c r="L50" s="824"/>
      <c r="M50" s="825"/>
      <c r="N50" s="401">
        <f>SUM(N45:N49)</f>
        <v>64631.872930568068</v>
      </c>
    </row>
    <row r="51" spans="1:14">
      <c r="B51" s="39"/>
      <c r="C51" s="40"/>
      <c r="D51" s="40"/>
      <c r="E51" s="40"/>
      <c r="F51" s="40"/>
      <c r="G51" s="40"/>
      <c r="H51" s="40"/>
      <c r="I51" s="40"/>
      <c r="J51" s="40"/>
      <c r="K51" s="40"/>
      <c r="L51" s="40"/>
      <c r="M51" s="40"/>
      <c r="N51" s="41"/>
    </row>
    <row r="52" spans="1:14">
      <c r="B52" s="70" t="s">
        <v>956</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0" t="s">
        <v>957</v>
      </c>
      <c r="C54" s="321"/>
      <c r="D54" s="321"/>
      <c r="E54" s="321"/>
      <c r="F54" s="321"/>
      <c r="G54" s="321"/>
      <c r="H54" s="79" t="s">
        <v>945</v>
      </c>
      <c r="I54" s="80" t="s">
        <v>958</v>
      </c>
      <c r="J54" s="81" t="s">
        <v>959</v>
      </c>
      <c r="K54" s="79" t="s">
        <v>960</v>
      </c>
      <c r="L54" s="826" t="s">
        <v>961</v>
      </c>
      <c r="M54" s="799"/>
      <c r="N54" s="82" t="s">
        <v>951</v>
      </c>
    </row>
    <row r="55" spans="1:14">
      <c r="A55" t="s">
        <v>1631</v>
      </c>
      <c r="B55" s="52" t="str">
        <f>VLOOKUP(A55,TRANSPORTE!A5:D117,3,FALSE)</f>
        <v>Transporte de Adoquín e=8cm</v>
      </c>
      <c r="C55" s="324"/>
      <c r="D55" s="324"/>
      <c r="E55" s="324"/>
      <c r="F55" s="324"/>
      <c r="G55" s="324"/>
      <c r="H55" s="318" t="s">
        <v>1468</v>
      </c>
      <c r="I55" s="286">
        <v>0.92</v>
      </c>
      <c r="J55" s="293">
        <v>1</v>
      </c>
      <c r="K55" s="286">
        <f>I55*J55</f>
        <v>0.92</v>
      </c>
      <c r="L55" s="827">
        <f>VLOOKUP(A55,TRANSPORTE!A5:D117,4,FALSE)</f>
        <v>1191.9813076994203</v>
      </c>
      <c r="M55" s="828"/>
      <c r="N55" s="294">
        <f>K55*L55</f>
        <v>1096.6228030834668</v>
      </c>
    </row>
    <row r="56" spans="1:14">
      <c r="A56" t="s">
        <v>1227</v>
      </c>
      <c r="B56" s="52" t="str">
        <f>VLOOKUP(A56,TRANSPORTE!A6:D117,3,FALSE)</f>
        <v>Transporte de Arena</v>
      </c>
      <c r="C56" s="53"/>
      <c r="D56" s="53"/>
      <c r="E56" s="53"/>
      <c r="F56" s="53"/>
      <c r="G56" s="53"/>
      <c r="H56" s="318" t="s">
        <v>1468</v>
      </c>
      <c r="I56" s="286">
        <v>0.01</v>
      </c>
      <c r="J56" s="293">
        <v>1</v>
      </c>
      <c r="K56" s="286">
        <f>I56*J56</f>
        <v>0.01</v>
      </c>
      <c r="L56" s="827">
        <f>VLOOKUP(A56,TRANSPORTE!A6:D117,4,FALSE)</f>
        <v>1294.9562204587594</v>
      </c>
      <c r="M56" s="828"/>
      <c r="N56" s="294">
        <f>K56*L56</f>
        <v>12.949562204587593</v>
      </c>
    </row>
    <row r="57" spans="1:14">
      <c r="A57" t="s">
        <v>1227</v>
      </c>
      <c r="B57" s="52" t="str">
        <f>VLOOKUP(A57,TRANSPORTE!A6:D117,3,FALSE)</f>
        <v>Transporte de Arena</v>
      </c>
      <c r="C57" s="53"/>
      <c r="D57" s="53"/>
      <c r="E57" s="53"/>
      <c r="F57" s="53"/>
      <c r="G57" s="53"/>
      <c r="H57" s="318" t="s">
        <v>1468</v>
      </c>
      <c r="I57" s="286">
        <v>0.05</v>
      </c>
      <c r="J57" s="293">
        <v>1</v>
      </c>
      <c r="K57" s="286">
        <f>I57*J57</f>
        <v>0.05</v>
      </c>
      <c r="L57" s="827">
        <f>VLOOKUP(A57,TRANSPORTE!A6:D117,4,FALSE)</f>
        <v>1294.9562204587594</v>
      </c>
      <c r="M57" s="828"/>
      <c r="N57" s="294">
        <f>K57*L57</f>
        <v>64.747811022937967</v>
      </c>
    </row>
    <row r="58" spans="1:14">
      <c r="B58" s="52"/>
      <c r="C58" s="53"/>
      <c r="D58" s="53"/>
      <c r="E58" s="53"/>
      <c r="F58" s="53"/>
      <c r="G58" s="53"/>
      <c r="H58" s="318"/>
      <c r="I58" s="286"/>
      <c r="J58" s="293"/>
      <c r="K58" s="286"/>
      <c r="L58" s="827"/>
      <c r="M58" s="828"/>
      <c r="N58" s="294"/>
    </row>
    <row r="59" spans="1:14">
      <c r="B59" s="52"/>
      <c r="C59" s="53"/>
      <c r="D59" s="53"/>
      <c r="E59" s="53"/>
      <c r="F59" s="53"/>
      <c r="G59" s="53"/>
      <c r="H59" s="295"/>
      <c r="I59" s="286"/>
      <c r="J59" s="286"/>
      <c r="K59" s="286"/>
      <c r="L59" s="296"/>
      <c r="M59" s="297"/>
      <c r="N59" s="298"/>
    </row>
    <row r="60" spans="1:14" ht="15.75" thickBot="1">
      <c r="B60" s="316"/>
      <c r="C60" s="317"/>
      <c r="D60" s="317"/>
      <c r="E60" s="317"/>
      <c r="F60" s="317"/>
      <c r="G60" s="317"/>
      <c r="H60" s="54"/>
      <c r="I60" s="132"/>
      <c r="J60" s="132"/>
      <c r="K60" s="132"/>
      <c r="L60" s="812"/>
      <c r="M60" s="813"/>
      <c r="N60" s="133"/>
    </row>
    <row r="61" spans="1:14" ht="15.75" thickBot="1">
      <c r="B61" s="829" t="s">
        <v>953</v>
      </c>
      <c r="C61" s="830"/>
      <c r="D61" s="830"/>
      <c r="E61" s="830"/>
      <c r="F61" s="830"/>
      <c r="G61" s="830"/>
      <c r="H61" s="830"/>
      <c r="I61" s="830"/>
      <c r="J61" s="830"/>
      <c r="K61" s="830"/>
      <c r="L61" s="830"/>
      <c r="M61" s="831"/>
      <c r="N61" s="110">
        <f>N55+N56+N57+N58+N59</f>
        <v>1174.3201763109923</v>
      </c>
    </row>
    <row r="62" spans="1:14">
      <c r="B62" s="39"/>
      <c r="C62" s="40"/>
      <c r="D62" s="40"/>
      <c r="E62" s="40"/>
      <c r="F62" s="40"/>
      <c r="G62" s="40"/>
      <c r="H62" s="40"/>
      <c r="I62" s="40"/>
      <c r="J62" s="40"/>
      <c r="K62" s="40"/>
      <c r="L62" s="40"/>
      <c r="M62" s="40"/>
      <c r="N62" s="41"/>
    </row>
    <row r="63" spans="1:14">
      <c r="B63" s="70" t="s">
        <v>962</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9" t="s">
        <v>963</v>
      </c>
      <c r="C65" s="850"/>
      <c r="D65" s="850"/>
      <c r="E65" s="850"/>
      <c r="F65" s="850"/>
      <c r="G65" s="850"/>
      <c r="H65" s="850"/>
      <c r="I65" s="79" t="s">
        <v>964</v>
      </c>
      <c r="J65" s="81" t="s">
        <v>1410</v>
      </c>
      <c r="K65" s="80" t="s">
        <v>966</v>
      </c>
      <c r="L65" s="851" t="s">
        <v>950</v>
      </c>
      <c r="M65" s="852"/>
      <c r="N65" s="104" t="s">
        <v>951</v>
      </c>
    </row>
    <row r="66" spans="1:15">
      <c r="A66" s="151" t="s">
        <v>19</v>
      </c>
      <c r="B66" s="55" t="str">
        <f>VLOOKUP(A66,'MANO DE OBRA'!A8:D68,3,FALSE)</f>
        <v>Obrero (8)</v>
      </c>
      <c r="C66" s="53"/>
      <c r="D66" s="53"/>
      <c r="E66" s="53"/>
      <c r="F66" s="53"/>
      <c r="G66" s="53"/>
      <c r="H66" s="53"/>
      <c r="I66" s="299">
        <f>K66/J66*100</f>
        <v>270661.59999999998</v>
      </c>
      <c r="J66" s="300">
        <v>185</v>
      </c>
      <c r="K66" s="301">
        <f>VLOOKUP(A66,'MANO DE OBRA'!A8:D99,4,FALSE)</f>
        <v>500723.95999999996</v>
      </c>
      <c r="L66" s="56"/>
      <c r="M66" s="302">
        <v>50</v>
      </c>
      <c r="N66" s="402">
        <f>K66/M66</f>
        <v>10014.4792</v>
      </c>
      <c r="O66" s="112"/>
    </row>
    <row r="67" spans="1:15">
      <c r="A67" s="151" t="s">
        <v>30</v>
      </c>
      <c r="B67" s="55" t="str">
        <f>VLOOKUP(A67,'MANO DE OBRA'!A8:D69,3,FALSE)</f>
        <v>Oficial</v>
      </c>
      <c r="C67" s="53"/>
      <c r="D67" s="53"/>
      <c r="E67" s="53"/>
      <c r="F67" s="53"/>
      <c r="G67" s="53"/>
      <c r="H67" s="53"/>
      <c r="I67" s="299">
        <f>K67/J67*100</f>
        <v>57668.23979157189</v>
      </c>
      <c r="J67" s="300">
        <v>185</v>
      </c>
      <c r="K67" s="301">
        <f>VLOOKUP(A67,'MANO DE OBRA'!A8:D100,4,FALSE)</f>
        <v>106686.24361440798</v>
      </c>
      <c r="L67" s="56"/>
      <c r="M67" s="306">
        <v>50</v>
      </c>
      <c r="N67" s="402">
        <f>K67/M67</f>
        <v>2133.7248722881595</v>
      </c>
    </row>
    <row r="68" spans="1:15">
      <c r="B68" s="55"/>
      <c r="C68" s="53"/>
      <c r="D68" s="53"/>
      <c r="E68" s="53"/>
      <c r="F68" s="53"/>
      <c r="G68" s="53"/>
      <c r="H68" s="53"/>
      <c r="I68" s="286"/>
      <c r="J68" s="304"/>
      <c r="K68" s="305"/>
      <c r="L68" s="56"/>
      <c r="M68" s="307"/>
      <c r="N68" s="303"/>
    </row>
    <row r="69" spans="1:15">
      <c r="B69" s="55"/>
      <c r="C69" s="53"/>
      <c r="D69" s="53"/>
      <c r="E69" s="53"/>
      <c r="F69" s="53"/>
      <c r="G69" s="53"/>
      <c r="H69" s="53"/>
      <c r="I69" s="286"/>
      <c r="J69" s="304"/>
      <c r="K69" s="305"/>
      <c r="L69" s="325"/>
      <c r="M69" s="307"/>
      <c r="N69" s="303"/>
    </row>
    <row r="70" spans="1:15">
      <c r="B70" s="55"/>
      <c r="C70" s="53"/>
      <c r="D70" s="53"/>
      <c r="E70" s="53"/>
      <c r="F70" s="53"/>
      <c r="G70" s="53"/>
      <c r="H70" s="53"/>
      <c r="I70" s="286"/>
      <c r="J70" s="304"/>
      <c r="K70" s="305"/>
      <c r="L70" s="325"/>
      <c r="M70" s="307"/>
      <c r="N70" s="303"/>
    </row>
    <row r="71" spans="1:15" ht="15.75" thickBot="1">
      <c r="B71" s="810"/>
      <c r="C71" s="811"/>
      <c r="D71" s="811"/>
      <c r="E71" s="811"/>
      <c r="F71" s="811"/>
      <c r="G71" s="811"/>
      <c r="H71" s="811"/>
      <c r="I71" s="132"/>
      <c r="J71" s="132"/>
      <c r="K71" s="132"/>
      <c r="L71" s="911"/>
      <c r="M71" s="911"/>
      <c r="N71" s="51"/>
    </row>
    <row r="72" spans="1:15" ht="15.75" thickBot="1">
      <c r="B72" s="829" t="s">
        <v>953</v>
      </c>
      <c r="C72" s="830"/>
      <c r="D72" s="830"/>
      <c r="E72" s="830"/>
      <c r="F72" s="830"/>
      <c r="G72" s="830"/>
      <c r="H72" s="830"/>
      <c r="I72" s="830"/>
      <c r="J72" s="830"/>
      <c r="K72" s="830"/>
      <c r="L72" s="830"/>
      <c r="M72" s="831"/>
      <c r="N72" s="308">
        <f>SUM(N66:N71)</f>
        <v>12148.204072288159</v>
      </c>
    </row>
    <row r="73" spans="1:15" ht="15.75" thickBot="1">
      <c r="B73" s="39"/>
      <c r="C73" s="40"/>
      <c r="D73" s="40"/>
      <c r="E73" s="40"/>
      <c r="F73" s="40"/>
      <c r="G73" s="40"/>
      <c r="H73" s="40"/>
      <c r="I73" s="40"/>
      <c r="J73" s="40"/>
      <c r="K73" s="40"/>
      <c r="L73" s="40"/>
      <c r="M73" s="40"/>
      <c r="N73" s="41"/>
    </row>
    <row r="74" spans="1:15" ht="15.75" thickBot="1">
      <c r="B74" s="823" t="s">
        <v>967</v>
      </c>
      <c r="C74" s="824"/>
      <c r="D74" s="824"/>
      <c r="E74" s="824"/>
      <c r="F74" s="824"/>
      <c r="G74" s="824"/>
      <c r="H74" s="824"/>
      <c r="I74" s="824"/>
      <c r="J74" s="824"/>
      <c r="K74" s="824"/>
      <c r="L74" s="824"/>
      <c r="M74" s="825"/>
      <c r="N74" s="105">
        <f>N40+N50+N61+N72</f>
        <v>79312.074405859952</v>
      </c>
    </row>
    <row r="75" spans="1:15">
      <c r="B75" s="39"/>
      <c r="C75" s="40"/>
      <c r="D75" s="40"/>
      <c r="E75" s="40"/>
      <c r="F75" s="40"/>
      <c r="G75" s="40"/>
      <c r="H75" s="40"/>
      <c r="I75" s="40"/>
      <c r="J75" s="40"/>
      <c r="K75" s="40"/>
      <c r="L75" s="40"/>
      <c r="M75" s="40"/>
      <c r="N75" s="41"/>
    </row>
    <row r="76" spans="1:15">
      <c r="B76" s="70" t="s">
        <v>968</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4" t="s">
        <v>969</v>
      </c>
      <c r="C78" s="815"/>
      <c r="D78" s="815"/>
      <c r="E78" s="815"/>
      <c r="F78" s="815"/>
      <c r="G78" s="815"/>
      <c r="H78" s="815"/>
      <c r="I78" s="321"/>
      <c r="J78" s="341"/>
      <c r="K78" s="309" t="s">
        <v>970</v>
      </c>
      <c r="L78" s="853" t="s">
        <v>971</v>
      </c>
      <c r="M78" s="854"/>
      <c r="N78" s="310"/>
    </row>
    <row r="79" spans="1:15">
      <c r="B79" s="855" t="s">
        <v>972</v>
      </c>
      <c r="C79" s="856"/>
      <c r="D79" s="856"/>
      <c r="E79" s="856"/>
      <c r="F79" s="856"/>
      <c r="G79" s="856"/>
      <c r="H79" s="856"/>
      <c r="I79" s="93"/>
      <c r="J79" s="94"/>
      <c r="K79" s="311">
        <v>0.2</v>
      </c>
      <c r="L79" s="857">
        <f>N74*K79</f>
        <v>15862.414881171992</v>
      </c>
      <c r="M79" s="858"/>
      <c r="N79" s="57"/>
    </row>
    <row r="80" spans="1:15">
      <c r="B80" s="95" t="s">
        <v>973</v>
      </c>
      <c r="C80" s="96"/>
      <c r="D80" s="96"/>
      <c r="E80" s="96"/>
      <c r="F80" s="96"/>
      <c r="G80" s="96"/>
      <c r="H80" s="96"/>
      <c r="I80" s="93"/>
      <c r="J80" s="94"/>
      <c r="K80" s="311">
        <v>0.05</v>
      </c>
      <c r="L80" s="857">
        <f>N74*K80</f>
        <v>3965.6037202929979</v>
      </c>
      <c r="M80" s="858"/>
      <c r="N80" s="57"/>
    </row>
    <row r="81" spans="1:14" ht="15.75" thickBot="1">
      <c r="B81" s="97" t="s">
        <v>974</v>
      </c>
      <c r="C81" s="98"/>
      <c r="D81" s="98"/>
      <c r="E81" s="98"/>
      <c r="F81" s="98"/>
      <c r="G81" s="98"/>
      <c r="H81" s="98"/>
      <c r="I81" s="99"/>
      <c r="J81" s="100"/>
      <c r="K81" s="312">
        <v>0.05</v>
      </c>
      <c r="L81" s="859">
        <f>N74*K81</f>
        <v>3965.6037202929979</v>
      </c>
      <c r="M81" s="860"/>
      <c r="N81" s="57"/>
    </row>
    <row r="82" spans="1:14" ht="15.75" thickBot="1">
      <c r="B82" s="823" t="s">
        <v>953</v>
      </c>
      <c r="C82" s="824"/>
      <c r="D82" s="824"/>
      <c r="E82" s="824"/>
      <c r="F82" s="824"/>
      <c r="G82" s="824"/>
      <c r="H82" s="824"/>
      <c r="I82" s="824"/>
      <c r="J82" s="824"/>
      <c r="K82" s="824"/>
      <c r="L82" s="824"/>
      <c r="M82" s="825"/>
      <c r="N82" s="58">
        <f>L79+L80+L81</f>
        <v>23793.622321757986</v>
      </c>
    </row>
    <row r="83" spans="1:14" ht="15.75" thickBot="1">
      <c r="B83" s="39"/>
      <c r="C83" s="40"/>
      <c r="D83" s="40"/>
      <c r="E83" s="40"/>
      <c r="F83" s="40"/>
      <c r="G83" s="40"/>
      <c r="H83" s="40"/>
      <c r="I83" s="40"/>
      <c r="J83" s="40"/>
      <c r="K83" s="40"/>
      <c r="L83" s="40"/>
      <c r="M83" s="40"/>
      <c r="N83" s="41"/>
    </row>
    <row r="84" spans="1:14" ht="15.75" thickBot="1">
      <c r="A84" t="s">
        <v>2016</v>
      </c>
      <c r="B84" s="823" t="s">
        <v>975</v>
      </c>
      <c r="C84" s="824"/>
      <c r="D84" s="824"/>
      <c r="E84" s="824"/>
      <c r="F84" s="824"/>
      <c r="G84" s="824"/>
      <c r="H84" s="824"/>
      <c r="I84" s="824"/>
      <c r="J84" s="824"/>
      <c r="K84" s="824"/>
      <c r="L84" s="824"/>
      <c r="M84" s="825"/>
      <c r="N84" s="195">
        <f>N74+N82</f>
        <v>103105.69672761793</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976</v>
      </c>
      <c r="F89" s="424"/>
      <c r="G89" s="424"/>
      <c r="H89" s="424"/>
      <c r="I89" s="424"/>
      <c r="J89" s="424"/>
      <c r="K89" s="250"/>
      <c r="L89" s="250"/>
      <c r="M89" s="250"/>
      <c r="N89" s="251"/>
    </row>
    <row r="90" spans="1:14">
      <c r="B90" s="249"/>
      <c r="C90" s="250"/>
      <c r="D90" s="250"/>
      <c r="E90" s="250" t="s">
        <v>977</v>
      </c>
      <c r="F90" s="250"/>
      <c r="G90" s="250"/>
      <c r="H90" s="250"/>
      <c r="I90" s="250"/>
      <c r="J90" s="250"/>
      <c r="K90" s="250"/>
      <c r="L90" s="250"/>
      <c r="M90" s="250"/>
      <c r="N90" s="251"/>
    </row>
    <row r="91" spans="1:14">
      <c r="B91" s="249"/>
      <c r="C91" s="250"/>
      <c r="D91" s="250"/>
      <c r="E91" s="250" t="s">
        <v>978</v>
      </c>
      <c r="F91" s="250"/>
      <c r="G91" s="250"/>
      <c r="H91" s="250"/>
      <c r="I91" s="250"/>
      <c r="J91" s="250"/>
      <c r="K91" s="250"/>
      <c r="L91" s="250"/>
      <c r="M91" s="250"/>
      <c r="N91" s="251"/>
    </row>
    <row r="92" spans="1:14">
      <c r="B92" s="249"/>
      <c r="C92" s="250"/>
      <c r="D92" s="250"/>
      <c r="E92" s="250" t="s">
        <v>979</v>
      </c>
      <c r="F92" s="250"/>
      <c r="G92" s="250"/>
      <c r="H92" s="250"/>
      <c r="I92" s="250"/>
      <c r="J92" s="250"/>
      <c r="K92" s="250"/>
      <c r="L92" s="250"/>
      <c r="M92" s="250"/>
      <c r="N92" s="251"/>
    </row>
    <row r="93" spans="1:14" ht="15.75" thickBot="1">
      <c r="B93" s="249"/>
      <c r="C93" s="250"/>
      <c r="D93" s="250"/>
      <c r="E93" s="250"/>
      <c r="F93" s="250" t="s">
        <v>980</v>
      </c>
      <c r="G93" s="250"/>
      <c r="H93" s="250"/>
      <c r="I93" s="250"/>
      <c r="J93" s="250"/>
      <c r="K93" s="250"/>
      <c r="L93" s="250"/>
      <c r="M93" s="250"/>
      <c r="N93" s="251"/>
    </row>
    <row r="94" spans="1:14">
      <c r="B94" s="234" t="s">
        <v>2216</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2217</v>
      </c>
      <c r="C100" s="262"/>
      <c r="D100" s="262"/>
      <c r="E100" s="262"/>
      <c r="F100" s="262"/>
      <c r="G100" s="262"/>
      <c r="H100" s="262"/>
      <c r="I100" s="262"/>
      <c r="J100" s="262"/>
      <c r="K100" s="262"/>
      <c r="L100" s="262"/>
      <c r="M100" s="262"/>
      <c r="N100" s="263"/>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976</v>
      </c>
      <c r="F109" s="424"/>
      <c r="G109" s="424"/>
      <c r="H109" s="250"/>
      <c r="I109" s="250"/>
      <c r="J109" s="250"/>
      <c r="K109" s="250"/>
      <c r="L109" s="250"/>
      <c r="M109" s="250"/>
      <c r="N109" s="251"/>
    </row>
    <row r="110" spans="2:14">
      <c r="B110" s="249"/>
      <c r="C110" s="250"/>
      <c r="D110" s="250"/>
      <c r="E110" s="425" t="s">
        <v>977</v>
      </c>
      <c r="F110" s="250"/>
      <c r="G110" s="250"/>
      <c r="H110" s="425"/>
      <c r="I110" s="425"/>
      <c r="J110" s="425"/>
      <c r="K110" s="250"/>
      <c r="L110" s="250"/>
      <c r="M110" s="250"/>
      <c r="N110" s="251"/>
    </row>
    <row r="111" spans="2:14">
      <c r="B111" s="249"/>
      <c r="C111" s="250"/>
      <c r="D111" s="250"/>
      <c r="E111" s="264" t="s">
        <v>981</v>
      </c>
      <c r="F111" s="250"/>
      <c r="G111" s="250"/>
      <c r="H111" s="264"/>
      <c r="I111" s="264"/>
      <c r="J111" s="264"/>
      <c r="K111" s="250"/>
      <c r="L111" s="250"/>
      <c r="M111" s="250"/>
      <c r="N111" s="251"/>
    </row>
    <row r="112" spans="2:14">
      <c r="B112" s="265"/>
      <c r="C112" s="262"/>
      <c r="D112" s="262"/>
      <c r="E112" s="250" t="s">
        <v>979</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2220</v>
      </c>
      <c r="C114" s="264"/>
      <c r="D114" s="264"/>
      <c r="E114" s="250"/>
      <c r="F114" s="250"/>
      <c r="G114" s="250"/>
      <c r="H114" s="250"/>
      <c r="I114" s="250"/>
      <c r="J114" s="971"/>
      <c r="K114" s="971"/>
      <c r="L114" s="971"/>
      <c r="M114" s="971"/>
      <c r="N114" s="972"/>
    </row>
    <row r="115" spans="2:14" ht="15.75" thickBot="1">
      <c r="B115" s="426" t="s">
        <v>2221</v>
      </c>
      <c r="C115" s="427"/>
      <c r="D115" s="427"/>
      <c r="E115" s="266"/>
      <c r="F115" s="266"/>
      <c r="G115" s="266"/>
      <c r="H115" s="266"/>
      <c r="I115" s="266"/>
      <c r="J115" s="973"/>
      <c r="K115" s="973"/>
      <c r="L115" s="973"/>
      <c r="M115" s="973"/>
      <c r="N115" s="97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1632</v>
      </c>
      <c r="C31" s="87" t="s">
        <v>2088</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180</v>
      </c>
      <c r="B36" s="836" t="str">
        <f>VLOOKUP(A36,EQUIPOS!A6:D154,3,FALSE)</f>
        <v>Compresor 120 HP, con martillo.</v>
      </c>
      <c r="C36" s="837"/>
      <c r="D36" s="837"/>
      <c r="E36" s="837"/>
      <c r="F36" s="837"/>
      <c r="G36" s="837"/>
      <c r="H36" s="838"/>
      <c r="I36" s="274"/>
      <c r="J36" s="275"/>
      <c r="K36" s="276">
        <f>VLOOKUP(A36,EQUIPOS!A6:D163,4,FALSE)</f>
        <v>80855.080096048972</v>
      </c>
      <c r="L36" s="277"/>
      <c r="M36" s="278">
        <v>35</v>
      </c>
      <c r="N36" s="279">
        <f>K36/M36</f>
        <v>2310.1451456013992</v>
      </c>
    </row>
    <row r="37" spans="1:14">
      <c r="A37" s="119" t="s">
        <v>312</v>
      </c>
      <c r="B37" s="836" t="str">
        <f>VLOOKUP(A37,EQUIPOS!A7:D154,3,FALSE)</f>
        <v>Retroexcavadora sobre oruga, potencia 138 HP, balde de 1,5 m3.</v>
      </c>
      <c r="C37" s="837"/>
      <c r="D37" s="837"/>
      <c r="E37" s="837"/>
      <c r="F37" s="837"/>
      <c r="G37" s="837"/>
      <c r="H37" s="838"/>
      <c r="I37" s="428"/>
      <c r="J37" s="429"/>
      <c r="K37" s="276">
        <f>VLOOKUP(A37,EQUIPOS!A7:D164,4,FALSE)</f>
        <v>167761.13360944993</v>
      </c>
      <c r="L37" s="342"/>
      <c r="M37" s="343">
        <v>35</v>
      </c>
      <c r="N37" s="279">
        <f>K37/M37</f>
        <v>4793.1752459842837</v>
      </c>
    </row>
    <row r="38" spans="1:14">
      <c r="A38" s="119"/>
      <c r="B38" s="327"/>
      <c r="C38" s="328"/>
      <c r="D38" s="328"/>
      <c r="E38" s="330"/>
      <c r="F38" s="328"/>
      <c r="G38" s="328"/>
      <c r="H38" s="329"/>
      <c r="I38" s="335"/>
      <c r="J38" s="337"/>
      <c r="K38" s="276"/>
      <c r="L38" s="430"/>
      <c r="M38" s="431"/>
      <c r="N38" s="279"/>
    </row>
    <row r="39" spans="1:14">
      <c r="B39" s="836"/>
      <c r="C39" s="837"/>
      <c r="D39" s="837"/>
      <c r="E39" s="842"/>
      <c r="F39" s="837"/>
      <c r="G39" s="837"/>
      <c r="H39" s="838"/>
      <c r="I39" s="42"/>
      <c r="J39" s="43"/>
      <c r="K39" s="281"/>
      <c r="L39" s="283"/>
      <c r="M39" s="284"/>
      <c r="N39" s="285"/>
    </row>
    <row r="40" spans="1:14">
      <c r="B40" s="843" t="s">
        <v>952</v>
      </c>
      <c r="C40" s="844"/>
      <c r="D40" s="844"/>
      <c r="E40" s="44"/>
      <c r="F40" s="45"/>
      <c r="G40" s="45"/>
      <c r="H40" s="46"/>
      <c r="I40" s="42"/>
      <c r="J40" s="43"/>
      <c r="K40" s="286"/>
      <c r="L40" s="283"/>
      <c r="M40" s="408">
        <v>0.01</v>
      </c>
      <c r="N40" s="351">
        <f>N73*M40</f>
        <v>8.2809726290859995</v>
      </c>
    </row>
    <row r="41" spans="1:14" ht="15.75" thickBot="1">
      <c r="B41" s="836"/>
      <c r="C41" s="837"/>
      <c r="D41" s="837"/>
      <c r="E41" s="837"/>
      <c r="F41" s="837"/>
      <c r="G41" s="837"/>
      <c r="H41" s="838"/>
      <c r="I41" s="845"/>
      <c r="J41" s="846"/>
      <c r="K41" s="47"/>
      <c r="L41" s="847"/>
      <c r="M41" s="848"/>
      <c r="N41" s="111"/>
    </row>
    <row r="42" spans="1:14" ht="15.75" thickBot="1">
      <c r="B42" s="823" t="s">
        <v>953</v>
      </c>
      <c r="C42" s="824"/>
      <c r="D42" s="824"/>
      <c r="E42" s="824"/>
      <c r="F42" s="824"/>
      <c r="G42" s="824"/>
      <c r="H42" s="824"/>
      <c r="I42" s="824"/>
      <c r="J42" s="824"/>
      <c r="K42" s="824"/>
      <c r="L42" s="824"/>
      <c r="M42" s="825"/>
      <c r="N42" s="401">
        <f>SUM(N36:N41)</f>
        <v>7111.6013642147691</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4" t="s">
        <v>944</v>
      </c>
      <c r="C46" s="815"/>
      <c r="D46" s="815"/>
      <c r="E46" s="815"/>
      <c r="F46" s="815"/>
      <c r="G46" s="815"/>
      <c r="H46" s="815"/>
      <c r="I46" s="816"/>
      <c r="J46" s="322" t="s">
        <v>945</v>
      </c>
      <c r="K46" s="91" t="s">
        <v>946</v>
      </c>
      <c r="L46" s="817" t="s">
        <v>955</v>
      </c>
      <c r="M46" s="816"/>
      <c r="N46" s="92" t="s">
        <v>951</v>
      </c>
    </row>
    <row r="47" spans="1:14">
      <c r="A47" s="150" t="s">
        <v>442</v>
      </c>
      <c r="B47" s="49" t="str">
        <f>VLOOKUP(A47,MATERIALES!A5:D373,3,FALSE)</f>
        <v>Derechos de explotación y/o disposición de materiales</v>
      </c>
      <c r="C47" s="288"/>
      <c r="D47" s="288"/>
      <c r="E47" s="288"/>
      <c r="F47" s="288"/>
      <c r="G47" s="288"/>
      <c r="H47" s="288"/>
      <c r="I47" s="275"/>
      <c r="J47" s="231" t="str">
        <f>VLOOKUP(A47,MATERIALES!A3:D639,2,FALSE)</f>
        <v>m3</v>
      </c>
      <c r="K47" s="289">
        <v>1.3</v>
      </c>
      <c r="L47" s="274"/>
      <c r="M47" s="409">
        <f>VLOOKUP(A47,MATERIALES!A5:D396,4,FALSE)</f>
        <v>3263.5801836928777</v>
      </c>
      <c r="N47" s="279">
        <f>K47*M47</f>
        <v>4242.654238800741</v>
      </c>
    </row>
    <row r="48" spans="1:14">
      <c r="A48" s="212"/>
      <c r="B48" s="327"/>
      <c r="C48" s="432"/>
      <c r="D48" s="432"/>
      <c r="E48" s="432"/>
      <c r="F48" s="432"/>
      <c r="G48" s="432"/>
      <c r="H48" s="432"/>
      <c r="I48" s="429"/>
      <c r="J48" s="318"/>
      <c r="K48" s="404"/>
      <c r="L48" s="428"/>
      <c r="M48" s="433"/>
      <c r="N48" s="280"/>
    </row>
    <row r="49" spans="1:14">
      <c r="A49" s="212"/>
      <c r="B49" s="174"/>
      <c r="C49" s="336"/>
      <c r="D49" s="336"/>
      <c r="E49" s="336"/>
      <c r="F49" s="336"/>
      <c r="G49" s="336"/>
      <c r="H49" s="336"/>
      <c r="I49" s="429"/>
      <c r="J49" s="434"/>
      <c r="K49" s="435"/>
      <c r="L49" s="335"/>
      <c r="M49" s="436"/>
      <c r="N49" s="437"/>
    </row>
    <row r="50" spans="1:14" ht="15.75" thickBot="1">
      <c r="B50" s="316"/>
      <c r="C50" s="317"/>
      <c r="D50" s="317"/>
      <c r="E50" s="317"/>
      <c r="F50" s="317"/>
      <c r="G50" s="317"/>
      <c r="H50" s="317"/>
      <c r="I50" s="317"/>
      <c r="J50" s="132"/>
      <c r="K50" s="132"/>
      <c r="L50" s="332"/>
      <c r="M50" s="331"/>
      <c r="N50" s="133"/>
    </row>
    <row r="51" spans="1:14" ht="15.75" thickBot="1">
      <c r="B51" s="823" t="s">
        <v>953</v>
      </c>
      <c r="C51" s="824"/>
      <c r="D51" s="824"/>
      <c r="E51" s="824"/>
      <c r="F51" s="824"/>
      <c r="G51" s="824"/>
      <c r="H51" s="824"/>
      <c r="I51" s="824"/>
      <c r="J51" s="824"/>
      <c r="K51" s="824"/>
      <c r="L51" s="824"/>
      <c r="M51" s="825"/>
      <c r="N51" s="401">
        <f>SUM(N47:N50)</f>
        <v>4242.654238800741</v>
      </c>
    </row>
    <row r="52" spans="1:14">
      <c r="B52" s="39"/>
      <c r="C52" s="40"/>
      <c r="D52" s="40"/>
      <c r="E52" s="40"/>
      <c r="F52" s="40"/>
      <c r="G52" s="40"/>
      <c r="H52" s="40"/>
      <c r="I52" s="40"/>
      <c r="J52" s="40"/>
      <c r="K52" s="40"/>
      <c r="L52" s="40"/>
      <c r="M52" s="40"/>
      <c r="N52" s="41"/>
    </row>
    <row r="53" spans="1:14">
      <c r="B53" s="70" t="s">
        <v>956</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0" t="s">
        <v>957</v>
      </c>
      <c r="C55" s="321"/>
      <c r="D55" s="321"/>
      <c r="E55" s="321"/>
      <c r="F55" s="321"/>
      <c r="G55" s="321"/>
      <c r="H55" s="79" t="s">
        <v>945</v>
      </c>
      <c r="I55" s="80" t="s">
        <v>958</v>
      </c>
      <c r="J55" s="81" t="s">
        <v>959</v>
      </c>
      <c r="K55" s="79" t="s">
        <v>960</v>
      </c>
      <c r="L55" s="826" t="s">
        <v>961</v>
      </c>
      <c r="M55" s="799"/>
      <c r="N55" s="82" t="s">
        <v>951</v>
      </c>
    </row>
    <row r="56" spans="1:14">
      <c r="A56" t="s">
        <v>1256</v>
      </c>
      <c r="B56" s="52" t="str">
        <f>VLOOKUP(A56,TRANSPORTE!A5:D117,3,FALSE)</f>
        <v>Transporte de material de excavación</v>
      </c>
      <c r="C56" s="324"/>
      <c r="D56" s="324"/>
      <c r="E56" s="324"/>
      <c r="F56" s="324"/>
      <c r="G56" s="324"/>
      <c r="H56" s="318" t="s">
        <v>1468</v>
      </c>
      <c r="I56" s="286">
        <v>1.3</v>
      </c>
      <c r="J56" s="293">
        <v>1</v>
      </c>
      <c r="K56" s="286">
        <f>I56*J56</f>
        <v>1.3</v>
      </c>
      <c r="L56" s="827">
        <f>VLOOKUP(A56,TRANSPORTE!A5:D117,4,FALSE)</f>
        <v>1324.7515399964484</v>
      </c>
      <c r="M56" s="828"/>
      <c r="N56" s="294">
        <f>K56*L56</f>
        <v>1722.1770019953831</v>
      </c>
    </row>
    <row r="57" spans="1:14">
      <c r="B57" s="52"/>
      <c r="C57" s="53"/>
      <c r="D57" s="53"/>
      <c r="E57" s="53"/>
      <c r="F57" s="53"/>
      <c r="G57" s="53"/>
      <c r="H57" s="318"/>
      <c r="I57" s="286"/>
      <c r="J57" s="293"/>
      <c r="K57" s="286"/>
      <c r="L57" s="827"/>
      <c r="M57" s="828"/>
      <c r="N57" s="294"/>
    </row>
    <row r="58" spans="1:14">
      <c r="B58" s="52"/>
      <c r="C58" s="53"/>
      <c r="D58" s="53"/>
      <c r="E58" s="53"/>
      <c r="F58" s="53"/>
      <c r="G58" s="53"/>
      <c r="H58" s="318"/>
      <c r="I58" s="286"/>
      <c r="J58" s="293"/>
      <c r="K58" s="286"/>
      <c r="L58" s="827"/>
      <c r="M58" s="828"/>
      <c r="N58" s="294"/>
    </row>
    <row r="59" spans="1:14">
      <c r="B59" s="52"/>
      <c r="C59" s="53"/>
      <c r="D59" s="53"/>
      <c r="E59" s="53"/>
      <c r="F59" s="53"/>
      <c r="G59" s="53"/>
      <c r="H59" s="318"/>
      <c r="I59" s="286"/>
      <c r="J59" s="293"/>
      <c r="K59" s="286"/>
      <c r="L59" s="827"/>
      <c r="M59" s="828"/>
      <c r="N59" s="294"/>
    </row>
    <row r="60" spans="1:14">
      <c r="B60" s="52"/>
      <c r="C60" s="53"/>
      <c r="D60" s="53"/>
      <c r="E60" s="53"/>
      <c r="F60" s="53"/>
      <c r="G60" s="53"/>
      <c r="H60" s="295"/>
      <c r="I60" s="286"/>
      <c r="J60" s="286"/>
      <c r="K60" s="286"/>
      <c r="L60" s="296"/>
      <c r="M60" s="297"/>
      <c r="N60" s="298"/>
    </row>
    <row r="61" spans="1:14" ht="15.75" thickBot="1">
      <c r="B61" s="454"/>
      <c r="C61" s="455"/>
      <c r="D61" s="455"/>
      <c r="E61" s="455"/>
      <c r="F61" s="455"/>
      <c r="G61" s="455"/>
      <c r="H61" s="54"/>
      <c r="I61" s="132"/>
      <c r="J61" s="132"/>
      <c r="K61" s="132"/>
      <c r="L61" s="812"/>
      <c r="M61" s="813"/>
      <c r="N61" s="133"/>
    </row>
    <row r="62" spans="1:14" ht="15.75" thickBot="1">
      <c r="B62" s="829" t="s">
        <v>953</v>
      </c>
      <c r="C62" s="830"/>
      <c r="D62" s="830"/>
      <c r="E62" s="830"/>
      <c r="F62" s="830"/>
      <c r="G62" s="830"/>
      <c r="H62" s="830"/>
      <c r="I62" s="830"/>
      <c r="J62" s="830"/>
      <c r="K62" s="830"/>
      <c r="L62" s="830"/>
      <c r="M62" s="831"/>
      <c r="N62" s="110">
        <f>N56+N57+N58+N59+N60</f>
        <v>1722.1770019953831</v>
      </c>
    </row>
    <row r="63" spans="1:14">
      <c r="B63" s="39"/>
      <c r="C63" s="40"/>
      <c r="D63" s="40"/>
      <c r="E63" s="40"/>
      <c r="F63" s="40"/>
      <c r="G63" s="40"/>
      <c r="H63" s="40"/>
      <c r="I63" s="40"/>
      <c r="J63" s="40"/>
      <c r="K63" s="40"/>
      <c r="L63" s="40"/>
      <c r="M63" s="40"/>
      <c r="N63" s="41"/>
    </row>
    <row r="64" spans="1:14">
      <c r="B64" s="70" t="s">
        <v>962</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9" t="s">
        <v>963</v>
      </c>
      <c r="C66" s="850"/>
      <c r="D66" s="850"/>
      <c r="E66" s="850"/>
      <c r="F66" s="850"/>
      <c r="G66" s="850"/>
      <c r="H66" s="850"/>
      <c r="I66" s="79" t="s">
        <v>964</v>
      </c>
      <c r="J66" s="81" t="s">
        <v>1410</v>
      </c>
      <c r="K66" s="80" t="s">
        <v>966</v>
      </c>
      <c r="L66" s="851" t="s">
        <v>950</v>
      </c>
      <c r="M66" s="852"/>
      <c r="N66" s="104" t="s">
        <v>951</v>
      </c>
    </row>
    <row r="67" spans="1:15">
      <c r="A67" s="151" t="s">
        <v>7</v>
      </c>
      <c r="B67" s="55" t="str">
        <f>VLOOKUP(A67,'MANO DE OBRA'!A8:D68,3,FALSE)</f>
        <v>Obrero (2)</v>
      </c>
      <c r="C67" s="53"/>
      <c r="D67" s="53"/>
      <c r="E67" s="53"/>
      <c r="F67" s="53"/>
      <c r="G67" s="53"/>
      <c r="H67" s="53"/>
      <c r="I67" s="299">
        <f>K67/J67*100</f>
        <v>67665.399999999994</v>
      </c>
      <c r="J67" s="300">
        <v>185</v>
      </c>
      <c r="K67" s="301">
        <f>VLOOKUP(A67,'MANO DE OBRA'!A8:D99,4,FALSE)</f>
        <v>125180.98999999999</v>
      </c>
      <c r="L67" s="56"/>
      <c r="M67" s="438">
        <v>280</v>
      </c>
      <c r="N67" s="402">
        <f>K67/M67</f>
        <v>447.07496428571426</v>
      </c>
      <c r="O67" s="112"/>
    </row>
    <row r="68" spans="1:15">
      <c r="A68" s="151" t="s">
        <v>30</v>
      </c>
      <c r="B68" s="55" t="str">
        <f>VLOOKUP(A68,'MANO DE OBRA'!A8:D69,3,FALSE)</f>
        <v>Oficial</v>
      </c>
      <c r="C68" s="53"/>
      <c r="D68" s="53"/>
      <c r="E68" s="53"/>
      <c r="F68" s="53"/>
      <c r="G68" s="53"/>
      <c r="H68" s="53"/>
      <c r="I68" s="299">
        <f>K68/J68*100</f>
        <v>57668.23979157189</v>
      </c>
      <c r="J68" s="300">
        <v>185</v>
      </c>
      <c r="K68" s="301">
        <f>VLOOKUP(A68,'MANO DE OBRA'!A8:D100,4,FALSE)</f>
        <v>106686.24361440798</v>
      </c>
      <c r="L68" s="56"/>
      <c r="M68" s="439">
        <v>280</v>
      </c>
      <c r="N68" s="402">
        <f>K68/M68</f>
        <v>381.02229862288567</v>
      </c>
    </row>
    <row r="69" spans="1:15">
      <c r="B69" s="55"/>
      <c r="C69" s="53"/>
      <c r="D69" s="53"/>
      <c r="E69" s="53"/>
      <c r="F69" s="53"/>
      <c r="G69" s="53"/>
      <c r="H69" s="53"/>
      <c r="I69" s="286"/>
      <c r="J69" s="304"/>
      <c r="K69" s="305"/>
      <c r="L69" s="56"/>
      <c r="M69" s="307"/>
      <c r="N69" s="303"/>
    </row>
    <row r="70" spans="1:15">
      <c r="B70" s="55"/>
      <c r="C70" s="53"/>
      <c r="D70" s="53"/>
      <c r="E70" s="53"/>
      <c r="F70" s="53"/>
      <c r="G70" s="53"/>
      <c r="H70" s="53"/>
      <c r="I70" s="286"/>
      <c r="J70" s="304"/>
      <c r="K70" s="305"/>
      <c r="L70" s="325"/>
      <c r="M70" s="307"/>
      <c r="N70" s="303"/>
    </row>
    <row r="71" spans="1:15">
      <c r="B71" s="55"/>
      <c r="C71" s="53"/>
      <c r="D71" s="53"/>
      <c r="E71" s="53"/>
      <c r="F71" s="53"/>
      <c r="G71" s="53"/>
      <c r="H71" s="53"/>
      <c r="I71" s="286"/>
      <c r="J71" s="304"/>
      <c r="K71" s="305"/>
      <c r="L71" s="325"/>
      <c r="M71" s="307"/>
      <c r="N71" s="303"/>
    </row>
    <row r="72" spans="1:15" ht="15.75" thickBot="1">
      <c r="B72" s="810"/>
      <c r="C72" s="811"/>
      <c r="D72" s="811"/>
      <c r="E72" s="811"/>
      <c r="F72" s="811"/>
      <c r="G72" s="811"/>
      <c r="H72" s="811"/>
      <c r="I72" s="132"/>
      <c r="J72" s="132"/>
      <c r="K72" s="132"/>
      <c r="L72" s="911"/>
      <c r="M72" s="911"/>
      <c r="N72" s="51"/>
    </row>
    <row r="73" spans="1:15" ht="15.75" thickBot="1">
      <c r="B73" s="829" t="s">
        <v>953</v>
      </c>
      <c r="C73" s="830"/>
      <c r="D73" s="830"/>
      <c r="E73" s="830"/>
      <c r="F73" s="830"/>
      <c r="G73" s="830"/>
      <c r="H73" s="830"/>
      <c r="I73" s="830"/>
      <c r="J73" s="830"/>
      <c r="K73" s="830"/>
      <c r="L73" s="830"/>
      <c r="M73" s="831"/>
      <c r="N73" s="308">
        <f>SUM(N67:N72)</f>
        <v>828.09726290859999</v>
      </c>
    </row>
    <row r="74" spans="1:15" ht="15.75" thickBot="1">
      <c r="B74" s="39"/>
      <c r="C74" s="40"/>
      <c r="D74" s="40"/>
      <c r="E74" s="40"/>
      <c r="F74" s="40"/>
      <c r="G74" s="40"/>
      <c r="H74" s="40"/>
      <c r="I74" s="40"/>
      <c r="J74" s="40"/>
      <c r="K74" s="40"/>
      <c r="L74" s="40"/>
      <c r="M74" s="40"/>
      <c r="N74" s="41"/>
    </row>
    <row r="75" spans="1:15" ht="15.75" thickBot="1">
      <c r="B75" s="823" t="s">
        <v>967</v>
      </c>
      <c r="C75" s="824"/>
      <c r="D75" s="824"/>
      <c r="E75" s="824"/>
      <c r="F75" s="824"/>
      <c r="G75" s="824"/>
      <c r="H75" s="824"/>
      <c r="I75" s="824"/>
      <c r="J75" s="824"/>
      <c r="K75" s="824"/>
      <c r="L75" s="824"/>
      <c r="M75" s="825"/>
      <c r="N75" s="105">
        <f>N42+N51+N62+N73</f>
        <v>13904.529867919493</v>
      </c>
    </row>
    <row r="76" spans="1:15">
      <c r="B76" s="39"/>
      <c r="C76" s="40"/>
      <c r="D76" s="40"/>
      <c r="E76" s="40"/>
      <c r="F76" s="40"/>
      <c r="G76" s="40"/>
      <c r="H76" s="40"/>
      <c r="I76" s="40"/>
      <c r="J76" s="40"/>
      <c r="K76" s="40"/>
      <c r="L76" s="40"/>
      <c r="M76" s="40"/>
      <c r="N76" s="41"/>
    </row>
    <row r="77" spans="1:15">
      <c r="B77" s="70" t="s">
        <v>968</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14" t="s">
        <v>969</v>
      </c>
      <c r="C79" s="815"/>
      <c r="D79" s="815"/>
      <c r="E79" s="815"/>
      <c r="F79" s="815"/>
      <c r="G79" s="815"/>
      <c r="H79" s="815"/>
      <c r="I79" s="321"/>
      <c r="J79" s="341"/>
      <c r="K79" s="309" t="s">
        <v>970</v>
      </c>
      <c r="L79" s="853" t="s">
        <v>971</v>
      </c>
      <c r="M79" s="854"/>
      <c r="N79" s="310"/>
    </row>
    <row r="80" spans="1:15">
      <c r="B80" s="855" t="s">
        <v>972</v>
      </c>
      <c r="C80" s="856"/>
      <c r="D80" s="856"/>
      <c r="E80" s="856"/>
      <c r="F80" s="856"/>
      <c r="G80" s="856"/>
      <c r="H80" s="856"/>
      <c r="I80" s="93"/>
      <c r="J80" s="94"/>
      <c r="K80" s="311">
        <v>0.2</v>
      </c>
      <c r="L80" s="857">
        <f>N75*K80</f>
        <v>2780.9059735838987</v>
      </c>
      <c r="M80" s="858"/>
      <c r="N80" s="57"/>
    </row>
    <row r="81" spans="1:14">
      <c r="B81" s="95" t="s">
        <v>973</v>
      </c>
      <c r="C81" s="96"/>
      <c r="D81" s="96"/>
      <c r="E81" s="96"/>
      <c r="F81" s="96"/>
      <c r="G81" s="96"/>
      <c r="H81" s="96"/>
      <c r="I81" s="93"/>
      <c r="J81" s="94"/>
      <c r="K81" s="311">
        <v>0.05</v>
      </c>
      <c r="L81" s="857">
        <f>N75*K81</f>
        <v>695.22649339597467</v>
      </c>
      <c r="M81" s="858"/>
      <c r="N81" s="57"/>
    </row>
    <row r="82" spans="1:14" ht="15.75" thickBot="1">
      <c r="B82" s="97" t="s">
        <v>974</v>
      </c>
      <c r="C82" s="98"/>
      <c r="D82" s="98"/>
      <c r="E82" s="98"/>
      <c r="F82" s="98"/>
      <c r="G82" s="98"/>
      <c r="H82" s="98"/>
      <c r="I82" s="99"/>
      <c r="J82" s="100"/>
      <c r="K82" s="312">
        <v>0.05</v>
      </c>
      <c r="L82" s="859">
        <f>N75*K82</f>
        <v>695.22649339597467</v>
      </c>
      <c r="M82" s="860"/>
      <c r="N82" s="57"/>
    </row>
    <row r="83" spans="1:14" ht="15.75" thickBot="1">
      <c r="B83" s="823" t="s">
        <v>953</v>
      </c>
      <c r="C83" s="824"/>
      <c r="D83" s="824"/>
      <c r="E83" s="824"/>
      <c r="F83" s="824"/>
      <c r="G83" s="824"/>
      <c r="H83" s="824"/>
      <c r="I83" s="824"/>
      <c r="J83" s="824"/>
      <c r="K83" s="824"/>
      <c r="L83" s="824"/>
      <c r="M83" s="825"/>
      <c r="N83" s="58">
        <f>L80+L81+L82</f>
        <v>4171.3589603758483</v>
      </c>
    </row>
    <row r="84" spans="1:14" ht="15.75" thickBot="1">
      <c r="B84" s="39"/>
      <c r="C84" s="40"/>
      <c r="D84" s="40"/>
      <c r="E84" s="40"/>
      <c r="F84" s="40"/>
      <c r="G84" s="40"/>
      <c r="H84" s="40"/>
      <c r="I84" s="40"/>
      <c r="J84" s="40"/>
      <c r="K84" s="40"/>
      <c r="L84" s="40"/>
      <c r="M84" s="40"/>
      <c r="N84" s="41"/>
    </row>
    <row r="85" spans="1:14" ht="15.75" thickBot="1">
      <c r="A85" t="s">
        <v>2016</v>
      </c>
      <c r="B85" s="823" t="s">
        <v>975</v>
      </c>
      <c r="C85" s="824"/>
      <c r="D85" s="824"/>
      <c r="E85" s="824"/>
      <c r="F85" s="824"/>
      <c r="G85" s="824"/>
      <c r="H85" s="824"/>
      <c r="I85" s="824"/>
      <c r="J85" s="824"/>
      <c r="K85" s="824"/>
      <c r="L85" s="824"/>
      <c r="M85" s="825"/>
      <c r="N85" s="195">
        <f>N75+N83</f>
        <v>18075.888828295341</v>
      </c>
    </row>
    <row r="86" spans="1:14">
      <c r="B86" s="246"/>
      <c r="C86" s="247"/>
      <c r="D86" s="247"/>
      <c r="E86" s="247"/>
      <c r="F86" s="247"/>
      <c r="G86" s="247"/>
      <c r="H86" s="247"/>
      <c r="I86" s="247"/>
      <c r="J86" s="247"/>
      <c r="K86" s="247"/>
      <c r="L86" s="247"/>
      <c r="M86" s="247"/>
      <c r="N86" s="248"/>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250"/>
      <c r="F89" s="250"/>
      <c r="G89" s="250"/>
      <c r="H89" s="250"/>
      <c r="I89" s="250"/>
      <c r="J89" s="250"/>
      <c r="K89" s="250"/>
      <c r="L89" s="250"/>
      <c r="M89" s="250"/>
      <c r="N89" s="251"/>
    </row>
    <row r="90" spans="1:14">
      <c r="B90" s="249"/>
      <c r="C90" s="250"/>
      <c r="D90" s="250"/>
      <c r="E90" s="424" t="s">
        <v>976</v>
      </c>
      <c r="F90" s="424"/>
      <c r="G90" s="424"/>
      <c r="H90" s="424"/>
      <c r="I90" s="424"/>
      <c r="J90" s="424"/>
      <c r="K90" s="250"/>
      <c r="L90" s="250"/>
      <c r="M90" s="250"/>
      <c r="N90" s="251"/>
    </row>
    <row r="91" spans="1:14">
      <c r="B91" s="249"/>
      <c r="C91" s="250"/>
      <c r="D91" s="250"/>
      <c r="E91" s="250" t="s">
        <v>977</v>
      </c>
      <c r="F91" s="250"/>
      <c r="G91" s="250"/>
      <c r="H91" s="250"/>
      <c r="I91" s="250"/>
      <c r="J91" s="250"/>
      <c r="K91" s="250"/>
      <c r="L91" s="250"/>
      <c r="M91" s="250"/>
      <c r="N91" s="251"/>
    </row>
    <row r="92" spans="1:14">
      <c r="B92" s="249"/>
      <c r="C92" s="250"/>
      <c r="D92" s="250"/>
      <c r="E92" s="250" t="s">
        <v>978</v>
      </c>
      <c r="F92" s="250"/>
      <c r="G92" s="250"/>
      <c r="H92" s="250"/>
      <c r="I92" s="250"/>
      <c r="J92" s="250"/>
      <c r="K92" s="250"/>
      <c r="L92" s="250"/>
      <c r="M92" s="250"/>
      <c r="N92" s="251"/>
    </row>
    <row r="93" spans="1:14">
      <c r="B93" s="249"/>
      <c r="C93" s="250"/>
      <c r="D93" s="250"/>
      <c r="E93" s="250" t="s">
        <v>979</v>
      </c>
      <c r="F93" s="250"/>
      <c r="G93" s="250"/>
      <c r="H93" s="250"/>
      <c r="I93" s="250"/>
      <c r="J93" s="250"/>
      <c r="K93" s="250"/>
      <c r="L93" s="250"/>
      <c r="M93" s="250"/>
      <c r="N93" s="251"/>
    </row>
    <row r="94" spans="1:14" ht="15.75" thickBot="1">
      <c r="B94" s="249"/>
      <c r="C94" s="250"/>
      <c r="D94" s="250"/>
      <c r="E94" s="250"/>
      <c r="F94" s="250" t="s">
        <v>980</v>
      </c>
      <c r="G94" s="250"/>
      <c r="H94" s="250"/>
      <c r="I94" s="250"/>
      <c r="J94" s="250"/>
      <c r="K94" s="250"/>
      <c r="L94" s="250"/>
      <c r="M94" s="250"/>
      <c r="N94" s="251"/>
    </row>
    <row r="95" spans="1:14">
      <c r="B95" s="234" t="s">
        <v>2216</v>
      </c>
      <c r="C95" s="235"/>
      <c r="D95" s="235"/>
      <c r="E95" s="235"/>
      <c r="F95" s="235"/>
      <c r="G95" s="235"/>
      <c r="H95" s="235"/>
      <c r="I95" s="235"/>
      <c r="J95" s="235"/>
      <c r="K95" s="235"/>
      <c r="L95" s="235"/>
      <c r="M95" s="235"/>
      <c r="N95" s="236"/>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ht="15.75" thickBot="1">
      <c r="B99" s="255"/>
      <c r="C99" s="256"/>
      <c r="D99" s="256"/>
      <c r="E99" s="256"/>
      <c r="F99" s="256"/>
      <c r="G99" s="256"/>
      <c r="H99" s="256"/>
      <c r="I99" s="256"/>
      <c r="J99" s="256"/>
      <c r="K99" s="256"/>
      <c r="L99" s="256"/>
      <c r="M99" s="256"/>
      <c r="N99" s="257"/>
    </row>
    <row r="100" spans="2:14">
      <c r="B100" s="258"/>
      <c r="C100" s="259"/>
      <c r="D100" s="259"/>
      <c r="E100" s="259"/>
      <c r="F100" s="259"/>
      <c r="G100" s="259"/>
      <c r="H100" s="259"/>
      <c r="I100" s="259"/>
      <c r="J100" s="259"/>
      <c r="K100" s="259"/>
      <c r="L100" s="259"/>
      <c r="M100" s="259"/>
      <c r="N100" s="260"/>
    </row>
    <row r="101" spans="2:14">
      <c r="B101" s="261" t="s">
        <v>2217</v>
      </c>
      <c r="C101" s="262"/>
      <c r="D101" s="262"/>
      <c r="E101" s="262"/>
      <c r="F101" s="262"/>
      <c r="G101" s="262"/>
      <c r="H101" s="262"/>
      <c r="I101" s="262"/>
      <c r="J101" s="262"/>
      <c r="K101" s="262"/>
      <c r="L101" s="262"/>
      <c r="M101" s="262"/>
      <c r="N101" s="263"/>
    </row>
    <row r="102" spans="2:14" ht="15" customHeight="1">
      <c r="B102" s="965" t="s">
        <v>2218</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2219</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346"/>
      <c r="C108" s="347"/>
      <c r="D108" s="347"/>
      <c r="E108" s="347"/>
      <c r="F108" s="347"/>
      <c r="G108" s="347"/>
      <c r="H108" s="347"/>
      <c r="I108" s="347"/>
      <c r="J108" s="347"/>
      <c r="K108" s="347"/>
      <c r="L108" s="347"/>
      <c r="M108" s="347"/>
      <c r="N108" s="348"/>
    </row>
    <row r="109" spans="2:14">
      <c r="B109" s="261"/>
      <c r="C109" s="262"/>
      <c r="D109" s="262"/>
      <c r="E109" s="262"/>
      <c r="F109" s="262"/>
      <c r="G109" s="262"/>
      <c r="H109" s="262"/>
      <c r="I109" s="262"/>
      <c r="J109" s="262"/>
      <c r="K109" s="262"/>
      <c r="L109" s="262"/>
      <c r="M109" s="262"/>
      <c r="N109" s="263"/>
    </row>
    <row r="110" spans="2:14">
      <c r="B110" s="249"/>
      <c r="C110" s="250"/>
      <c r="D110" s="250"/>
      <c r="E110" s="250" t="s">
        <v>976</v>
      </c>
      <c r="F110" s="424"/>
      <c r="G110" s="424"/>
      <c r="H110" s="250"/>
      <c r="I110" s="250"/>
      <c r="J110" s="250"/>
      <c r="K110" s="250"/>
      <c r="L110" s="250"/>
      <c r="M110" s="250"/>
      <c r="N110" s="251"/>
    </row>
    <row r="111" spans="2:14">
      <c r="B111" s="249"/>
      <c r="C111" s="250"/>
      <c r="D111" s="250"/>
      <c r="E111" s="425" t="s">
        <v>977</v>
      </c>
      <c r="F111" s="250"/>
      <c r="G111" s="250"/>
      <c r="H111" s="425"/>
      <c r="I111" s="425"/>
      <c r="J111" s="425"/>
      <c r="K111" s="250"/>
      <c r="L111" s="250"/>
      <c r="M111" s="250"/>
      <c r="N111" s="251"/>
    </row>
    <row r="112" spans="2:14">
      <c r="B112" s="249"/>
      <c r="C112" s="250"/>
      <c r="D112" s="250"/>
      <c r="E112" s="264" t="s">
        <v>981</v>
      </c>
      <c r="F112" s="250"/>
      <c r="G112" s="250"/>
      <c r="H112" s="264"/>
      <c r="I112" s="264"/>
      <c r="J112" s="264"/>
      <c r="K112" s="250"/>
      <c r="L112" s="250"/>
      <c r="M112" s="250"/>
      <c r="N112" s="251"/>
    </row>
    <row r="113" spans="2:14">
      <c r="B113" s="265"/>
      <c r="C113" s="262"/>
      <c r="D113" s="262"/>
      <c r="E113" s="250" t="s">
        <v>979</v>
      </c>
      <c r="F113" s="250"/>
      <c r="G113" s="250"/>
      <c r="H113" s="250"/>
      <c r="I113" s="250"/>
      <c r="J113" s="250"/>
      <c r="K113" s="262"/>
      <c r="L113" s="262"/>
      <c r="M113" s="262"/>
      <c r="N113" s="263"/>
    </row>
    <row r="114" spans="2:14">
      <c r="B114" s="265"/>
      <c r="C114" s="262"/>
      <c r="D114" s="262"/>
      <c r="E114" s="262"/>
      <c r="F114" s="250"/>
      <c r="G114" s="250"/>
      <c r="H114" s="250"/>
      <c r="I114" s="250"/>
      <c r="J114" s="250"/>
      <c r="K114" s="262"/>
      <c r="L114" s="262"/>
      <c r="M114" s="262"/>
      <c r="N114" s="263"/>
    </row>
    <row r="115" spans="2:14">
      <c r="B115" s="265" t="s">
        <v>2220</v>
      </c>
      <c r="C115" s="264"/>
      <c r="D115" s="264"/>
      <c r="E115" s="250"/>
      <c r="F115" s="250"/>
      <c r="G115" s="250"/>
      <c r="H115" s="250"/>
      <c r="I115" s="250"/>
      <c r="J115" s="971"/>
      <c r="K115" s="971"/>
      <c r="L115" s="971"/>
      <c r="M115" s="971"/>
      <c r="N115" s="972"/>
    </row>
    <row r="116" spans="2:14" ht="15.75" thickBot="1">
      <c r="B116" s="426" t="s">
        <v>2221</v>
      </c>
      <c r="C116" s="427"/>
      <c r="D116" s="427"/>
      <c r="E116" s="266"/>
      <c r="F116" s="266"/>
      <c r="G116" s="266"/>
      <c r="H116" s="266"/>
      <c r="I116" s="266"/>
      <c r="J116" s="973"/>
      <c r="K116" s="973"/>
      <c r="L116" s="973"/>
      <c r="M116" s="973"/>
      <c r="N116" s="97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1633</v>
      </c>
      <c r="C31" s="87" t="s">
        <v>2089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180</v>
      </c>
      <c r="B36" s="836" t="str">
        <f>VLOOKUP(A36,EQUIPOS!A6:D154,3,FALSE)</f>
        <v>Compresor 120 HP, con martillo.</v>
      </c>
      <c r="C36" s="837"/>
      <c r="D36" s="837"/>
      <c r="E36" s="837"/>
      <c r="F36" s="837"/>
      <c r="G36" s="837"/>
      <c r="H36" s="838"/>
      <c r="I36" s="274"/>
      <c r="J36" s="275"/>
      <c r="K36" s="276">
        <f>VLOOKUP(A36,EQUIPOS!A6:D163,4,FALSE)</f>
        <v>80855.080096048972</v>
      </c>
      <c r="L36" s="277"/>
      <c r="M36" s="278">
        <v>2.5</v>
      </c>
      <c r="N36" s="279">
        <f>K36/M36</f>
        <v>32342.032038419587</v>
      </c>
    </row>
    <row r="37" spans="1:14">
      <c r="A37" s="119" t="s">
        <v>129</v>
      </c>
      <c r="B37" s="836" t="str">
        <f>VLOOKUP(A37,EQUIPOS!A7:D154,3,FALSE)</f>
        <v xml:space="preserve">Buldozer, Potencia al volante de 140 HP, motor de 2200 RPM, longitud de hoja 4,80m. </v>
      </c>
      <c r="C37" s="837"/>
      <c r="D37" s="837"/>
      <c r="E37" s="837"/>
      <c r="F37" s="837"/>
      <c r="G37" s="837"/>
      <c r="H37" s="838"/>
      <c r="I37" s="428"/>
      <c r="J37" s="429"/>
      <c r="K37" s="276">
        <f>VLOOKUP(A37,EQUIPOS!A7:D164,4,FALSE)</f>
        <v>172846.44234755807</v>
      </c>
      <c r="L37" s="342"/>
      <c r="M37" s="343">
        <v>100</v>
      </c>
      <c r="N37" s="279">
        <f>K37/M37</f>
        <v>1728.4644234755806</v>
      </c>
    </row>
    <row r="38" spans="1:14">
      <c r="A38" s="119" t="s">
        <v>312</v>
      </c>
      <c r="B38" s="836" t="str">
        <f>VLOOKUP(A38,EQUIPOS!A8:D154,3,FALSE)</f>
        <v>Retroexcavadora sobre oruga, potencia 138 HP, balde de 1,5 m3.</v>
      </c>
      <c r="C38" s="837"/>
      <c r="D38" s="837"/>
      <c r="E38" s="837"/>
      <c r="F38" s="837"/>
      <c r="G38" s="837"/>
      <c r="H38" s="838"/>
      <c r="I38" s="335"/>
      <c r="J38" s="337"/>
      <c r="K38" s="276">
        <f>VLOOKUP(A38,EQUIPOS!A8:D165,4,FALSE)</f>
        <v>167761.13360944993</v>
      </c>
      <c r="L38" s="430"/>
      <c r="M38" s="431">
        <v>16</v>
      </c>
      <c r="N38" s="279">
        <f>K38/M38</f>
        <v>10485.07085059062</v>
      </c>
    </row>
    <row r="39" spans="1:14">
      <c r="B39" s="836"/>
      <c r="C39" s="837"/>
      <c r="D39" s="837"/>
      <c r="E39" s="842"/>
      <c r="F39" s="837"/>
      <c r="G39" s="837"/>
      <c r="H39" s="838"/>
      <c r="I39" s="42"/>
      <c r="J39" s="43"/>
      <c r="K39" s="281"/>
      <c r="L39" s="283"/>
      <c r="M39" s="284"/>
      <c r="N39" s="285"/>
    </row>
    <row r="40" spans="1:14">
      <c r="B40" s="843" t="s">
        <v>952</v>
      </c>
      <c r="C40" s="844"/>
      <c r="D40" s="844"/>
      <c r="E40" s="44"/>
      <c r="F40" s="45"/>
      <c r="G40" s="45"/>
      <c r="H40" s="46"/>
      <c r="I40" s="42"/>
      <c r="J40" s="43"/>
      <c r="K40" s="286"/>
      <c r="L40" s="283"/>
      <c r="M40" s="408">
        <v>0.01</v>
      </c>
      <c r="N40" s="351">
        <f>N76*M40</f>
        <v>27.894392469875619</v>
      </c>
    </row>
    <row r="41" spans="1:14" ht="15.75" thickBot="1">
      <c r="B41" s="836"/>
      <c r="C41" s="837"/>
      <c r="D41" s="837"/>
      <c r="E41" s="837"/>
      <c r="F41" s="837"/>
      <c r="G41" s="837"/>
      <c r="H41" s="838"/>
      <c r="I41" s="845"/>
      <c r="J41" s="846"/>
      <c r="K41" s="47"/>
      <c r="L41" s="847"/>
      <c r="M41" s="848"/>
      <c r="N41" s="111"/>
    </row>
    <row r="42" spans="1:14" ht="15.75" thickBot="1">
      <c r="B42" s="823" t="s">
        <v>953</v>
      </c>
      <c r="C42" s="824"/>
      <c r="D42" s="824"/>
      <c r="E42" s="824"/>
      <c r="F42" s="824"/>
      <c r="G42" s="824"/>
      <c r="H42" s="824"/>
      <c r="I42" s="824"/>
      <c r="J42" s="824"/>
      <c r="K42" s="824"/>
      <c r="L42" s="824"/>
      <c r="M42" s="825"/>
      <c r="N42" s="401">
        <f>SUM(N36:N41)</f>
        <v>44583.461704955669</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4" t="s">
        <v>944</v>
      </c>
      <c r="C46" s="815"/>
      <c r="D46" s="815"/>
      <c r="E46" s="815"/>
      <c r="F46" s="815"/>
      <c r="G46" s="815"/>
      <c r="H46" s="815"/>
      <c r="I46" s="816"/>
      <c r="J46" s="322" t="s">
        <v>945</v>
      </c>
      <c r="K46" s="91" t="s">
        <v>946</v>
      </c>
      <c r="L46" s="817" t="s">
        <v>955</v>
      </c>
      <c r="M46" s="816"/>
      <c r="N46" s="92" t="s">
        <v>951</v>
      </c>
    </row>
    <row r="47" spans="1:14">
      <c r="A47" s="152" t="s">
        <v>376</v>
      </c>
      <c r="B47" s="49" t="str">
        <f>VLOOKUP(A47,MATERIALES!A5:D373,3,FALSE)</f>
        <v>Anfo</v>
      </c>
      <c r="C47" s="288"/>
      <c r="D47" s="288"/>
      <c r="E47" s="288"/>
      <c r="F47" s="288"/>
      <c r="G47" s="288"/>
      <c r="H47" s="288"/>
      <c r="I47" s="275"/>
      <c r="J47" s="231" t="str">
        <f>VLOOKUP(A47,MATERIALES!A3:D639,2,FALSE)</f>
        <v>kg</v>
      </c>
      <c r="K47" s="289">
        <v>0.3</v>
      </c>
      <c r="L47" s="274"/>
      <c r="M47" s="409">
        <f>VLOOKUP(A47,MATERIALES!A5:D396,4,FALSE)</f>
        <v>5699.7869176577024</v>
      </c>
      <c r="N47" s="279">
        <f>K47*M47</f>
        <v>1709.9360752973107</v>
      </c>
    </row>
    <row r="48" spans="1:14">
      <c r="A48" s="152" t="s">
        <v>424</v>
      </c>
      <c r="B48" s="49" t="str">
        <f>VLOOKUP(A48,MATERIALES!A6:D373,3,FALSE)</f>
        <v>Cordón detonante</v>
      </c>
      <c r="C48" s="432"/>
      <c r="D48" s="432"/>
      <c r="E48" s="432"/>
      <c r="F48" s="432"/>
      <c r="G48" s="432"/>
      <c r="H48" s="432"/>
      <c r="I48" s="432"/>
      <c r="J48" s="318" t="str">
        <f>VLOOKUP(A48,MATERIALES!A4:D640,2,FALSE)</f>
        <v>m</v>
      </c>
      <c r="K48" s="404">
        <v>3</v>
      </c>
      <c r="L48" s="428"/>
      <c r="M48" s="409">
        <f>VLOOKUP(A48,MATERIALES!A6:D397,4,FALSE)</f>
        <v>1518.9138035212379</v>
      </c>
      <c r="N48" s="279">
        <f t="shared" ref="N48:N53" si="0">K48*M48</f>
        <v>4556.7414105637135</v>
      </c>
    </row>
    <row r="49" spans="1:14">
      <c r="A49" s="152" t="s">
        <v>453</v>
      </c>
      <c r="B49" s="49" t="str">
        <f>VLOOKUP(A49,MATERIALES!A6:D373,3,FALSE)</f>
        <v>Explosivos  75% (INDUGEL)</v>
      </c>
      <c r="C49" s="432"/>
      <c r="D49" s="432"/>
      <c r="E49" s="432"/>
      <c r="F49" s="432"/>
      <c r="G49" s="432"/>
      <c r="H49" s="432"/>
      <c r="I49" s="432"/>
      <c r="J49" s="319" t="str">
        <f>VLOOKUP(A49,MATERIALES!A5:D641,2,FALSE)</f>
        <v>lb</v>
      </c>
      <c r="K49" s="404">
        <v>0.25</v>
      </c>
      <c r="L49" s="428"/>
      <c r="M49" s="409">
        <f>VLOOKUP(A49,MATERIALES!A6:D398,4,FALSE)</f>
        <v>0</v>
      </c>
      <c r="N49" s="279">
        <f t="shared" si="0"/>
        <v>0</v>
      </c>
    </row>
    <row r="50" spans="1:14">
      <c r="A50" s="152" t="s">
        <v>458</v>
      </c>
      <c r="B50" s="49" t="str">
        <f>VLOOKUP(A50,MATERIALES!A6:D373,3,FALSE)</f>
        <v>Fulminantes</v>
      </c>
      <c r="C50" s="432"/>
      <c r="D50" s="432"/>
      <c r="E50" s="432"/>
      <c r="F50" s="432"/>
      <c r="G50" s="432"/>
      <c r="H50" s="432"/>
      <c r="I50" s="432"/>
      <c r="J50" s="319" t="str">
        <f>VLOOKUP(A50,MATERIALES!A6:D642,2,FALSE)</f>
        <v>u</v>
      </c>
      <c r="K50" s="404">
        <v>1</v>
      </c>
      <c r="L50" s="428"/>
      <c r="M50" s="409">
        <f>VLOOKUP(A50,MATERIALES!A6:D399,4,FALSE)</f>
        <v>814.22168264103777</v>
      </c>
      <c r="N50" s="279">
        <f t="shared" si="0"/>
        <v>814.22168264103777</v>
      </c>
    </row>
    <row r="51" spans="1:14">
      <c r="A51" s="152" t="s">
        <v>552</v>
      </c>
      <c r="B51" s="49" t="str">
        <f>VLOOKUP(A51,MATERIALES!A7:D373,3,FALSE)</f>
        <v>Mecha Lenta</v>
      </c>
      <c r="C51" s="432"/>
      <c r="D51" s="432"/>
      <c r="E51" s="432"/>
      <c r="F51" s="432"/>
      <c r="G51" s="432"/>
      <c r="H51" s="432"/>
      <c r="I51" s="432"/>
      <c r="J51" s="319" t="str">
        <f>VLOOKUP(A51,MATERIALES!A6:D643,2,FALSE)</f>
        <v>m</v>
      </c>
      <c r="K51" s="404">
        <v>1</v>
      </c>
      <c r="L51" s="428"/>
      <c r="M51" s="409">
        <f>VLOOKUP(A51,MATERIALES!A7:D400,4,FALSE)</f>
        <v>758.12370428357121</v>
      </c>
      <c r="N51" s="279">
        <f t="shared" si="0"/>
        <v>758.12370428357121</v>
      </c>
    </row>
    <row r="52" spans="1:14">
      <c r="A52" s="152" t="s">
        <v>845</v>
      </c>
      <c r="B52" s="49" t="str">
        <f>VLOOKUP(A52,MATERIALES!A8:D373,3,FALSE)</f>
        <v>Escolta y transporte (una tarifa por cada m3 escoltado y transportado)</v>
      </c>
      <c r="C52" s="432"/>
      <c r="D52" s="432"/>
      <c r="E52" s="432"/>
      <c r="F52" s="432"/>
      <c r="G52" s="432"/>
      <c r="H52" s="432"/>
      <c r="I52" s="432"/>
      <c r="J52" s="319" t="str">
        <f>VLOOKUP(A52,MATERIALES!A6:D644,2,FALSE)</f>
        <v>kg</v>
      </c>
      <c r="K52" s="404">
        <v>0.45800000000000002</v>
      </c>
      <c r="L52" s="428"/>
      <c r="M52" s="409">
        <f>VLOOKUP(A52,MATERIALES!A8:D401,4,FALSE)</f>
        <v>5568.9128349550183</v>
      </c>
      <c r="N52" s="279">
        <f t="shared" si="0"/>
        <v>2550.5620784093985</v>
      </c>
    </row>
    <row r="53" spans="1:14" ht="15.75" thickBot="1">
      <c r="A53" t="s">
        <v>442</v>
      </c>
      <c r="B53" s="49" t="str">
        <f>VLOOKUP(A53,MATERIALES!A9:D373,3,FALSE)</f>
        <v>Derechos de explotación y/o disposición de materiales</v>
      </c>
      <c r="C53" s="317"/>
      <c r="D53" s="317"/>
      <c r="E53" s="317"/>
      <c r="F53" s="317"/>
      <c r="G53" s="317"/>
      <c r="H53" s="317"/>
      <c r="I53" s="317"/>
      <c r="J53" s="440" t="str">
        <f>VLOOKUP(A53,MATERIALES!A7:D645,2,FALSE)</f>
        <v>m3</v>
      </c>
      <c r="K53" s="132">
        <v>1.3</v>
      </c>
      <c r="L53" s="332"/>
      <c r="M53" s="409">
        <f>VLOOKUP(A53,MATERIALES!A9:D402,4,FALSE)</f>
        <v>3263.5801836928777</v>
      </c>
      <c r="N53" s="279">
        <f t="shared" si="0"/>
        <v>4242.654238800741</v>
      </c>
    </row>
    <row r="54" spans="1:14" ht="15.75" thickBot="1">
      <c r="B54" s="823" t="s">
        <v>953</v>
      </c>
      <c r="C54" s="824"/>
      <c r="D54" s="824"/>
      <c r="E54" s="824"/>
      <c r="F54" s="824"/>
      <c r="G54" s="824"/>
      <c r="H54" s="824"/>
      <c r="I54" s="824"/>
      <c r="J54" s="824"/>
      <c r="K54" s="824"/>
      <c r="L54" s="824"/>
      <c r="M54" s="825"/>
      <c r="N54" s="401">
        <f>SUM(N47:N53)</f>
        <v>14632.239189995773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1256</v>
      </c>
      <c r="B59" s="52" t="str">
        <f>VLOOKUP(A59,TRANSPORTE!A5:D117,3,FALSE)</f>
        <v>Transporte de material de excavación</v>
      </c>
      <c r="C59" s="324"/>
      <c r="D59" s="324"/>
      <c r="E59" s="324"/>
      <c r="F59" s="324"/>
      <c r="G59" s="324"/>
      <c r="H59" s="318" t="s">
        <v>1468</v>
      </c>
      <c r="I59" s="286">
        <v>1.3</v>
      </c>
      <c r="J59" s="293">
        <v>1</v>
      </c>
      <c r="K59" s="286">
        <f>I59*J59</f>
        <v>1.3</v>
      </c>
      <c r="L59" s="827">
        <f>VLOOKUP(A59,TRANSPORTE!A5:D117,4,FALSE)</f>
        <v>1324.7515399964484</v>
      </c>
      <c r="M59" s="828"/>
      <c r="N59" s="294">
        <f>K59*L59</f>
        <v>1722.1770019953831</v>
      </c>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1722.1770019953831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s="153"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441">
        <v>128</v>
      </c>
      <c r="N70" s="402">
        <f>K70/M70</f>
        <v>1955.9529687499999</v>
      </c>
      <c r="O70" s="112"/>
    </row>
    <row r="71" spans="1:15">
      <c r="A71" s="153"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439">
        <v>128</v>
      </c>
      <c r="N71" s="402">
        <f>K71/M71</f>
        <v>833.48627823756237</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3" t="s">
        <v>953</v>
      </c>
      <c r="C76" s="824"/>
      <c r="D76" s="824"/>
      <c r="E76" s="824"/>
      <c r="F76" s="824"/>
      <c r="G76" s="824"/>
      <c r="H76" s="824"/>
      <c r="I76" s="830"/>
      <c r="J76" s="830"/>
      <c r="K76" s="830"/>
      <c r="L76" s="830"/>
      <c r="M76" s="831"/>
      <c r="N76" s="308">
        <f>SUM(N70:N75)</f>
        <v>2789.439246987562</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N42+N54+N65+N76</f>
        <v>63727.317143934386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12745.463428786878</v>
      </c>
      <c r="M83" s="858"/>
      <c r="N83" s="57"/>
    </row>
    <row r="84" spans="1:14">
      <c r="B84" s="95" t="s">
        <v>973</v>
      </c>
      <c r="C84" s="96"/>
      <c r="D84" s="96"/>
      <c r="E84" s="96"/>
      <c r="F84" s="96"/>
      <c r="G84" s="96"/>
      <c r="H84" s="96"/>
      <c r="I84" s="93"/>
      <c r="J84" s="94"/>
      <c r="K84" s="311">
        <v>0.05</v>
      </c>
      <c r="L84" s="857">
        <f>N78*K84</f>
        <v>3186.3658571967194</v>
      </c>
      <c r="M84" s="858"/>
      <c r="N84" s="57"/>
    </row>
    <row r="85" spans="1:14" ht="15.75" thickBot="1">
      <c r="B85" s="97" t="s">
        <v>974</v>
      </c>
      <c r="C85" s="98"/>
      <c r="D85" s="98"/>
      <c r="E85" s="98"/>
      <c r="F85" s="98"/>
      <c r="G85" s="98"/>
      <c r="H85" s="98"/>
      <c r="I85" s="99"/>
      <c r="J85" s="100"/>
      <c r="K85" s="312">
        <v>0.05</v>
      </c>
      <c r="L85" s="859">
        <f>N78*K85</f>
        <v>3186.3658571967194</v>
      </c>
      <c r="M85" s="860"/>
      <c r="N85" s="57"/>
    </row>
    <row r="86" spans="1:14" ht="15.75" thickBot="1">
      <c r="B86" s="823" t="s">
        <v>953</v>
      </c>
      <c r="C86" s="824"/>
      <c r="D86" s="824"/>
      <c r="E86" s="824"/>
      <c r="F86" s="824"/>
      <c r="G86" s="824"/>
      <c r="H86" s="824"/>
      <c r="I86" s="824"/>
      <c r="J86" s="824"/>
      <c r="K86" s="824"/>
      <c r="L86" s="824"/>
      <c r="M86" s="825"/>
      <c r="N86" s="58">
        <f>L83+L84+L85</f>
        <v>19118.195143180317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82845.512287114703</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1634</v>
      </c>
      <c r="C31" s="87" t="s">
        <v>2090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180</v>
      </c>
      <c r="B36" s="836" t="str">
        <f>VLOOKUP(A36,EQUIPOS!A6:D154,3,FALSE)</f>
        <v>Compresor 120 HP, con martillo.</v>
      </c>
      <c r="C36" s="837"/>
      <c r="D36" s="837"/>
      <c r="E36" s="837"/>
      <c r="F36" s="837"/>
      <c r="G36" s="837"/>
      <c r="H36" s="838"/>
      <c r="I36" s="274"/>
      <c r="J36" s="275"/>
      <c r="K36" s="276">
        <f>VLOOKUP(A36,EQUIPOS!A6:D163,4,FALSE)</f>
        <v>80855.080096048972</v>
      </c>
      <c r="L36" s="277"/>
      <c r="M36" s="343">
        <v>2.5</v>
      </c>
      <c r="N36" s="279">
        <f>K36/M36</f>
        <v>32342.032038419587</v>
      </c>
    </row>
    <row r="37" spans="1:14">
      <c r="A37" s="119" t="s">
        <v>129</v>
      </c>
      <c r="B37" s="836" t="str">
        <f>VLOOKUP(A37,EQUIPOS!A7:D154,3,FALSE)</f>
        <v xml:space="preserve">Buldozer, Potencia al volante de 140 HP, motor de 2200 RPM, longitud de hoja 4,80m. </v>
      </c>
      <c r="C37" s="837"/>
      <c r="D37" s="837"/>
      <c r="E37" s="837"/>
      <c r="F37" s="837"/>
      <c r="G37" s="837"/>
      <c r="H37" s="838"/>
      <c r="I37" s="428"/>
      <c r="J37" s="429"/>
      <c r="K37" s="276">
        <f>VLOOKUP(A37,EQUIPOS!A7:D164,4,FALSE)</f>
        <v>172846.44234755807</v>
      </c>
      <c r="L37" s="342"/>
      <c r="M37" s="343">
        <v>100</v>
      </c>
      <c r="N37" s="279">
        <f>K37/M37</f>
        <v>1728.4644234755806</v>
      </c>
    </row>
    <row r="38" spans="1:14">
      <c r="A38" s="119" t="s">
        <v>261</v>
      </c>
      <c r="B38" s="836" t="str">
        <f>VLOOKUP(A38,EQUIPOS!A8:D154,3,FALSE)</f>
        <v xml:space="preserve">Motobomba 3 PULGADAS (incluye operario)
</v>
      </c>
      <c r="C38" s="837"/>
      <c r="D38" s="837"/>
      <c r="E38" s="837"/>
      <c r="F38" s="837"/>
      <c r="G38" s="837"/>
      <c r="H38" s="838"/>
      <c r="I38" s="335"/>
      <c r="J38" s="337"/>
      <c r="K38" s="276">
        <f>VLOOKUP(A38,EQUIPOS!A8:D165,4,FALSE)</f>
        <v>2142.6404639344296</v>
      </c>
      <c r="L38" s="430"/>
      <c r="M38" s="431">
        <v>8</v>
      </c>
      <c r="N38" s="279">
        <f>K38/M38</f>
        <v>267.8300579918037</v>
      </c>
    </row>
    <row r="39" spans="1:14">
      <c r="A39" t="s">
        <v>312</v>
      </c>
      <c r="B39" s="836" t="str">
        <f>VLOOKUP(A39,EQUIPOS!A9:D154,3,FALSE)</f>
        <v>Retroexcavadora sobre oruga, potencia 138 HP, balde de 1,5 m3.</v>
      </c>
      <c r="C39" s="837"/>
      <c r="D39" s="837"/>
      <c r="E39" s="837"/>
      <c r="F39" s="837"/>
      <c r="G39" s="837"/>
      <c r="H39" s="838"/>
      <c r="I39" s="42"/>
      <c r="J39" s="43"/>
      <c r="K39" s="276">
        <f>VLOOKUP(A39,EQUIPOS!A9:D166,4,FALSE)</f>
        <v>167761.13360944993</v>
      </c>
      <c r="L39" s="283"/>
      <c r="M39" s="343">
        <v>8</v>
      </c>
      <c r="N39" s="279">
        <f>K39/M39</f>
        <v>20970.141701181241</v>
      </c>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N78*M41</f>
        <v>241.11460680720396</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55549.582827875427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52" t="s">
        <v>376</v>
      </c>
      <c r="B48" s="49" t="str">
        <f>VLOOKUP(A48,MATERIALES!A5:D373,3,FALSE)</f>
        <v>Anfo</v>
      </c>
      <c r="C48" s="288"/>
      <c r="D48" s="288"/>
      <c r="E48" s="288"/>
      <c r="F48" s="288"/>
      <c r="G48" s="288"/>
      <c r="H48" s="288"/>
      <c r="I48" s="275"/>
      <c r="J48" s="231" t="str">
        <f>VLOOKUP(A48,MATERIALES!A4:D640,2,FALSE)</f>
        <v>kg</v>
      </c>
      <c r="K48" s="289">
        <v>0.3</v>
      </c>
      <c r="L48" s="274"/>
      <c r="M48" s="409">
        <f>VLOOKUP(A48,MATERIALES!A5:D396,4,FALSE)</f>
        <v>5699.7869176577024</v>
      </c>
      <c r="N48" s="279">
        <f>K48*M48</f>
        <v>1709.9360752973107</v>
      </c>
    </row>
    <row r="49" spans="1:14">
      <c r="A49" s="152" t="s">
        <v>424</v>
      </c>
      <c r="B49" s="49" t="str">
        <f>VLOOKUP(A49,MATERIALES!A6:D373,3,FALSE)</f>
        <v>Cordón detonante</v>
      </c>
      <c r="C49" s="432"/>
      <c r="D49" s="432"/>
      <c r="E49" s="432"/>
      <c r="F49" s="432"/>
      <c r="G49" s="432"/>
      <c r="H49" s="432"/>
      <c r="I49" s="432"/>
      <c r="J49" s="318" t="str">
        <f>VLOOKUP(A49,MATERIALES!A5:D641,2,FALSE)</f>
        <v>m</v>
      </c>
      <c r="K49" s="404">
        <v>3</v>
      </c>
      <c r="L49" s="428"/>
      <c r="M49" s="409">
        <f>VLOOKUP(A49,MATERIALES!A6:D397,4,FALSE)</f>
        <v>1518.9138035212379</v>
      </c>
      <c r="N49" s="279">
        <f t="shared" ref="N49:N54" si="0">K49*M49</f>
        <v>4556.7414105637135</v>
      </c>
    </row>
    <row r="50" spans="1:14">
      <c r="A50" s="152" t="s">
        <v>453</v>
      </c>
      <c r="B50" s="49" t="str">
        <f>VLOOKUP(A50,MATERIALES!A6:D373,3,FALSE)</f>
        <v>Explosivos  75% (INDUGEL)</v>
      </c>
      <c r="C50" s="432"/>
      <c r="D50" s="432"/>
      <c r="E50" s="432"/>
      <c r="F50" s="432"/>
      <c r="G50" s="432"/>
      <c r="H50" s="432"/>
      <c r="I50" s="432"/>
      <c r="J50" s="319" t="str">
        <f>VLOOKUP(A50,MATERIALES!A6:D642,2,FALSE)</f>
        <v>lb</v>
      </c>
      <c r="K50" s="404">
        <v>0.25</v>
      </c>
      <c r="L50" s="428"/>
      <c r="M50" s="409">
        <f>VLOOKUP(A50,MATERIALES!A6:D398,4,FALSE)</f>
        <v>0</v>
      </c>
      <c r="N50" s="279">
        <f t="shared" si="0"/>
        <v>0</v>
      </c>
    </row>
    <row r="51" spans="1:14">
      <c r="A51" s="152" t="s">
        <v>458</v>
      </c>
      <c r="B51" s="49" t="str">
        <f>VLOOKUP(A51,MATERIALES!A6:D373,3,FALSE)</f>
        <v>Fulminantes</v>
      </c>
      <c r="C51" s="432"/>
      <c r="D51" s="432"/>
      <c r="E51" s="432"/>
      <c r="F51" s="432"/>
      <c r="G51" s="432"/>
      <c r="H51" s="432"/>
      <c r="I51" s="432"/>
      <c r="J51" s="319" t="str">
        <f>VLOOKUP(A51,MATERIALES!A6:D643,2,FALSE)</f>
        <v>u</v>
      </c>
      <c r="K51" s="404">
        <v>1</v>
      </c>
      <c r="L51" s="428"/>
      <c r="M51" s="409">
        <f>VLOOKUP(A51,MATERIALES!A6:D399,4,FALSE)</f>
        <v>814.22168264103777</v>
      </c>
      <c r="N51" s="279">
        <f t="shared" si="0"/>
        <v>814.22168264103777</v>
      </c>
    </row>
    <row r="52" spans="1:14">
      <c r="A52" s="152" t="s">
        <v>552</v>
      </c>
      <c r="B52" s="49" t="str">
        <f>VLOOKUP(A52,MATERIALES!A7:D373,3,FALSE)</f>
        <v>Mecha Lenta</v>
      </c>
      <c r="C52" s="432"/>
      <c r="D52" s="432"/>
      <c r="E52" s="432"/>
      <c r="F52" s="432"/>
      <c r="G52" s="432"/>
      <c r="H52" s="432"/>
      <c r="I52" s="432"/>
      <c r="J52" s="319" t="str">
        <f>VLOOKUP(A52,MATERIALES!A6:D644,2,FALSE)</f>
        <v>m</v>
      </c>
      <c r="K52" s="404">
        <v>1</v>
      </c>
      <c r="L52" s="428"/>
      <c r="M52" s="409">
        <f>VLOOKUP(A52,MATERIALES!A7:D400,4,FALSE)</f>
        <v>758.12370428357121</v>
      </c>
      <c r="N52" s="279">
        <f t="shared" si="0"/>
        <v>758.12370428357121</v>
      </c>
    </row>
    <row r="53" spans="1:14">
      <c r="A53" s="212" t="s">
        <v>845</v>
      </c>
      <c r="B53" s="49" t="str">
        <f>VLOOKUP(A53,MATERIALES!A7:D373,3,FALSE)</f>
        <v>Escolta y transporte (una tarifa por cada m3 escoltado y transportado)</v>
      </c>
      <c r="C53" s="432"/>
      <c r="D53" s="432"/>
      <c r="E53" s="432"/>
      <c r="F53" s="432"/>
      <c r="G53" s="432"/>
      <c r="H53" s="432"/>
      <c r="I53" s="432"/>
      <c r="J53" s="319" t="str">
        <f>VLOOKUP(A53,MATERIALES!A6:D644,2,FALSE)</f>
        <v>kg</v>
      </c>
      <c r="K53" s="404">
        <v>0.45800000000000002</v>
      </c>
      <c r="L53" s="428"/>
      <c r="M53" s="409">
        <f>VLOOKUP(A53,MATERIALES!A7:D400,4,FALSE)</f>
        <v>5568.9128349550183</v>
      </c>
      <c r="N53" s="279">
        <f>K53*M53</f>
        <v>2550.5620784093985</v>
      </c>
    </row>
    <row r="54" spans="1:14">
      <c r="A54" s="152" t="s">
        <v>442</v>
      </c>
      <c r="B54" s="49" t="str">
        <f>VLOOKUP(A54,MATERIALES!A8:D373,3,FALSE)</f>
        <v>Derechos de explotación y/o disposición de materiales</v>
      </c>
      <c r="C54" s="432"/>
      <c r="D54" s="432"/>
      <c r="E54" s="432"/>
      <c r="F54" s="432"/>
      <c r="G54" s="432"/>
      <c r="H54" s="432"/>
      <c r="I54" s="432"/>
      <c r="J54" s="319" t="str">
        <f>VLOOKUP(A54,MATERIALES!A7:D645,2,FALSE)</f>
        <v>m3</v>
      </c>
      <c r="K54" s="404">
        <v>1.3</v>
      </c>
      <c r="L54" s="428"/>
      <c r="M54" s="409">
        <f>VLOOKUP(A54,MATERIALES!A8:D401,4,FALSE)</f>
        <v>3263.5801836928777</v>
      </c>
      <c r="N54" s="279">
        <f t="shared" si="0"/>
        <v>4242.654238800741</v>
      </c>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14632.239189995773</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6" t="s">
        <v>961</v>
      </c>
      <c r="M60" s="799"/>
      <c r="N60" s="82" t="s">
        <v>951</v>
      </c>
    </row>
    <row r="61" spans="1:14">
      <c r="A61" t="s">
        <v>1256</v>
      </c>
      <c r="B61" s="52" t="str">
        <f>VLOOKUP(A61,TRANSPORTE!A5:D117,3,FALSE)</f>
        <v>Transporte de material de excavación</v>
      </c>
      <c r="C61" s="324"/>
      <c r="D61" s="324"/>
      <c r="E61" s="324"/>
      <c r="F61" s="324"/>
      <c r="G61" s="324"/>
      <c r="H61" s="318" t="s">
        <v>1468</v>
      </c>
      <c r="I61" s="286">
        <v>1.3</v>
      </c>
      <c r="J61" s="293">
        <v>1</v>
      </c>
      <c r="K61" s="286">
        <f>I61*J61</f>
        <v>1.3</v>
      </c>
      <c r="L61" s="827">
        <f>VLOOKUP(A61,TRANSPORTE!A5:D117,4,FALSE)</f>
        <v>1324.7515399964484</v>
      </c>
      <c r="M61" s="828"/>
      <c r="N61" s="294">
        <f>K61*L61</f>
        <v>1722.1770019953831</v>
      </c>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2"/>
      <c r="M66" s="813"/>
      <c r="N66" s="133"/>
    </row>
    <row r="67" spans="1:15" ht="15.75" thickBot="1">
      <c r="B67" s="829" t="s">
        <v>953</v>
      </c>
      <c r="C67" s="830"/>
      <c r="D67" s="830"/>
      <c r="E67" s="830"/>
      <c r="F67" s="830"/>
      <c r="G67" s="830"/>
      <c r="H67" s="830"/>
      <c r="I67" s="830"/>
      <c r="J67" s="830"/>
      <c r="K67" s="830"/>
      <c r="L67" s="830"/>
      <c r="M67" s="831"/>
      <c r="N67" s="110">
        <f>N61+N62+N63+N64+N65</f>
        <v>1722.1770019953831</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9" t="s">
        <v>963</v>
      </c>
      <c r="C71" s="850"/>
      <c r="D71" s="850"/>
      <c r="E71" s="850"/>
      <c r="F71" s="850"/>
      <c r="G71" s="850"/>
      <c r="H71" s="850"/>
      <c r="I71" s="79" t="s">
        <v>964</v>
      </c>
      <c r="J71" s="81" t="s">
        <v>1410</v>
      </c>
      <c r="K71" s="80" t="s">
        <v>966</v>
      </c>
      <c r="L71" s="851" t="s">
        <v>950</v>
      </c>
      <c r="M71" s="852"/>
      <c r="N71" s="104" t="s">
        <v>951</v>
      </c>
    </row>
    <row r="72" spans="1:15">
      <c r="A72" s="153" t="s">
        <v>15</v>
      </c>
      <c r="B72" s="55" t="str">
        <f>VLOOKUP(A72,'MANO DE OBRA'!A8:D68,3,FALSE)</f>
        <v>Obrero (6)</v>
      </c>
      <c r="C72" s="53"/>
      <c r="D72" s="53"/>
      <c r="E72" s="53"/>
      <c r="F72" s="53"/>
      <c r="G72" s="53"/>
      <c r="H72" s="53"/>
      <c r="I72" s="299">
        <f>K72/J72*100</f>
        <v>202996.19999999998</v>
      </c>
      <c r="J72" s="300">
        <v>185</v>
      </c>
      <c r="K72" s="301">
        <f>VLOOKUP(A72,'MANO DE OBRA'!A8:D99,4,FALSE)</f>
        <v>375542.97</v>
      </c>
      <c r="L72" s="56"/>
      <c r="M72" s="441">
        <v>20</v>
      </c>
      <c r="N72" s="402">
        <f>K72/M72</f>
        <v>18777.148499999999</v>
      </c>
      <c r="O72" s="112"/>
    </row>
    <row r="73" spans="1:15">
      <c r="A73" s="15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39">
        <v>20</v>
      </c>
      <c r="N73" s="402">
        <f>K73/M73</f>
        <v>5334.3121807203988</v>
      </c>
    </row>
    <row r="74" spans="1:15">
      <c r="B74" s="55"/>
      <c r="C74" s="53"/>
      <c r="D74" s="53"/>
      <c r="E74" s="53"/>
      <c r="F74" s="53"/>
      <c r="G74" s="53"/>
      <c r="H74" s="53"/>
      <c r="I74" s="286"/>
      <c r="J74" s="304"/>
      <c r="K74" s="305"/>
      <c r="L74" s="56"/>
      <c r="M74" s="307"/>
      <c r="N74" s="303"/>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0"/>
      <c r="C77" s="811"/>
      <c r="D77" s="811"/>
      <c r="E77" s="811"/>
      <c r="F77" s="811"/>
      <c r="G77" s="811"/>
      <c r="H77" s="811"/>
      <c r="I77" s="132"/>
      <c r="J77" s="132"/>
      <c r="K77" s="132"/>
      <c r="L77" s="911"/>
      <c r="M77" s="911"/>
      <c r="N77" s="51"/>
    </row>
    <row r="78" spans="1:15" ht="15.75" thickBot="1">
      <c r="B78" s="829" t="s">
        <v>953</v>
      </c>
      <c r="C78" s="830"/>
      <c r="D78" s="830"/>
      <c r="E78" s="830"/>
      <c r="F78" s="830"/>
      <c r="G78" s="830"/>
      <c r="H78" s="830"/>
      <c r="I78" s="830"/>
      <c r="J78" s="830"/>
      <c r="K78" s="830"/>
      <c r="L78" s="830"/>
      <c r="M78" s="831"/>
      <c r="N78" s="308">
        <f>SUM(N72:N77)</f>
        <v>24111.460680720396</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96015.459700586973</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4" t="s">
        <v>969</v>
      </c>
      <c r="C84" s="815"/>
      <c r="D84" s="815"/>
      <c r="E84" s="815"/>
      <c r="F84" s="815"/>
      <c r="G84" s="815"/>
      <c r="H84" s="815"/>
      <c r="I84" s="321"/>
      <c r="J84" s="341"/>
      <c r="K84" s="309" t="s">
        <v>970</v>
      </c>
      <c r="L84" s="853" t="s">
        <v>971</v>
      </c>
      <c r="M84" s="854"/>
      <c r="N84" s="310"/>
    </row>
    <row r="85" spans="1:14">
      <c r="B85" s="855" t="s">
        <v>972</v>
      </c>
      <c r="C85" s="856"/>
      <c r="D85" s="856"/>
      <c r="E85" s="856"/>
      <c r="F85" s="856"/>
      <c r="G85" s="856"/>
      <c r="H85" s="856"/>
      <c r="I85" s="93"/>
      <c r="J85" s="94"/>
      <c r="K85" s="311">
        <v>0.2</v>
      </c>
      <c r="L85" s="857">
        <f>N80*K85</f>
        <v>19203.091940117396</v>
      </c>
      <c r="M85" s="858"/>
      <c r="N85" s="57"/>
    </row>
    <row r="86" spans="1:14">
      <c r="B86" s="95" t="s">
        <v>973</v>
      </c>
      <c r="C86" s="96"/>
      <c r="D86" s="96"/>
      <c r="E86" s="96"/>
      <c r="F86" s="96"/>
      <c r="G86" s="96"/>
      <c r="H86" s="96"/>
      <c r="I86" s="93"/>
      <c r="J86" s="94"/>
      <c r="K86" s="311">
        <v>0.05</v>
      </c>
      <c r="L86" s="857">
        <f>N80*K86</f>
        <v>4800.772985029349</v>
      </c>
      <c r="M86" s="858"/>
      <c r="N86" s="57"/>
    </row>
    <row r="87" spans="1:14" ht="15.75" thickBot="1">
      <c r="B87" s="97" t="s">
        <v>974</v>
      </c>
      <c r="C87" s="98"/>
      <c r="D87" s="98"/>
      <c r="E87" s="98"/>
      <c r="F87" s="98"/>
      <c r="G87" s="98"/>
      <c r="H87" s="98"/>
      <c r="I87" s="99"/>
      <c r="J87" s="100"/>
      <c r="K87" s="312">
        <v>0.05</v>
      </c>
      <c r="L87" s="859">
        <f>N80*K87</f>
        <v>4800.772985029349</v>
      </c>
      <c r="M87" s="860"/>
      <c r="N87" s="57"/>
    </row>
    <row r="88" spans="1:14" ht="15.75" thickBot="1">
      <c r="B88" s="823" t="s">
        <v>953</v>
      </c>
      <c r="C88" s="824"/>
      <c r="D88" s="824"/>
      <c r="E88" s="824"/>
      <c r="F88" s="824"/>
      <c r="G88" s="824"/>
      <c r="H88" s="824"/>
      <c r="I88" s="824"/>
      <c r="J88" s="824"/>
      <c r="K88" s="824"/>
      <c r="L88" s="824"/>
      <c r="M88" s="825"/>
      <c r="N88" s="58">
        <f>L85+L86+L87</f>
        <v>28804.63791017609</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124820.09761076307</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2.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1635</v>
      </c>
      <c r="C31" s="87" t="s">
        <v>2091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129</v>
      </c>
      <c r="B36" s="836" t="str">
        <f>VLOOKUP(A36,EQUIPOS!A6:D154,3,FALSE)</f>
        <v xml:space="preserve">Buldozer, Potencia al volante de 140 HP, motor de 2200 RPM, longitud de hoja 4,80m. </v>
      </c>
      <c r="C36" s="837"/>
      <c r="D36" s="837"/>
      <c r="E36" s="837"/>
      <c r="F36" s="837"/>
      <c r="G36" s="837"/>
      <c r="H36" s="838"/>
      <c r="I36" s="274"/>
      <c r="J36" s="275"/>
      <c r="K36" s="276">
        <f>VLOOKUP(A36,EQUIPOS!A6:D163,4,FALSE)</f>
        <v>172846.44234755807</v>
      </c>
      <c r="L36" s="277"/>
      <c r="M36" s="343">
        <v>100</v>
      </c>
      <c r="N36" s="279">
        <f>K36/M36</f>
        <v>1728.4644234755806</v>
      </c>
    </row>
    <row r="37" spans="1:14">
      <c r="A37" s="119" t="s">
        <v>312</v>
      </c>
      <c r="B37" s="836" t="str">
        <f>VLOOKUP(A37,EQUIPOS!A7:D154,3,FALSE)</f>
        <v>Retroexcavadora sobre oruga, potencia 138 HP, balde de 1,5 m3.</v>
      </c>
      <c r="C37" s="837"/>
      <c r="D37" s="837"/>
      <c r="E37" s="837"/>
      <c r="F37" s="837"/>
      <c r="G37" s="837"/>
      <c r="H37" s="838"/>
      <c r="I37" s="428"/>
      <c r="J37" s="429"/>
      <c r="K37" s="276">
        <f>VLOOKUP(A37,EQUIPOS!A7:D164,4,FALSE)</f>
        <v>167761.13360944993</v>
      </c>
      <c r="L37" s="342"/>
      <c r="M37" s="343">
        <v>35</v>
      </c>
      <c r="N37" s="279">
        <f>K37/M37</f>
        <v>4793.1752459842837</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8.2809726290859995</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6529.9206420889504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52" t="s">
        <v>442</v>
      </c>
      <c r="B48" s="49" t="str">
        <f>VLOOKUP(A48,MATERIALES!A5:D373,3,FALSE)</f>
        <v>Derechos de explotación y/o disposición de materiales</v>
      </c>
      <c r="C48" s="288"/>
      <c r="D48" s="288"/>
      <c r="E48" s="288"/>
      <c r="F48" s="288"/>
      <c r="G48" s="288"/>
      <c r="H48" s="288"/>
      <c r="I48" s="275"/>
      <c r="J48" s="231" t="str">
        <f>VLOOKUP(A48,MATERIALES!A4:D640,2,FALSE)</f>
        <v>m3</v>
      </c>
      <c r="K48" s="289">
        <v>1.3</v>
      </c>
      <c r="L48" s="274"/>
      <c r="M48" s="409">
        <f>VLOOKUP(A48,MATERIALES!A5:D396,4,FALSE)</f>
        <v>3263.5801836928777</v>
      </c>
      <c r="N48" s="279">
        <f>K48*M48</f>
        <v>4242.654238800741</v>
      </c>
    </row>
    <row r="49" spans="1:14">
      <c r="A49" s="152"/>
      <c r="B49" s="49"/>
      <c r="C49" s="432"/>
      <c r="D49" s="432"/>
      <c r="E49" s="432"/>
      <c r="F49" s="432"/>
      <c r="G49" s="432"/>
      <c r="H49" s="432"/>
      <c r="I49" s="432"/>
      <c r="J49" s="318"/>
      <c r="K49" s="404"/>
      <c r="L49" s="428"/>
      <c r="M49" s="409"/>
      <c r="N49" s="279"/>
    </row>
    <row r="50" spans="1:14">
      <c r="A50" s="152"/>
      <c r="B50" s="49"/>
      <c r="C50" s="432"/>
      <c r="D50" s="432"/>
      <c r="E50" s="432"/>
      <c r="F50" s="432"/>
      <c r="G50" s="432"/>
      <c r="H50" s="432"/>
      <c r="I50" s="432"/>
      <c r="J50" s="318"/>
      <c r="K50" s="404"/>
      <c r="L50" s="428"/>
      <c r="M50" s="409"/>
      <c r="N50" s="279"/>
    </row>
    <row r="51" spans="1:14">
      <c r="A51" s="152"/>
      <c r="B51" s="49"/>
      <c r="C51" s="432"/>
      <c r="D51" s="432"/>
      <c r="E51" s="432"/>
      <c r="F51" s="432"/>
      <c r="G51" s="432"/>
      <c r="H51" s="432"/>
      <c r="I51" s="432"/>
      <c r="J51" s="318"/>
      <c r="K51" s="404"/>
      <c r="L51" s="428"/>
      <c r="M51" s="409"/>
      <c r="N51" s="279"/>
    </row>
    <row r="52" spans="1:14">
      <c r="A52" s="152"/>
      <c r="B52" s="49"/>
      <c r="C52" s="432"/>
      <c r="D52" s="432"/>
      <c r="E52" s="432"/>
      <c r="F52" s="432"/>
      <c r="G52" s="432"/>
      <c r="H52" s="432"/>
      <c r="I52" s="432"/>
      <c r="J52" s="318"/>
      <c r="K52" s="404"/>
      <c r="L52" s="428"/>
      <c r="M52" s="409"/>
      <c r="N52" s="279"/>
    </row>
    <row r="53" spans="1:14">
      <c r="A53" s="152"/>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f>K54*M54</f>
        <v>0</v>
      </c>
    </row>
    <row r="55" spans="1:14" ht="15.75" thickBot="1">
      <c r="B55" s="823" t="s">
        <v>953</v>
      </c>
      <c r="C55" s="824"/>
      <c r="D55" s="824"/>
      <c r="E55" s="824"/>
      <c r="F55" s="824"/>
      <c r="G55" s="824"/>
      <c r="H55" s="824"/>
      <c r="I55" s="824"/>
      <c r="J55" s="824"/>
      <c r="K55" s="824"/>
      <c r="L55" s="824"/>
      <c r="M55" s="825"/>
      <c r="N55" s="401">
        <f>SUM(N48:N54)</f>
        <v>4242.654238800741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1256</v>
      </c>
      <c r="B60" s="52" t="str">
        <f>VLOOKUP(A60,TRANSPORTE!A5:D117,3,FALSE)</f>
        <v>Transporte de material de excavación</v>
      </c>
      <c r="C60" s="324"/>
      <c r="D60" s="324"/>
      <c r="E60" s="324"/>
      <c r="F60" s="324"/>
      <c r="G60" s="324"/>
      <c r="H60" s="318" t="s">
        <v>1468</v>
      </c>
      <c r="I60" s="286">
        <v>1.3</v>
      </c>
      <c r="J60" s="293">
        <v>1</v>
      </c>
      <c r="K60" s="286">
        <f>I60*J60</f>
        <v>1.3</v>
      </c>
      <c r="L60" s="827">
        <f>VLOOKUP(A60,TRANSPORTE!A5:D117,4,FALSE)</f>
        <v>1324.7515399964484</v>
      </c>
      <c r="M60" s="828"/>
      <c r="N60" s="294">
        <f>K60*L60</f>
        <v>1722.1770019953831</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1722.1770019953831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5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280</v>
      </c>
      <c r="N71" s="402">
        <f>K71/M71</f>
        <v>381.02229862288567</v>
      </c>
      <c r="O71" s="112"/>
    </row>
    <row r="72" spans="1:15">
      <c r="A72" s="153" t="s">
        <v>7</v>
      </c>
      <c r="B72" s="55" t="str">
        <f>VLOOKUP(A72,'MANO DE OBRA'!A8:D69,3,FALSE)</f>
        <v>Obrero (2)</v>
      </c>
      <c r="C72" s="53"/>
      <c r="D72" s="53"/>
      <c r="E72" s="53"/>
      <c r="F72" s="53"/>
      <c r="G72" s="53"/>
      <c r="H72" s="53"/>
      <c r="I72" s="299">
        <f>K72/J72*100</f>
        <v>67665.399999999994</v>
      </c>
      <c r="J72" s="300">
        <v>185</v>
      </c>
      <c r="K72" s="301">
        <f>VLOOKUP(A72,'MANO DE OBRA'!A8:D100,4,FALSE)</f>
        <v>125180.98999999999</v>
      </c>
      <c r="L72" s="56"/>
      <c r="M72" s="439">
        <v>280</v>
      </c>
      <c r="N72" s="402">
        <f>K72/M72</f>
        <v>447.07496428571426</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828.09726290859999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13322.849145793676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2664.5698291587355</v>
      </c>
      <c r="M84" s="858"/>
      <c r="N84" s="57"/>
    </row>
    <row r="85" spans="1:14">
      <c r="B85" s="95" t="s">
        <v>973</v>
      </c>
      <c r="C85" s="96"/>
      <c r="D85" s="96"/>
      <c r="E85" s="96"/>
      <c r="F85" s="96"/>
      <c r="G85" s="96"/>
      <c r="H85" s="96"/>
      <c r="I85" s="93"/>
      <c r="J85" s="94"/>
      <c r="K85" s="311">
        <v>0.05</v>
      </c>
      <c r="L85" s="857">
        <f>N79*K85</f>
        <v>666.14245728968388</v>
      </c>
      <c r="M85" s="858"/>
      <c r="N85" s="57"/>
    </row>
    <row r="86" spans="1:14" ht="15.75" thickBot="1">
      <c r="B86" s="97" t="s">
        <v>974</v>
      </c>
      <c r="C86" s="98"/>
      <c r="D86" s="98"/>
      <c r="E86" s="98"/>
      <c r="F86" s="98"/>
      <c r="G86" s="98"/>
      <c r="H86" s="98"/>
      <c r="I86" s="99"/>
      <c r="J86" s="100"/>
      <c r="K86" s="312">
        <v>0.05</v>
      </c>
      <c r="L86" s="859">
        <f>N79*K86</f>
        <v>666.14245728968388</v>
      </c>
      <c r="M86" s="860"/>
      <c r="N86" s="57"/>
    </row>
    <row r="87" spans="1:14" ht="15.75" thickBot="1">
      <c r="B87" s="823" t="s">
        <v>953</v>
      </c>
      <c r="C87" s="824"/>
      <c r="D87" s="824"/>
      <c r="E87" s="824"/>
      <c r="F87" s="824"/>
      <c r="G87" s="824"/>
      <c r="H87" s="824"/>
      <c r="I87" s="824"/>
      <c r="J87" s="824"/>
      <c r="K87" s="824"/>
      <c r="L87" s="824"/>
      <c r="M87" s="825"/>
      <c r="N87" s="58">
        <f>L84+L85+L86</f>
        <v>3996.8547437381035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17319.703889531778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7.75" customHeight="1" thickBot="1">
      <c r="B29" s="77" t="s">
        <v>943</v>
      </c>
      <c r="C29" s="832" t="s">
        <v>944</v>
      </c>
      <c r="D29" s="833"/>
      <c r="E29" s="833"/>
      <c r="F29" s="833"/>
      <c r="G29" s="833"/>
      <c r="H29" s="833"/>
      <c r="I29" s="833"/>
      <c r="J29" s="78"/>
      <c r="K29" s="349" t="s">
        <v>2215</v>
      </c>
      <c r="L29" s="834" t="s">
        <v>945</v>
      </c>
      <c r="M29" s="835"/>
      <c r="N29" s="77" t="s">
        <v>946</v>
      </c>
    </row>
    <row r="30" spans="1:14" ht="15.75" customHeight="1" thickBot="1">
      <c r="A30" t="s">
        <v>1845</v>
      </c>
      <c r="B30" s="86" t="s">
        <v>1636</v>
      </c>
      <c r="C30" s="87" t="s">
        <v>2092</v>
      </c>
      <c r="D30" s="88"/>
      <c r="E30" s="88"/>
      <c r="F30" s="88"/>
      <c r="G30" s="88"/>
      <c r="H30" s="88"/>
      <c r="I30" s="88"/>
      <c r="J30" s="88"/>
      <c r="K30" s="460"/>
      <c r="L30" s="313" t="s">
        <v>387</v>
      </c>
      <c r="M30" s="210"/>
      <c r="N30" s="90"/>
    </row>
    <row r="31" spans="1:14" ht="6" customHeight="1">
      <c r="B31" s="101"/>
      <c r="C31" s="102"/>
      <c r="D31" s="102"/>
      <c r="E31" s="102"/>
      <c r="F31" s="102"/>
      <c r="G31" s="102"/>
      <c r="H31" s="102"/>
      <c r="I31" s="102"/>
      <c r="J31" s="102"/>
      <c r="K31" s="102"/>
      <c r="L31" s="102"/>
      <c r="M31" s="102"/>
      <c r="N31" s="103"/>
    </row>
    <row r="32" spans="1:14">
      <c r="B32" s="64" t="s">
        <v>947</v>
      </c>
      <c r="C32" s="65"/>
      <c r="D32" s="65"/>
      <c r="E32" s="65"/>
      <c r="F32" s="65"/>
      <c r="G32" s="65"/>
      <c r="H32" s="65"/>
      <c r="I32" s="65"/>
      <c r="J32" s="65"/>
      <c r="K32" s="65"/>
      <c r="L32" s="65"/>
      <c r="M32" s="65"/>
      <c r="N32" s="66"/>
    </row>
    <row r="33" spans="1:14" ht="15.75" thickBot="1">
      <c r="B33" s="273"/>
      <c r="C33" s="67"/>
      <c r="D33" s="67"/>
      <c r="E33" s="67"/>
      <c r="F33" s="67"/>
      <c r="G33" s="67"/>
      <c r="H33" s="67"/>
      <c r="I33" s="68"/>
      <c r="J33" s="68"/>
      <c r="K33" s="67"/>
      <c r="L33" s="67"/>
      <c r="M33" s="67"/>
      <c r="N33" s="69"/>
    </row>
    <row r="34" spans="1:14">
      <c r="B34" s="804" t="s">
        <v>944</v>
      </c>
      <c r="C34" s="805"/>
      <c r="D34" s="805"/>
      <c r="E34" s="805"/>
      <c r="F34" s="805"/>
      <c r="G34" s="805"/>
      <c r="H34" s="806"/>
      <c r="I34" s="807" t="s">
        <v>948</v>
      </c>
      <c r="J34" s="808"/>
      <c r="K34" s="75" t="s">
        <v>949</v>
      </c>
      <c r="L34" s="809" t="s">
        <v>950</v>
      </c>
      <c r="M34" s="806"/>
      <c r="N34" s="76" t="s">
        <v>951</v>
      </c>
    </row>
    <row r="35" spans="1:14">
      <c r="A35" s="119" t="s">
        <v>263</v>
      </c>
      <c r="B35" s="836" t="str">
        <f>VLOOKUP(A35,EQUIPOS!A6:D154,3,FALSE)</f>
        <v xml:space="preserve">Motobomba 4 pulgadas
</v>
      </c>
      <c r="C35" s="837"/>
      <c r="D35" s="837"/>
      <c r="E35" s="837"/>
      <c r="F35" s="837"/>
      <c r="G35" s="837"/>
      <c r="H35" s="838"/>
      <c r="I35" s="274"/>
      <c r="J35" s="275"/>
      <c r="K35" s="276">
        <f>VLOOKUP(A35,EQUIPOS!A6:D163,4,FALSE)</f>
        <v>4600.9046838018585</v>
      </c>
      <c r="L35" s="277"/>
      <c r="M35" s="343">
        <v>21</v>
      </c>
      <c r="N35" s="279">
        <f>K35/M35</f>
        <v>219.09069922865993</v>
      </c>
    </row>
    <row r="36" spans="1:14">
      <c r="A36" s="119" t="s">
        <v>129</v>
      </c>
      <c r="B36" s="836" t="str">
        <f>VLOOKUP(A36,EQUIPOS!A7:D154,3,FALSE)</f>
        <v xml:space="preserve">Buldozer, Potencia al volante de 140 HP, motor de 2200 RPM, longitud de hoja 4,80m. </v>
      </c>
      <c r="C36" s="837"/>
      <c r="D36" s="837"/>
      <c r="E36" s="837"/>
      <c r="F36" s="837"/>
      <c r="G36" s="837"/>
      <c r="H36" s="838"/>
      <c r="I36" s="428"/>
      <c r="J36" s="429"/>
      <c r="K36" s="276">
        <f>VLOOKUP(A36,EQUIPOS!A7:D164,4,FALSE)</f>
        <v>172846.44234755807</v>
      </c>
      <c r="L36" s="342"/>
      <c r="M36" s="343">
        <v>100</v>
      </c>
      <c r="N36" s="279">
        <f>K36/M36</f>
        <v>1728.4644234755806</v>
      </c>
    </row>
    <row r="37" spans="1:14">
      <c r="A37" s="119" t="s">
        <v>312</v>
      </c>
      <c r="B37" s="836" t="str">
        <f>VLOOKUP(A37,EQUIPOS!A8:D154,3,FALSE)</f>
        <v>Retroexcavadora sobre oruga, potencia 138 HP, balde de 1,5 m3.</v>
      </c>
      <c r="C37" s="837"/>
      <c r="D37" s="837"/>
      <c r="E37" s="837"/>
      <c r="F37" s="837"/>
      <c r="G37" s="837"/>
      <c r="H37" s="838"/>
      <c r="I37" s="335"/>
      <c r="J37" s="337"/>
      <c r="K37" s="276">
        <f>VLOOKUP(A37,EQUIPOS!A8:D165,4,FALSE)</f>
        <v>167761.13360944993</v>
      </c>
      <c r="L37" s="430"/>
      <c r="M37" s="431">
        <v>21</v>
      </c>
      <c r="N37" s="279">
        <f>K37/M37</f>
        <v>7988.6254099738062</v>
      </c>
    </row>
    <row r="38" spans="1:14">
      <c r="B38" s="836"/>
      <c r="C38" s="837"/>
      <c r="D38" s="837"/>
      <c r="E38" s="837"/>
      <c r="F38" s="837"/>
      <c r="G38" s="837"/>
      <c r="H38" s="838"/>
      <c r="I38" s="42"/>
      <c r="J38" s="43"/>
      <c r="K38" s="276"/>
      <c r="L38" s="283"/>
      <c r="M38" s="343"/>
      <c r="N38" s="279"/>
    </row>
    <row r="39" spans="1:14">
      <c r="B39" s="327"/>
      <c r="C39" s="328"/>
      <c r="D39" s="328"/>
      <c r="E39" s="328"/>
      <c r="F39" s="330"/>
      <c r="G39" s="330"/>
      <c r="H39" s="131"/>
      <c r="I39" s="42"/>
      <c r="J39" s="43"/>
      <c r="K39" s="276"/>
      <c r="L39" s="283"/>
      <c r="M39" s="284"/>
      <c r="N39" s="280"/>
    </row>
    <row r="40" spans="1:14">
      <c r="B40" s="843" t="s">
        <v>952</v>
      </c>
      <c r="C40" s="844"/>
      <c r="D40" s="844"/>
      <c r="E40" s="44"/>
      <c r="F40" s="45"/>
      <c r="G40" s="45"/>
      <c r="H40" s="46"/>
      <c r="I40" s="42"/>
      <c r="J40" s="43"/>
      <c r="K40" s="286"/>
      <c r="L40" s="283"/>
      <c r="M40" s="408">
        <v>0.01</v>
      </c>
      <c r="N40" s="351">
        <f>N76*M40</f>
        <v>13.801621048476665</v>
      </c>
    </row>
    <row r="41" spans="1:14" ht="15.75" thickBot="1">
      <c r="B41" s="836"/>
      <c r="C41" s="837"/>
      <c r="D41" s="837"/>
      <c r="E41" s="837"/>
      <c r="F41" s="837"/>
      <c r="G41" s="837"/>
      <c r="H41" s="838"/>
      <c r="I41" s="845"/>
      <c r="J41" s="846"/>
      <c r="K41" s="47"/>
      <c r="L41" s="847"/>
      <c r="M41" s="848"/>
      <c r="N41" s="111"/>
    </row>
    <row r="42" spans="1:14" ht="15.75" thickBot="1">
      <c r="B42" s="823" t="s">
        <v>953</v>
      </c>
      <c r="C42" s="824"/>
      <c r="D42" s="824"/>
      <c r="E42" s="824"/>
      <c r="F42" s="824"/>
      <c r="G42" s="824"/>
      <c r="H42" s="824"/>
      <c r="I42" s="824"/>
      <c r="J42" s="824"/>
      <c r="K42" s="824"/>
      <c r="L42" s="824"/>
      <c r="M42" s="825"/>
      <c r="N42" s="401">
        <f>SUM(N35:N41)</f>
        <v>9949.9821537265234</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4" t="s">
        <v>944</v>
      </c>
      <c r="C46" s="815"/>
      <c r="D46" s="815"/>
      <c r="E46" s="815"/>
      <c r="F46" s="815"/>
      <c r="G46" s="815"/>
      <c r="H46" s="815"/>
      <c r="I46" s="816"/>
      <c r="J46" s="322" t="s">
        <v>945</v>
      </c>
      <c r="K46" s="91" t="s">
        <v>946</v>
      </c>
      <c r="L46" s="817" t="s">
        <v>955</v>
      </c>
      <c r="M46" s="816"/>
      <c r="N46" s="92" t="s">
        <v>951</v>
      </c>
    </row>
    <row r="47" spans="1:14">
      <c r="A47" s="152" t="s">
        <v>442</v>
      </c>
      <c r="B47" s="49" t="str">
        <f>VLOOKUP(A47,MATERIALES!A5:D373,3,FALSE)</f>
        <v>Derechos de explotación y/o disposición de materiales</v>
      </c>
      <c r="C47" s="288"/>
      <c r="D47" s="288"/>
      <c r="E47" s="288"/>
      <c r="F47" s="288"/>
      <c r="G47" s="288"/>
      <c r="H47" s="288"/>
      <c r="I47" s="275"/>
      <c r="J47" s="231" t="str">
        <f>VLOOKUP(A47,MATERIALES!A4:D640,2,FALSE)</f>
        <v>m3</v>
      </c>
      <c r="K47" s="289">
        <v>1.3</v>
      </c>
      <c r="L47" s="274"/>
      <c r="M47" s="409">
        <f>VLOOKUP(A47,MATERIALES!A5:D396,4,FALSE)</f>
        <v>3263.5801836928777</v>
      </c>
      <c r="N47" s="279">
        <f>K47*M47</f>
        <v>4242.654238800741</v>
      </c>
    </row>
    <row r="48" spans="1:14">
      <c r="A48" s="152"/>
      <c r="B48" s="49"/>
      <c r="C48" s="432"/>
      <c r="D48" s="432"/>
      <c r="E48" s="432"/>
      <c r="F48" s="432"/>
      <c r="G48" s="432"/>
      <c r="H48" s="432"/>
      <c r="I48" s="432"/>
      <c r="J48" s="318"/>
      <c r="K48" s="404"/>
      <c r="L48" s="428"/>
      <c r="M48" s="409"/>
      <c r="N48" s="279"/>
    </row>
    <row r="49" spans="1:14">
      <c r="A49" s="152"/>
      <c r="B49" s="49"/>
      <c r="C49" s="432"/>
      <c r="D49" s="432"/>
      <c r="E49" s="432"/>
      <c r="F49" s="432"/>
      <c r="G49" s="432"/>
      <c r="H49" s="432"/>
      <c r="I49" s="432"/>
      <c r="J49" s="318"/>
      <c r="K49" s="404"/>
      <c r="L49" s="428"/>
      <c r="M49" s="409"/>
      <c r="N49" s="279"/>
    </row>
    <row r="50" spans="1:14">
      <c r="A50" s="152"/>
      <c r="B50" s="49"/>
      <c r="C50" s="432"/>
      <c r="D50" s="432"/>
      <c r="E50" s="432"/>
      <c r="F50" s="432"/>
      <c r="G50" s="432"/>
      <c r="H50" s="432"/>
      <c r="I50" s="432"/>
      <c r="J50" s="318"/>
      <c r="K50" s="404"/>
      <c r="L50" s="428"/>
      <c r="M50" s="409"/>
      <c r="N50" s="279"/>
    </row>
    <row r="51" spans="1:14">
      <c r="A51" s="152"/>
      <c r="B51" s="49"/>
      <c r="C51" s="432"/>
      <c r="D51" s="432"/>
      <c r="E51" s="432"/>
      <c r="F51" s="432"/>
      <c r="G51" s="432"/>
      <c r="H51" s="432"/>
      <c r="I51" s="432"/>
      <c r="J51" s="318"/>
      <c r="K51" s="404"/>
      <c r="L51" s="428"/>
      <c r="M51" s="409"/>
      <c r="N51" s="279"/>
    </row>
    <row r="52" spans="1:14">
      <c r="A52" s="152"/>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3" t="s">
        <v>953</v>
      </c>
      <c r="C54" s="824"/>
      <c r="D54" s="824"/>
      <c r="E54" s="824"/>
      <c r="F54" s="824"/>
      <c r="G54" s="824"/>
      <c r="H54" s="824"/>
      <c r="I54" s="824"/>
      <c r="J54" s="824"/>
      <c r="K54" s="824"/>
      <c r="L54" s="824"/>
      <c r="M54" s="825"/>
      <c r="N54" s="401">
        <f>SUM(N47:N53)</f>
        <v>4242.654238800741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1256</v>
      </c>
      <c r="B59" s="52" t="str">
        <f>VLOOKUP(A59,TRANSPORTE!A5:D117,3,FALSE)</f>
        <v>Transporte de material de excavación</v>
      </c>
      <c r="C59" s="324"/>
      <c r="D59" s="324"/>
      <c r="E59" s="324"/>
      <c r="F59" s="324"/>
      <c r="G59" s="324"/>
      <c r="H59" s="318" t="s">
        <v>1468</v>
      </c>
      <c r="I59" s="286">
        <v>1.3</v>
      </c>
      <c r="J59" s="293">
        <v>1</v>
      </c>
      <c r="K59" s="286">
        <f>I59*J59</f>
        <v>1.3</v>
      </c>
      <c r="L59" s="827">
        <f>VLOOKUP(A59,TRANSPORTE!A5:D117,4,FALSE)</f>
        <v>1324.7515399964484</v>
      </c>
      <c r="M59" s="828"/>
      <c r="N59" s="294">
        <f>K59*L59</f>
        <v>1722.1770019953831</v>
      </c>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1722.1770019953831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s="153"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441">
        <v>168</v>
      </c>
      <c r="N70" s="402">
        <f>K70/M70</f>
        <v>745.12494047619043</v>
      </c>
      <c r="O70" s="112"/>
    </row>
    <row r="71" spans="1:15">
      <c r="A71" s="153"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439">
        <v>168</v>
      </c>
      <c r="N71" s="402">
        <f>K71/M71</f>
        <v>635.03716437147614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133"/>
    </row>
    <row r="76" spans="1:15" ht="15.75" thickBot="1">
      <c r="B76" s="829" t="s">
        <v>953</v>
      </c>
      <c r="C76" s="830"/>
      <c r="D76" s="830"/>
      <c r="E76" s="830"/>
      <c r="F76" s="830"/>
      <c r="G76" s="830"/>
      <c r="H76" s="830"/>
      <c r="I76" s="830"/>
      <c r="J76" s="830"/>
      <c r="K76" s="830"/>
      <c r="L76" s="830"/>
      <c r="M76" s="831"/>
      <c r="N76" s="467">
        <f>SUM(N70:N75)</f>
        <v>1380.1621048476666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N42+N54+N65+N76</f>
        <v>17294.975499370314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3458.9950998740628</v>
      </c>
      <c r="M83" s="858"/>
      <c r="N83" s="57"/>
    </row>
    <row r="84" spans="1:14">
      <c r="B84" s="95" t="s">
        <v>973</v>
      </c>
      <c r="C84" s="96"/>
      <c r="D84" s="96"/>
      <c r="E84" s="96"/>
      <c r="F84" s="96"/>
      <c r="G84" s="96"/>
      <c r="H84" s="96"/>
      <c r="I84" s="93"/>
      <c r="J84" s="94"/>
      <c r="K84" s="311">
        <v>0.05</v>
      </c>
      <c r="L84" s="857">
        <f>N78*K84</f>
        <v>864.7487749685157</v>
      </c>
      <c r="M84" s="858"/>
      <c r="N84" s="57"/>
    </row>
    <row r="85" spans="1:14" ht="15.75" thickBot="1">
      <c r="B85" s="97" t="s">
        <v>974</v>
      </c>
      <c r="C85" s="98"/>
      <c r="D85" s="98"/>
      <c r="E85" s="98"/>
      <c r="F85" s="98"/>
      <c r="G85" s="98"/>
      <c r="H85" s="98"/>
      <c r="I85" s="99"/>
      <c r="J85" s="100"/>
      <c r="K85" s="312">
        <v>0.05</v>
      </c>
      <c r="L85" s="859">
        <f>N78*K85</f>
        <v>864.7487749685157</v>
      </c>
      <c r="M85" s="860"/>
      <c r="N85" s="57"/>
    </row>
    <row r="86" spans="1:14" ht="15.75" thickBot="1">
      <c r="B86" s="823" t="s">
        <v>953</v>
      </c>
      <c r="C86" s="824"/>
      <c r="D86" s="824"/>
      <c r="E86" s="824"/>
      <c r="F86" s="824"/>
      <c r="G86" s="824"/>
      <c r="H86" s="824"/>
      <c r="I86" s="824"/>
      <c r="J86" s="824"/>
      <c r="K86" s="824"/>
      <c r="L86" s="824"/>
      <c r="M86" s="825"/>
      <c r="N86" s="58">
        <f>L83+L84+L85</f>
        <v>5188.4926498110945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22483.468149181408</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1095</v>
      </c>
      <c r="C31" s="87" t="s">
        <v>2093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162</v>
      </c>
      <c r="B36" s="836" t="str">
        <f>VLOOKUP(A36,EQUIPOS!A6:D154,3,FALSE)</f>
        <v>Compactador manual (SALTARIN) Peso de operación (Kg.) 52, Fuerza de impacto por golpe (KN) 12.</v>
      </c>
      <c r="C36" s="837"/>
      <c r="D36" s="837"/>
      <c r="E36" s="837"/>
      <c r="F36" s="837"/>
      <c r="G36" s="837"/>
      <c r="H36" s="838"/>
      <c r="I36" s="274"/>
      <c r="J36" s="275"/>
      <c r="K36" s="276">
        <f>VLOOKUP(A36,EQUIPOS!A6:D163,4,FALSE)</f>
        <v>7728.4596208808525</v>
      </c>
      <c r="L36" s="277"/>
      <c r="M36" s="343">
        <v>2.5</v>
      </c>
      <c r="N36" s="279">
        <f>K36/M36</f>
        <v>3091.3838483523409</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469.42871250000002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3560.812560852341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4" t="s">
        <v>550</v>
      </c>
      <c r="B48" s="49" t="str">
        <f>VLOOKUP(A48,MATERIALES!A5:D373,3,FALSE)</f>
        <v>Material seleccionado para Relleno</v>
      </c>
      <c r="C48" s="288"/>
      <c r="D48" s="288"/>
      <c r="E48" s="288"/>
      <c r="F48" s="288"/>
      <c r="G48" s="288"/>
      <c r="H48" s="288"/>
      <c r="I48" s="275"/>
      <c r="J48" s="231" t="str">
        <f>VLOOKUP(A48,MATERIALES!A4:D640,2,FALSE)</f>
        <v>m3</v>
      </c>
      <c r="K48" s="289">
        <v>1.3</v>
      </c>
      <c r="L48" s="274"/>
      <c r="M48" s="409">
        <f>VLOOKUP(A48,MATERIALES!A5:D396,4,FALSE)</f>
        <v>25810.130862879425</v>
      </c>
      <c r="N48" s="279">
        <f>K48*M48</f>
        <v>33553.170121743256</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41.994912021193848</v>
      </c>
      <c r="N49" s="279">
        <f>K49*M49</f>
        <v>1259.8473606358154</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34813.017482379073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7">
        <f>VLOOKUP(A60,TRANSPORTE!A5:D117,4,FALSE)</f>
        <v>1341.871351268391</v>
      </c>
      <c r="M60" s="828"/>
      <c r="N60" s="294">
        <f>K60*L60</f>
        <v>1744.4327566489083</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1744.4327566489083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5"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20</v>
      </c>
      <c r="N71" s="402">
        <f>K71/M71</f>
        <v>9388.5742499999997</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9388.5742499999997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49506.83704988032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9901.3674099760647</v>
      </c>
      <c r="M84" s="858"/>
      <c r="N84" s="57"/>
    </row>
    <row r="85" spans="1:14">
      <c r="B85" s="95" t="s">
        <v>973</v>
      </c>
      <c r="C85" s="96"/>
      <c r="D85" s="96"/>
      <c r="E85" s="96"/>
      <c r="F85" s="96"/>
      <c r="G85" s="96"/>
      <c r="H85" s="96"/>
      <c r="I85" s="93"/>
      <c r="J85" s="94"/>
      <c r="K85" s="311">
        <v>0.05</v>
      </c>
      <c r="L85" s="857">
        <f>N79*K85</f>
        <v>2475.3418524940162</v>
      </c>
      <c r="M85" s="858"/>
      <c r="N85" s="57"/>
    </row>
    <row r="86" spans="1:14" ht="15.75" thickBot="1">
      <c r="B86" s="97" t="s">
        <v>974</v>
      </c>
      <c r="C86" s="98"/>
      <c r="D86" s="98"/>
      <c r="E86" s="98"/>
      <c r="F86" s="98"/>
      <c r="G86" s="98"/>
      <c r="H86" s="98"/>
      <c r="I86" s="99"/>
      <c r="J86" s="100"/>
      <c r="K86" s="312">
        <v>0.05</v>
      </c>
      <c r="L86" s="859">
        <f>N79*K86</f>
        <v>2475.3418524940162</v>
      </c>
      <c r="M86" s="860"/>
      <c r="N86" s="57"/>
    </row>
    <row r="87" spans="1:14" ht="15.75" thickBot="1">
      <c r="B87" s="823" t="s">
        <v>953</v>
      </c>
      <c r="C87" s="824"/>
      <c r="D87" s="824"/>
      <c r="E87" s="824"/>
      <c r="F87" s="824"/>
      <c r="G87" s="824"/>
      <c r="H87" s="824"/>
      <c r="I87" s="824"/>
      <c r="J87" s="824"/>
      <c r="K87" s="824"/>
      <c r="L87" s="824"/>
      <c r="M87" s="825"/>
      <c r="N87" s="58">
        <f>L84+L85+L86</f>
        <v>14852.051114964099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64358.888164844422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1096</v>
      </c>
      <c r="C31" s="87" t="s">
        <v>1637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162</v>
      </c>
      <c r="B36" s="836" t="str">
        <f>VLOOKUP(A36,EQUIPOS!A6:D154,3,FALSE)</f>
        <v>Compactador manual (SALTARIN) Peso de operación (Kg.) 52, Fuerza de impacto por golpe (KN) 12.</v>
      </c>
      <c r="C36" s="837"/>
      <c r="D36" s="837"/>
      <c r="E36" s="837"/>
      <c r="F36" s="837"/>
      <c r="G36" s="837"/>
      <c r="H36" s="838"/>
      <c r="I36" s="274"/>
      <c r="J36" s="275"/>
      <c r="K36" s="276">
        <f>VLOOKUP(A36,EQUIPOS!A6:D163,4,FALSE)</f>
        <v>7728.4596208808525</v>
      </c>
      <c r="L36" s="277"/>
      <c r="M36" s="343">
        <v>2.5</v>
      </c>
      <c r="N36" s="279">
        <f>K36/M36</f>
        <v>3091.3838483523409</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469.42871250000002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3560.812560852341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4" t="s">
        <v>540</v>
      </c>
      <c r="B48" s="49" t="str">
        <f>VLOOKUP(A48,MATERIALES!A5:D373,3,FALSE)</f>
        <v>Material de Recebo Para Relleno</v>
      </c>
      <c r="C48" s="288"/>
      <c r="D48" s="288"/>
      <c r="E48" s="288"/>
      <c r="F48" s="288"/>
      <c r="G48" s="288"/>
      <c r="H48" s="288"/>
      <c r="I48" s="275"/>
      <c r="J48" s="231" t="str">
        <f>VLOOKUP(A48,MATERIALES!A4:D640,2,FALSE)</f>
        <v>m3</v>
      </c>
      <c r="K48" s="289">
        <v>1.3</v>
      </c>
      <c r="L48" s="274"/>
      <c r="M48" s="409">
        <f>VLOOKUP(A48,MATERIALES!A5:D396,4,FALSE)</f>
        <v>27149.902396023743</v>
      </c>
      <c r="N48" s="279">
        <f>K48*M48</f>
        <v>35294.873114830865</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41.994912021193848</v>
      </c>
      <c r="N49" s="279">
        <f>K49*M49</f>
        <v>1259.8473606358154</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36554.720475466682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7">
        <f>VLOOKUP(A60,TRANSPORTE!A5:D117,4,FALSE)</f>
        <v>1341.871351268391</v>
      </c>
      <c r="M60" s="828"/>
      <c r="N60" s="294">
        <f>K60*L60</f>
        <v>1744.4327566489083</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51"/>
    </row>
    <row r="66" spans="1:15" ht="15.75" thickBot="1">
      <c r="B66" s="829" t="s">
        <v>953</v>
      </c>
      <c r="C66" s="830"/>
      <c r="D66" s="830"/>
      <c r="E66" s="830"/>
      <c r="F66" s="830"/>
      <c r="G66" s="830"/>
      <c r="H66" s="830"/>
      <c r="I66" s="830"/>
      <c r="J66" s="830"/>
      <c r="K66" s="830"/>
      <c r="L66" s="830"/>
      <c r="M66" s="831"/>
      <c r="N66" s="110">
        <f>N60+N61+N62+N63+N64</f>
        <v>1744.4327566489083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5"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20</v>
      </c>
      <c r="N71" s="402">
        <f>K71/M71</f>
        <v>9388.5742499999997</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9388.5742499999997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51248.540042967928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10249.708008593587</v>
      </c>
      <c r="M84" s="858"/>
      <c r="N84" s="57"/>
    </row>
    <row r="85" spans="1:14">
      <c r="B85" s="95" t="s">
        <v>973</v>
      </c>
      <c r="C85" s="96"/>
      <c r="D85" s="96"/>
      <c r="E85" s="96"/>
      <c r="F85" s="96"/>
      <c r="G85" s="96"/>
      <c r="H85" s="96"/>
      <c r="I85" s="93"/>
      <c r="J85" s="94"/>
      <c r="K85" s="311">
        <v>0.05</v>
      </c>
      <c r="L85" s="857">
        <f>N79*K85</f>
        <v>2562.4270021483967</v>
      </c>
      <c r="M85" s="858"/>
      <c r="N85" s="57"/>
    </row>
    <row r="86" spans="1:14" ht="15.75" thickBot="1">
      <c r="B86" s="97" t="s">
        <v>974</v>
      </c>
      <c r="C86" s="98"/>
      <c r="D86" s="98"/>
      <c r="E86" s="98"/>
      <c r="F86" s="98"/>
      <c r="G86" s="98"/>
      <c r="H86" s="98"/>
      <c r="I86" s="99"/>
      <c r="J86" s="100"/>
      <c r="K86" s="312">
        <v>0.05</v>
      </c>
      <c r="L86" s="859">
        <f>N79*K86</f>
        <v>2562.4270021483967</v>
      </c>
      <c r="M86" s="860"/>
      <c r="N86" s="57"/>
    </row>
    <row r="87" spans="1:14" ht="15.75" thickBot="1">
      <c r="B87" s="823" t="s">
        <v>953</v>
      </c>
      <c r="C87" s="824"/>
      <c r="D87" s="824"/>
      <c r="E87" s="824"/>
      <c r="F87" s="824"/>
      <c r="G87" s="824"/>
      <c r="H87" s="824"/>
      <c r="I87" s="824"/>
      <c r="J87" s="824"/>
      <c r="K87" s="824"/>
      <c r="L87" s="824"/>
      <c r="M87" s="825"/>
      <c r="N87" s="58">
        <f>L84+L85+L86</f>
        <v>15374.562012890381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66623.102055858311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1638</v>
      </c>
      <c r="C31" s="87" t="s">
        <v>1639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162</v>
      </c>
      <c r="B36" s="836" t="str">
        <f>VLOOKUP(A36,EQUIPOS!A6:D154,3,FALSE)</f>
        <v>Compactador manual (SALTARIN) Peso de operación (Kg.) 52, Fuerza de impacto por golpe (KN) 12.</v>
      </c>
      <c r="C36" s="837"/>
      <c r="D36" s="837"/>
      <c r="E36" s="837"/>
      <c r="F36" s="837"/>
      <c r="G36" s="837"/>
      <c r="H36" s="838"/>
      <c r="I36" s="274"/>
      <c r="J36" s="275"/>
      <c r="K36" s="276">
        <f>VLOOKUP(A36,EQUIPOS!A6:D163,4,FALSE)</f>
        <v>7728.4596208808525</v>
      </c>
      <c r="L36" s="277"/>
      <c r="M36" s="343">
        <v>2.5</v>
      </c>
      <c r="N36" s="279">
        <f>K36/M36</f>
        <v>3091.3838483523409</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469.42871250000002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3560.812560852341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4" t="s">
        <v>515</v>
      </c>
      <c r="B48" s="49" t="str">
        <f>VLOOKUP(A48,MATERIALES!A5:D373,3,FALSE)</f>
        <v>Material  Granular Tipo SBG</v>
      </c>
      <c r="C48" s="288"/>
      <c r="D48" s="288"/>
      <c r="E48" s="288"/>
      <c r="F48" s="288"/>
      <c r="G48" s="288"/>
      <c r="H48" s="288"/>
      <c r="I48" s="275"/>
      <c r="J48" s="231" t="str">
        <f>VLOOKUP(A48,MATERIALES!A4:D640,2,FALSE)</f>
        <v>m3</v>
      </c>
      <c r="K48" s="289">
        <v>1.3</v>
      </c>
      <c r="L48" s="274"/>
      <c r="M48" s="409">
        <f>VLOOKUP(A48,MATERIALES!A5:D396,4,FALSE)</f>
        <v>51243.78203149086</v>
      </c>
      <c r="N48" s="279">
        <f>K48*M48</f>
        <v>66616.916640938114</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41.994912021193848</v>
      </c>
      <c r="N49" s="279">
        <f>K49*M49</f>
        <v>1259.8473606358154</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67876.764001573931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7">
        <f>VLOOKUP(A60,TRANSPORTE!A5:D117,4,FALSE)</f>
        <v>1341.871351268391</v>
      </c>
      <c r="M60" s="828"/>
      <c r="N60" s="294">
        <f>K60*L60</f>
        <v>1744.4327566489083</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1744.4327566489083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5"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20</v>
      </c>
      <c r="N71" s="402">
        <f>K71/M71</f>
        <v>9388.5742499999997</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9388.5742499999997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82570.583569075185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16514.116713815038</v>
      </c>
      <c r="M84" s="858"/>
      <c r="N84" s="57"/>
    </row>
    <row r="85" spans="1:14">
      <c r="B85" s="95" t="s">
        <v>973</v>
      </c>
      <c r="C85" s="96"/>
      <c r="D85" s="96"/>
      <c r="E85" s="96"/>
      <c r="F85" s="96"/>
      <c r="G85" s="96"/>
      <c r="H85" s="96"/>
      <c r="I85" s="93"/>
      <c r="J85" s="94"/>
      <c r="K85" s="311">
        <v>0.05</v>
      </c>
      <c r="L85" s="857">
        <f>N79*K85</f>
        <v>4128.5291784537594</v>
      </c>
      <c r="M85" s="858"/>
      <c r="N85" s="57"/>
    </row>
    <row r="86" spans="1:14" ht="15.75" thickBot="1">
      <c r="B86" s="97" t="s">
        <v>974</v>
      </c>
      <c r="C86" s="98"/>
      <c r="D86" s="98"/>
      <c r="E86" s="98"/>
      <c r="F86" s="98"/>
      <c r="G86" s="98"/>
      <c r="H86" s="98"/>
      <c r="I86" s="99"/>
      <c r="J86" s="100"/>
      <c r="K86" s="312">
        <v>0.05</v>
      </c>
      <c r="L86" s="859">
        <f>N79*K86</f>
        <v>4128.5291784537594</v>
      </c>
      <c r="M86" s="860"/>
      <c r="N86" s="57"/>
    </row>
    <row r="87" spans="1:14" ht="15.75" thickBot="1">
      <c r="B87" s="823" t="s">
        <v>953</v>
      </c>
      <c r="C87" s="824"/>
      <c r="D87" s="824"/>
      <c r="E87" s="824"/>
      <c r="F87" s="824"/>
      <c r="G87" s="824"/>
      <c r="H87" s="824"/>
      <c r="I87" s="824"/>
      <c r="J87" s="824"/>
      <c r="K87" s="824"/>
      <c r="L87" s="824"/>
      <c r="M87" s="825"/>
      <c r="N87" s="58">
        <f>L84+L85+L86</f>
        <v>24771.175070722555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107341.75863979774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8.75" customHeight="1" thickBot="1">
      <c r="A31" t="s">
        <v>1845</v>
      </c>
      <c r="B31" s="86" t="s">
        <v>1640</v>
      </c>
      <c r="C31" s="87" t="s">
        <v>1641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162</v>
      </c>
      <c r="B36" s="836" t="str">
        <f>VLOOKUP(A36,EQUIPOS!A6:D154,3,FALSE)</f>
        <v>Compactador manual (SALTARIN) Peso de operación (Kg.) 52, Fuerza de impacto por golpe (KN) 12.</v>
      </c>
      <c r="C36" s="837"/>
      <c r="D36" s="837"/>
      <c r="E36" s="837"/>
      <c r="F36" s="837"/>
      <c r="G36" s="837"/>
      <c r="H36" s="838"/>
      <c r="I36" s="274"/>
      <c r="J36" s="275"/>
      <c r="K36" s="276">
        <f>VLOOKUP(A36,EQUIPOS!A6:D163,4,FALSE)</f>
        <v>7728.4596208808525</v>
      </c>
      <c r="L36" s="277"/>
      <c r="M36" s="343">
        <v>2.5</v>
      </c>
      <c r="N36" s="279">
        <f>K36/M36</f>
        <v>3091.3838483523409</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469.42871250000002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3560.812560852341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4" t="s">
        <v>517</v>
      </c>
      <c r="B48" s="49" t="str">
        <f>VLOOKUP(A48,MATERIALES!A5:D373,3,FALSE)</f>
        <v>Material Granular Tipo  BG</v>
      </c>
      <c r="C48" s="288"/>
      <c r="D48" s="288"/>
      <c r="E48" s="288"/>
      <c r="F48" s="288"/>
      <c r="G48" s="288"/>
      <c r="H48" s="288"/>
      <c r="I48" s="275"/>
      <c r="J48" s="231" t="str">
        <f>VLOOKUP(A48,MATERIALES!A4:D640,2,FALSE)</f>
        <v>m3</v>
      </c>
      <c r="K48" s="289">
        <v>1.3</v>
      </c>
      <c r="L48" s="274"/>
      <c r="M48" s="409">
        <f>VLOOKUP(A48,MATERIALES!A5:D396,4,FALSE)</f>
        <v>54968.267171368439</v>
      </c>
      <c r="N48" s="279">
        <f>K48*M48</f>
        <v>71458.747322778974</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41.994912021193848</v>
      </c>
      <c r="N49" s="279">
        <f>K49*M49</f>
        <v>1259.8473606358154</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72718.594683414791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7">
        <f>VLOOKUP(A60,TRANSPORTE!A5:D117,4,FALSE)</f>
        <v>1341.871351268391</v>
      </c>
      <c r="M60" s="828"/>
      <c r="N60" s="294">
        <f>K60*L60</f>
        <v>1744.4327566489083</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1744.4327566489083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65"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20</v>
      </c>
      <c r="N71" s="402">
        <f>K71/M71</f>
        <v>9388.5742499999997</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9388.5742499999997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87412.414250916045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17482.482850183209</v>
      </c>
      <c r="M84" s="858"/>
      <c r="N84" s="57"/>
    </row>
    <row r="85" spans="1:14">
      <c r="B85" s="95" t="s">
        <v>973</v>
      </c>
      <c r="C85" s="96"/>
      <c r="D85" s="96"/>
      <c r="E85" s="96"/>
      <c r="F85" s="96"/>
      <c r="G85" s="96"/>
      <c r="H85" s="96"/>
      <c r="I85" s="93"/>
      <c r="J85" s="94"/>
      <c r="K85" s="311">
        <v>0.05</v>
      </c>
      <c r="L85" s="857">
        <f>N79*K85</f>
        <v>4370.6207125458022</v>
      </c>
      <c r="M85" s="858"/>
      <c r="N85" s="57"/>
    </row>
    <row r="86" spans="1:14" ht="15.75" thickBot="1">
      <c r="B86" s="97" t="s">
        <v>974</v>
      </c>
      <c r="C86" s="98"/>
      <c r="D86" s="98"/>
      <c r="E86" s="98"/>
      <c r="F86" s="98"/>
      <c r="G86" s="98"/>
      <c r="H86" s="98"/>
      <c r="I86" s="99"/>
      <c r="J86" s="100"/>
      <c r="K86" s="312">
        <v>0.05</v>
      </c>
      <c r="L86" s="859">
        <f>N79*K86</f>
        <v>4370.6207125458022</v>
      </c>
      <c r="M86" s="860"/>
      <c r="N86" s="57"/>
    </row>
    <row r="87" spans="1:14" ht="15.75" thickBot="1">
      <c r="B87" s="823" t="s">
        <v>953</v>
      </c>
      <c r="C87" s="824"/>
      <c r="D87" s="824"/>
      <c r="E87" s="824"/>
      <c r="F87" s="824"/>
      <c r="G87" s="824"/>
      <c r="H87" s="824"/>
      <c r="I87" s="824"/>
      <c r="J87" s="824"/>
      <c r="K87" s="824"/>
      <c r="L87" s="824"/>
      <c r="M87" s="825"/>
      <c r="N87" s="58">
        <f>L84+L85+L86</f>
        <v>26223.724275274813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113636.13852619086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8.75" customHeight="1" thickBot="1">
      <c r="A31" t="s">
        <v>1845</v>
      </c>
      <c r="B31" s="86" t="s">
        <v>1642</v>
      </c>
      <c r="C31" s="87" t="s">
        <v>1643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04" t="s">
        <v>944</v>
      </c>
      <c r="C35" s="805"/>
      <c r="D35" s="805"/>
      <c r="E35" s="805"/>
      <c r="F35" s="805"/>
      <c r="G35" s="805"/>
      <c r="H35" s="806"/>
      <c r="I35" s="807" t="s">
        <v>948</v>
      </c>
      <c r="J35" s="808"/>
      <c r="K35" s="75" t="s">
        <v>949</v>
      </c>
      <c r="L35" s="809" t="s">
        <v>950</v>
      </c>
      <c r="M35" s="806"/>
      <c r="N35" s="76" t="s">
        <v>951</v>
      </c>
    </row>
    <row r="36" spans="1:16">
      <c r="A36" s="119"/>
      <c r="B36" s="836"/>
      <c r="C36" s="837"/>
      <c r="D36" s="837"/>
      <c r="E36" s="837"/>
      <c r="F36" s="837"/>
      <c r="G36" s="837"/>
      <c r="H36" s="838"/>
      <c r="I36" s="274"/>
      <c r="J36" s="275"/>
      <c r="K36" s="276"/>
      <c r="L36" s="277"/>
      <c r="M36" s="343"/>
      <c r="N36" s="279"/>
      <c r="P36" s="112"/>
    </row>
    <row r="37" spans="1:16">
      <c r="A37" s="119"/>
      <c r="B37" s="836"/>
      <c r="C37" s="837"/>
      <c r="D37" s="837"/>
      <c r="E37" s="837"/>
      <c r="F37" s="837"/>
      <c r="G37" s="837"/>
      <c r="H37" s="838"/>
      <c r="I37" s="428"/>
      <c r="J37" s="429"/>
      <c r="K37" s="276"/>
      <c r="L37" s="342"/>
      <c r="M37" s="343"/>
      <c r="N37" s="279"/>
      <c r="P37" s="109"/>
    </row>
    <row r="38" spans="1:16">
      <c r="A38" s="119"/>
      <c r="B38" s="836"/>
      <c r="C38" s="837"/>
      <c r="D38" s="837"/>
      <c r="E38" s="837"/>
      <c r="F38" s="837"/>
      <c r="G38" s="837"/>
      <c r="H38" s="838"/>
      <c r="I38" s="335"/>
      <c r="J38" s="337"/>
      <c r="K38" s="276"/>
      <c r="L38" s="430"/>
      <c r="M38" s="431"/>
      <c r="N38" s="279"/>
      <c r="P38" s="112"/>
    </row>
    <row r="39" spans="1:16">
      <c r="B39" s="836"/>
      <c r="C39" s="837"/>
      <c r="D39" s="837"/>
      <c r="E39" s="837"/>
      <c r="F39" s="837"/>
      <c r="G39" s="837"/>
      <c r="H39" s="838"/>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43" t="s">
        <v>952</v>
      </c>
      <c r="C41" s="844"/>
      <c r="D41" s="844"/>
      <c r="E41" s="44"/>
      <c r="F41" s="45"/>
      <c r="G41" s="45"/>
      <c r="H41" s="46"/>
      <c r="I41" s="42"/>
      <c r="J41" s="43"/>
      <c r="K41" s="286"/>
      <c r="L41" s="283"/>
      <c r="M41" s="408">
        <v>0.05</v>
      </c>
      <c r="N41" s="351">
        <f>N77*M41</f>
        <v>469.42871250000002</v>
      </c>
      <c r="P41" s="112"/>
    </row>
    <row r="42" spans="1:16" ht="15.75" thickBot="1">
      <c r="B42" s="836"/>
      <c r="C42" s="837"/>
      <c r="D42" s="837"/>
      <c r="E42" s="837"/>
      <c r="F42" s="837"/>
      <c r="G42" s="837"/>
      <c r="H42" s="838"/>
      <c r="I42" s="845"/>
      <c r="J42" s="846"/>
      <c r="K42" s="47"/>
      <c r="L42" s="847"/>
      <c r="M42" s="848"/>
      <c r="N42" s="111"/>
    </row>
    <row r="43" spans="1:16" ht="15.75" thickBot="1">
      <c r="B43" s="823" t="s">
        <v>953</v>
      </c>
      <c r="C43" s="824"/>
      <c r="D43" s="824"/>
      <c r="E43" s="824"/>
      <c r="F43" s="824"/>
      <c r="G43" s="824"/>
      <c r="H43" s="824"/>
      <c r="I43" s="824"/>
      <c r="J43" s="824"/>
      <c r="K43" s="824"/>
      <c r="L43" s="824"/>
      <c r="M43" s="825"/>
      <c r="N43" s="401">
        <f>SUM(N36:N42)</f>
        <v>469.42871250000002</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4" t="s">
        <v>944</v>
      </c>
      <c r="C47" s="815"/>
      <c r="D47" s="815"/>
      <c r="E47" s="815"/>
      <c r="F47" s="815"/>
      <c r="G47" s="815"/>
      <c r="H47" s="815"/>
      <c r="I47" s="816"/>
      <c r="J47" s="322" t="s">
        <v>945</v>
      </c>
      <c r="K47" s="91" t="s">
        <v>946</v>
      </c>
      <c r="L47" s="817" t="s">
        <v>955</v>
      </c>
      <c r="M47" s="816"/>
      <c r="N47" s="92" t="s">
        <v>951</v>
      </c>
    </row>
    <row r="48" spans="1:16">
      <c r="A48" s="164" t="s">
        <v>544</v>
      </c>
      <c r="B48" s="49" t="str">
        <f>VLOOKUP(A48,MATERIALES!A5:D373,3,FALSE)</f>
        <v>Material filtrante (6´´)</v>
      </c>
      <c r="C48" s="288"/>
      <c r="D48" s="288"/>
      <c r="E48" s="288"/>
      <c r="F48" s="288"/>
      <c r="G48" s="288"/>
      <c r="H48" s="288"/>
      <c r="I48" s="275"/>
      <c r="J48" s="231" t="str">
        <f>VLOOKUP(A48,MATERIALES!A4:D640,2,FALSE)</f>
        <v>m3</v>
      </c>
      <c r="K48" s="289">
        <v>1.3</v>
      </c>
      <c r="L48" s="274"/>
      <c r="M48" s="409">
        <f>VLOOKUP(A48,MATERIALES!A5:D396,4,FALSE)</f>
        <v>75265.175895890105</v>
      </c>
      <c r="N48" s="279">
        <f>K48*M48</f>
        <v>97844.728664657145</v>
      </c>
    </row>
    <row r="49" spans="1:14">
      <c r="A49" s="164"/>
      <c r="B49" s="49"/>
      <c r="C49" s="432"/>
      <c r="D49" s="432"/>
      <c r="E49" s="432"/>
      <c r="F49" s="432"/>
      <c r="G49" s="432"/>
      <c r="H49" s="432"/>
      <c r="I49" s="432"/>
      <c r="J49" s="318"/>
      <c r="K49" s="404"/>
      <c r="L49" s="428"/>
      <c r="M49" s="409"/>
      <c r="N49" s="279"/>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97844.728664657145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7">
        <f>VLOOKUP(A60,TRANSPORTE!A5:D117,4,FALSE)</f>
        <v>1341.871351268391</v>
      </c>
      <c r="M60" s="828"/>
      <c r="N60" s="294">
        <f>K60*L60</f>
        <v>1744.4327566489083</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1744.4327566489083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5"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20</v>
      </c>
      <c r="N71" s="402">
        <f>K71/M71</f>
        <v>9388.5742499999997</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9388.5742499999997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109447.16438380606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21889.432876761213</v>
      </c>
      <c r="M84" s="858"/>
      <c r="N84" s="57"/>
    </row>
    <row r="85" spans="1:14">
      <c r="B85" s="95" t="s">
        <v>973</v>
      </c>
      <c r="C85" s="96"/>
      <c r="D85" s="96"/>
      <c r="E85" s="96"/>
      <c r="F85" s="96"/>
      <c r="G85" s="96"/>
      <c r="H85" s="96"/>
      <c r="I85" s="93"/>
      <c r="J85" s="94"/>
      <c r="K85" s="311">
        <v>0.05</v>
      </c>
      <c r="L85" s="857">
        <f>N79*K85</f>
        <v>5472.3582191903033</v>
      </c>
      <c r="M85" s="858"/>
      <c r="N85" s="57"/>
    </row>
    <row r="86" spans="1:14" ht="15.75" thickBot="1">
      <c r="B86" s="97" t="s">
        <v>974</v>
      </c>
      <c r="C86" s="98"/>
      <c r="D86" s="98"/>
      <c r="E86" s="98"/>
      <c r="F86" s="98"/>
      <c r="G86" s="98"/>
      <c r="H86" s="98"/>
      <c r="I86" s="99"/>
      <c r="J86" s="100"/>
      <c r="K86" s="312">
        <v>0.05</v>
      </c>
      <c r="L86" s="859">
        <f>N79*K86</f>
        <v>5472.3582191903033</v>
      </c>
      <c r="M86" s="860"/>
      <c r="N86" s="57"/>
    </row>
    <row r="87" spans="1:14" ht="15.75" thickBot="1">
      <c r="B87" s="823" t="s">
        <v>953</v>
      </c>
      <c r="C87" s="824"/>
      <c r="D87" s="824"/>
      <c r="E87" s="824"/>
      <c r="F87" s="824"/>
      <c r="G87" s="824"/>
      <c r="H87" s="824"/>
      <c r="I87" s="824"/>
      <c r="J87" s="824"/>
      <c r="K87" s="824"/>
      <c r="L87" s="824"/>
      <c r="M87" s="825"/>
      <c r="N87" s="58">
        <f>L84+L85+L86</f>
        <v>32834.149315141818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142281.31369894787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1644</v>
      </c>
      <c r="C31" s="87" t="s">
        <v>1645</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04" t="s">
        <v>944</v>
      </c>
      <c r="C35" s="805"/>
      <c r="D35" s="805"/>
      <c r="E35" s="805"/>
      <c r="F35" s="805"/>
      <c r="G35" s="805"/>
      <c r="H35" s="806"/>
      <c r="I35" s="807" t="s">
        <v>948</v>
      </c>
      <c r="J35" s="808"/>
      <c r="K35" s="75" t="s">
        <v>949</v>
      </c>
      <c r="L35" s="809" t="s">
        <v>950</v>
      </c>
      <c r="M35" s="806"/>
      <c r="N35" s="76" t="s">
        <v>951</v>
      </c>
    </row>
    <row r="36" spans="1:16">
      <c r="A36" s="119"/>
      <c r="B36" s="836"/>
      <c r="C36" s="837"/>
      <c r="D36" s="837"/>
      <c r="E36" s="837"/>
      <c r="F36" s="837"/>
      <c r="G36" s="837"/>
      <c r="H36" s="838"/>
      <c r="I36" s="274"/>
      <c r="J36" s="275"/>
      <c r="K36" s="276"/>
      <c r="L36" s="277"/>
      <c r="M36" s="343"/>
      <c r="N36" s="279"/>
      <c r="P36" s="112"/>
    </row>
    <row r="37" spans="1:16">
      <c r="A37" s="119"/>
      <c r="B37" s="836"/>
      <c r="C37" s="837"/>
      <c r="D37" s="837"/>
      <c r="E37" s="837"/>
      <c r="F37" s="837"/>
      <c r="G37" s="837"/>
      <c r="H37" s="838"/>
      <c r="I37" s="428"/>
      <c r="J37" s="429"/>
      <c r="K37" s="276"/>
      <c r="L37" s="342"/>
      <c r="M37" s="343"/>
      <c r="N37" s="279"/>
      <c r="P37" s="109"/>
    </row>
    <row r="38" spans="1:16">
      <c r="A38" s="119"/>
      <c r="B38" s="836"/>
      <c r="C38" s="837"/>
      <c r="D38" s="837"/>
      <c r="E38" s="837"/>
      <c r="F38" s="837"/>
      <c r="G38" s="837"/>
      <c r="H38" s="838"/>
      <c r="I38" s="335"/>
      <c r="J38" s="337"/>
      <c r="K38" s="276"/>
      <c r="L38" s="430"/>
      <c r="M38" s="431"/>
      <c r="N38" s="279"/>
      <c r="P38" s="112"/>
    </row>
    <row r="39" spans="1:16">
      <c r="B39" s="836"/>
      <c r="C39" s="837"/>
      <c r="D39" s="837"/>
      <c r="E39" s="837"/>
      <c r="F39" s="837"/>
      <c r="G39" s="837"/>
      <c r="H39" s="838"/>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43" t="s">
        <v>952</v>
      </c>
      <c r="C41" s="844"/>
      <c r="D41" s="844"/>
      <c r="E41" s="44"/>
      <c r="F41" s="45"/>
      <c r="G41" s="45"/>
      <c r="H41" s="46"/>
      <c r="I41" s="42"/>
      <c r="J41" s="43"/>
      <c r="K41" s="286"/>
      <c r="L41" s="283"/>
      <c r="M41" s="408">
        <v>0.05</v>
      </c>
      <c r="N41" s="351">
        <f>N77*M41</f>
        <v>469.42871250000002</v>
      </c>
      <c r="P41" s="112"/>
    </row>
    <row r="42" spans="1:16" ht="15.75" thickBot="1">
      <c r="B42" s="836"/>
      <c r="C42" s="837"/>
      <c r="D42" s="837"/>
      <c r="E42" s="837"/>
      <c r="F42" s="837"/>
      <c r="G42" s="837"/>
      <c r="H42" s="838"/>
      <c r="I42" s="845"/>
      <c r="J42" s="846"/>
      <c r="K42" s="47"/>
      <c r="L42" s="847"/>
      <c r="M42" s="848"/>
      <c r="N42" s="111"/>
    </row>
    <row r="43" spans="1:16" ht="15.75" thickBot="1">
      <c r="B43" s="823" t="s">
        <v>953</v>
      </c>
      <c r="C43" s="824"/>
      <c r="D43" s="824"/>
      <c r="E43" s="824"/>
      <c r="F43" s="824"/>
      <c r="G43" s="824"/>
      <c r="H43" s="824"/>
      <c r="I43" s="824"/>
      <c r="J43" s="824"/>
      <c r="K43" s="824"/>
      <c r="L43" s="824"/>
      <c r="M43" s="825"/>
      <c r="N43" s="401">
        <f>SUM(N36:N42)</f>
        <v>469.42871250000002</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4" t="s">
        <v>944</v>
      </c>
      <c r="C47" s="815"/>
      <c r="D47" s="815"/>
      <c r="E47" s="815"/>
      <c r="F47" s="815"/>
      <c r="G47" s="815"/>
      <c r="H47" s="815"/>
      <c r="I47" s="816"/>
      <c r="J47" s="322" t="s">
        <v>945</v>
      </c>
      <c r="K47" s="91" t="s">
        <v>946</v>
      </c>
      <c r="L47" s="817" t="s">
        <v>955</v>
      </c>
      <c r="M47" s="816"/>
      <c r="N47" s="92" t="s">
        <v>951</v>
      </c>
    </row>
    <row r="48" spans="1:16">
      <c r="A48" s="164" t="s">
        <v>474</v>
      </c>
      <c r="B48" s="49" t="str">
        <f>VLOOKUP(A48,MATERIALES!A5:D373,3,FALSE)</f>
        <v>Gravilla</v>
      </c>
      <c r="C48" s="288"/>
      <c r="D48" s="288"/>
      <c r="E48" s="288"/>
      <c r="F48" s="288"/>
      <c r="G48" s="288"/>
      <c r="H48" s="288"/>
      <c r="I48" s="275"/>
      <c r="J48" s="231" t="str">
        <f>VLOOKUP(A48,MATERIALES!A4:D640,2,FALSE)</f>
        <v>m3</v>
      </c>
      <c r="K48" s="289">
        <v>1.3</v>
      </c>
      <c r="L48" s="274"/>
      <c r="M48" s="409">
        <f>VLOOKUP(A48,MATERIALES!A5:D396,4,FALSE)</f>
        <v>75281.001516026794</v>
      </c>
      <c r="N48" s="279">
        <f>K48*M48</f>
        <v>97865.301970834829</v>
      </c>
    </row>
    <row r="49" spans="1:14">
      <c r="A49" s="164"/>
      <c r="B49" s="49"/>
      <c r="C49" s="432"/>
      <c r="D49" s="432"/>
      <c r="E49" s="432"/>
      <c r="F49" s="432"/>
      <c r="G49" s="432"/>
      <c r="H49" s="432"/>
      <c r="I49" s="432"/>
      <c r="J49" s="318"/>
      <c r="K49" s="404"/>
      <c r="L49" s="428"/>
      <c r="M49" s="409"/>
      <c r="N49" s="279"/>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97865.301970834829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7">
        <f>VLOOKUP(A60,TRANSPORTE!A5:D117,4,FALSE)</f>
        <v>1341.871351268391</v>
      </c>
      <c r="M60" s="828"/>
      <c r="N60" s="294">
        <f>K60*L60</f>
        <v>1744.4327566489083</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1744.4327566489083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5"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20</v>
      </c>
      <c r="N71" s="402">
        <f>K71/M71</f>
        <v>9388.5742499999997</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9388.5742499999997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109467.73768998374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21893.54753799675</v>
      </c>
      <c r="M84" s="858"/>
      <c r="N84" s="57"/>
    </row>
    <row r="85" spans="1:14">
      <c r="B85" s="95" t="s">
        <v>973</v>
      </c>
      <c r="C85" s="96"/>
      <c r="D85" s="96"/>
      <c r="E85" s="96"/>
      <c r="F85" s="96"/>
      <c r="G85" s="96"/>
      <c r="H85" s="96"/>
      <c r="I85" s="93"/>
      <c r="J85" s="94"/>
      <c r="K85" s="311">
        <v>0.05</v>
      </c>
      <c r="L85" s="857">
        <f>N79*K85</f>
        <v>5473.3868844991875</v>
      </c>
      <c r="M85" s="858"/>
      <c r="N85" s="57"/>
    </row>
    <row r="86" spans="1:14" ht="15.75" thickBot="1">
      <c r="B86" s="97" t="s">
        <v>974</v>
      </c>
      <c r="C86" s="98"/>
      <c r="D86" s="98"/>
      <c r="E86" s="98"/>
      <c r="F86" s="98"/>
      <c r="G86" s="98"/>
      <c r="H86" s="98"/>
      <c r="I86" s="99"/>
      <c r="J86" s="100"/>
      <c r="K86" s="312">
        <v>0.05</v>
      </c>
      <c r="L86" s="859">
        <f>N79*K86</f>
        <v>5473.3868844991875</v>
      </c>
      <c r="M86" s="860"/>
      <c r="N86" s="57"/>
    </row>
    <row r="87" spans="1:14" ht="15.75" thickBot="1">
      <c r="B87" s="823" t="s">
        <v>953</v>
      </c>
      <c r="C87" s="824"/>
      <c r="D87" s="824"/>
      <c r="E87" s="824"/>
      <c r="F87" s="824"/>
      <c r="G87" s="824"/>
      <c r="H87" s="824"/>
      <c r="I87" s="824"/>
      <c r="J87" s="824"/>
      <c r="K87" s="824"/>
      <c r="L87" s="824"/>
      <c r="M87" s="825"/>
      <c r="N87" s="58">
        <f>L84+L85+L86</f>
        <v>32840.321306995123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142308.05899697886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1646</v>
      </c>
      <c r="C31" s="87" t="s">
        <v>1647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04" t="s">
        <v>944</v>
      </c>
      <c r="C35" s="805"/>
      <c r="D35" s="805"/>
      <c r="E35" s="805"/>
      <c r="F35" s="805"/>
      <c r="G35" s="805"/>
      <c r="H35" s="806"/>
      <c r="I35" s="807" t="s">
        <v>948</v>
      </c>
      <c r="J35" s="808"/>
      <c r="K35" s="75" t="s">
        <v>949</v>
      </c>
      <c r="L35" s="809" t="s">
        <v>950</v>
      </c>
      <c r="M35" s="806"/>
      <c r="N35" s="76" t="s">
        <v>951</v>
      </c>
    </row>
    <row r="36" spans="1:16">
      <c r="A36" s="119"/>
      <c r="B36" s="836"/>
      <c r="C36" s="837"/>
      <c r="D36" s="837"/>
      <c r="E36" s="837"/>
      <c r="F36" s="837"/>
      <c r="G36" s="837"/>
      <c r="H36" s="838"/>
      <c r="I36" s="274"/>
      <c r="J36" s="275"/>
      <c r="K36" s="276"/>
      <c r="L36" s="277"/>
      <c r="M36" s="343"/>
      <c r="N36" s="279"/>
      <c r="P36" s="112"/>
    </row>
    <row r="37" spans="1:16">
      <c r="A37" s="119"/>
      <c r="B37" s="836"/>
      <c r="C37" s="837"/>
      <c r="D37" s="837"/>
      <c r="E37" s="837"/>
      <c r="F37" s="837"/>
      <c r="G37" s="837"/>
      <c r="H37" s="838"/>
      <c r="I37" s="428"/>
      <c r="J37" s="429"/>
      <c r="K37" s="276"/>
      <c r="L37" s="342"/>
      <c r="M37" s="343"/>
      <c r="N37" s="279"/>
      <c r="P37" s="109"/>
    </row>
    <row r="38" spans="1:16">
      <c r="A38" s="119"/>
      <c r="B38" s="836"/>
      <c r="C38" s="837"/>
      <c r="D38" s="837"/>
      <c r="E38" s="837"/>
      <c r="F38" s="837"/>
      <c r="G38" s="837"/>
      <c r="H38" s="838"/>
      <c r="I38" s="335"/>
      <c r="J38" s="337"/>
      <c r="K38" s="276"/>
      <c r="L38" s="430"/>
      <c r="M38" s="431"/>
      <c r="N38" s="279"/>
      <c r="P38" s="112"/>
    </row>
    <row r="39" spans="1:16">
      <c r="B39" s="836"/>
      <c r="C39" s="837"/>
      <c r="D39" s="837"/>
      <c r="E39" s="837"/>
      <c r="F39" s="837"/>
      <c r="G39" s="837"/>
      <c r="H39" s="838"/>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43" t="s">
        <v>952</v>
      </c>
      <c r="C41" s="844"/>
      <c r="D41" s="844"/>
      <c r="E41" s="44"/>
      <c r="F41" s="45"/>
      <c r="G41" s="45"/>
      <c r="H41" s="46"/>
      <c r="I41" s="42"/>
      <c r="J41" s="43"/>
      <c r="K41" s="286"/>
      <c r="L41" s="283"/>
      <c r="M41" s="408">
        <v>0.05</v>
      </c>
      <c r="N41" s="351">
        <f>N77*M41</f>
        <v>312.95247499999999</v>
      </c>
      <c r="P41" s="112"/>
    </row>
    <row r="42" spans="1:16" ht="15.75" thickBot="1">
      <c r="B42" s="836"/>
      <c r="C42" s="837"/>
      <c r="D42" s="837"/>
      <c r="E42" s="837"/>
      <c r="F42" s="837"/>
      <c r="G42" s="837"/>
      <c r="H42" s="838"/>
      <c r="I42" s="845"/>
      <c r="J42" s="846"/>
      <c r="K42" s="47"/>
      <c r="L42" s="847"/>
      <c r="M42" s="848"/>
      <c r="N42" s="111"/>
    </row>
    <row r="43" spans="1:16" ht="15.75" thickBot="1">
      <c r="B43" s="823" t="s">
        <v>953</v>
      </c>
      <c r="C43" s="824"/>
      <c r="D43" s="824"/>
      <c r="E43" s="824"/>
      <c r="F43" s="824"/>
      <c r="G43" s="824"/>
      <c r="H43" s="824"/>
      <c r="I43" s="824"/>
      <c r="J43" s="824"/>
      <c r="K43" s="824"/>
      <c r="L43" s="824"/>
      <c r="M43" s="825"/>
      <c r="N43" s="401">
        <f>SUM(N36:N42)</f>
        <v>312.95247499999999</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4" t="s">
        <v>944</v>
      </c>
      <c r="C47" s="815"/>
      <c r="D47" s="815"/>
      <c r="E47" s="815"/>
      <c r="F47" s="815"/>
      <c r="G47" s="815"/>
      <c r="H47" s="815"/>
      <c r="I47" s="816"/>
      <c r="J47" s="322" t="s">
        <v>945</v>
      </c>
      <c r="K47" s="91" t="s">
        <v>946</v>
      </c>
      <c r="L47" s="817" t="s">
        <v>955</v>
      </c>
      <c r="M47" s="816"/>
      <c r="N47" s="92" t="s">
        <v>951</v>
      </c>
    </row>
    <row r="48" spans="1:16">
      <c r="A48" s="167" t="s">
        <v>802</v>
      </c>
      <c r="B48" s="49" t="str">
        <f>VLOOKUP(A48,MATERIALES!A5:D373,3,FALSE)</f>
        <v>Arena lavada</v>
      </c>
      <c r="C48" s="288"/>
      <c r="D48" s="288"/>
      <c r="E48" s="288"/>
      <c r="F48" s="288"/>
      <c r="G48" s="288"/>
      <c r="H48" s="288"/>
      <c r="I48" s="275"/>
      <c r="J48" s="231" t="str">
        <f>VLOOKUP(A48,MATERIALES!A4:D640,2,FALSE)</f>
        <v>m3</v>
      </c>
      <c r="K48" s="289">
        <v>1.3</v>
      </c>
      <c r="L48" s="274"/>
      <c r="M48" s="409">
        <f>VLOOKUP(A48,MATERIALES!A5:D396,4,FALSE)</f>
        <v>69312.675580530238</v>
      </c>
      <c r="N48" s="279">
        <f>K48*M48</f>
        <v>90106.478254689311</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90106.478254689311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7">
        <f>VLOOKUP(A60,TRANSPORTE!A5:D117,4,FALSE)</f>
        <v>1341.871351268391</v>
      </c>
      <c r="M60" s="828"/>
      <c r="N60" s="294">
        <f>K60*L60</f>
        <v>1744.4327566489083</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1744.4327566489083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8"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20</v>
      </c>
      <c r="N71" s="402">
        <f>K71/M71</f>
        <v>6259.0494999999992</v>
      </c>
      <c r="O71" s="112"/>
    </row>
    <row r="72" spans="1:15">
      <c r="A72" s="168"/>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6259.0494999999992</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98422.912986338211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19684.582597267643</v>
      </c>
      <c r="M84" s="858"/>
      <c r="N84" s="57"/>
    </row>
    <row r="85" spans="1:14">
      <c r="B85" s="95" t="s">
        <v>973</v>
      </c>
      <c r="C85" s="96"/>
      <c r="D85" s="96"/>
      <c r="E85" s="96"/>
      <c r="F85" s="96"/>
      <c r="G85" s="96"/>
      <c r="H85" s="96"/>
      <c r="I85" s="93"/>
      <c r="J85" s="94"/>
      <c r="K85" s="311">
        <v>0.05</v>
      </c>
      <c r="L85" s="857">
        <f>N79*K85</f>
        <v>4921.1456493169107</v>
      </c>
      <c r="M85" s="858"/>
      <c r="N85" s="57"/>
    </row>
    <row r="86" spans="1:14" ht="15.75" thickBot="1">
      <c r="B86" s="97" t="s">
        <v>974</v>
      </c>
      <c r="C86" s="98"/>
      <c r="D86" s="98"/>
      <c r="E86" s="98"/>
      <c r="F86" s="98"/>
      <c r="G86" s="98"/>
      <c r="H86" s="98"/>
      <c r="I86" s="99"/>
      <c r="J86" s="100"/>
      <c r="K86" s="312">
        <v>0.05</v>
      </c>
      <c r="L86" s="859">
        <f>N79*K86</f>
        <v>4921.1456493169107</v>
      </c>
      <c r="M86" s="860"/>
      <c r="N86" s="57"/>
    </row>
    <row r="87" spans="1:14" ht="15.75" thickBot="1">
      <c r="B87" s="823" t="s">
        <v>953</v>
      </c>
      <c r="C87" s="824"/>
      <c r="D87" s="824"/>
      <c r="E87" s="824"/>
      <c r="F87" s="824"/>
      <c r="G87" s="824"/>
      <c r="H87" s="824"/>
      <c r="I87" s="824"/>
      <c r="J87" s="824"/>
      <c r="K87" s="824"/>
      <c r="L87" s="824"/>
      <c r="M87" s="825"/>
      <c r="N87" s="58">
        <f>L84+L85+L86</f>
        <v>29526.873895901463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127949.78688223967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1097</v>
      </c>
      <c r="C31" s="87" t="s">
        <v>2095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228</v>
      </c>
      <c r="B36" s="836" t="str">
        <f>VLOOKUP(A36,EQUIPOS!A6:D154,3,FALSE)</f>
        <v xml:space="preserve">Formaleta metálica (concreto hidráulico)
</v>
      </c>
      <c r="C36" s="837"/>
      <c r="D36" s="837"/>
      <c r="E36" s="837"/>
      <c r="F36" s="837"/>
      <c r="G36" s="837"/>
      <c r="H36" s="838"/>
      <c r="I36" s="274"/>
      <c r="J36" s="275"/>
      <c r="K36" s="276">
        <f>VLOOKUP(A36,EQUIPOS!A6:D163,4,FALSE)</f>
        <v>2779.798544057825</v>
      </c>
      <c r="L36" s="277"/>
      <c r="M36" s="278">
        <v>2</v>
      </c>
      <c r="N36" s="279">
        <f>K36/M36</f>
        <v>1389.8992720289125</v>
      </c>
    </row>
    <row r="37" spans="1:14">
      <c r="A37" s="119" t="s">
        <v>282</v>
      </c>
      <c r="B37" s="836" t="str">
        <f>VLOOKUP(A37,EQUIPOS!A7:D154,3,FALSE)</f>
        <v>Piloteadora potencia 250KW, RPM 1800, fuerza elevadora 200KN</v>
      </c>
      <c r="C37" s="837"/>
      <c r="D37" s="837"/>
      <c r="E37" s="837"/>
      <c r="F37" s="837"/>
      <c r="G37" s="837"/>
      <c r="H37" s="838"/>
      <c r="I37" s="428"/>
      <c r="J37" s="429"/>
      <c r="K37" s="276">
        <f>VLOOKUP(A37,EQUIPOS!A7:D164,4,FALSE)</f>
        <v>587729.10970369971</v>
      </c>
      <c r="L37" s="342"/>
      <c r="M37" s="343">
        <v>4</v>
      </c>
      <c r="N37" s="279">
        <f>K37/M37</f>
        <v>146932.27742592493</v>
      </c>
    </row>
    <row r="38" spans="1:14">
      <c r="A38" s="119" t="s">
        <v>363</v>
      </c>
      <c r="B38" s="836" t="str">
        <f>VLOOKUP(A38,EQUIPOS!A8:D154,3,FALSE)</f>
        <v>Vibrador de concreto, Motor de 3 hp a 18.000 rpm Mangueras de 4 mt</v>
      </c>
      <c r="C38" s="837"/>
      <c r="D38" s="837"/>
      <c r="E38" s="837"/>
      <c r="F38" s="837"/>
      <c r="G38" s="837"/>
      <c r="H38" s="838"/>
      <c r="I38" s="335"/>
      <c r="J38" s="337"/>
      <c r="K38" s="276">
        <f>VLOOKUP(A38,EQUIPOS!A8:D165,4,FALSE)</f>
        <v>5923.7706944069514</v>
      </c>
      <c r="L38" s="430"/>
      <c r="M38" s="431">
        <v>2</v>
      </c>
      <c r="N38" s="279">
        <f>K38/M38</f>
        <v>2961.8853472034757</v>
      </c>
    </row>
    <row r="39" spans="1:14">
      <c r="B39" s="836"/>
      <c r="C39" s="837"/>
      <c r="D39" s="837"/>
      <c r="E39" s="842"/>
      <c r="F39" s="837"/>
      <c r="G39" s="837"/>
      <c r="H39" s="838"/>
      <c r="I39" s="42"/>
      <c r="J39" s="43"/>
      <c r="K39" s="281"/>
      <c r="L39" s="283"/>
      <c r="M39" s="284"/>
      <c r="N39" s="285"/>
    </row>
    <row r="40" spans="1:14">
      <c r="B40" s="843" t="s">
        <v>952</v>
      </c>
      <c r="C40" s="844"/>
      <c r="D40" s="844"/>
      <c r="E40" s="44"/>
      <c r="F40" s="45"/>
      <c r="G40" s="45"/>
      <c r="H40" s="46"/>
      <c r="I40" s="42"/>
      <c r="J40" s="43"/>
      <c r="K40" s="286"/>
      <c r="L40" s="283"/>
      <c r="M40" s="408">
        <v>0.1</v>
      </c>
      <c r="N40" s="351">
        <f>N76*M40</f>
        <v>1381.7853224957469</v>
      </c>
    </row>
    <row r="41" spans="1:14" ht="15.75" thickBot="1">
      <c r="B41" s="836"/>
      <c r="C41" s="837"/>
      <c r="D41" s="837"/>
      <c r="E41" s="837"/>
      <c r="F41" s="837"/>
      <c r="G41" s="837"/>
      <c r="H41" s="838"/>
      <c r="I41" s="845"/>
      <c r="J41" s="846"/>
      <c r="K41" s="47"/>
      <c r="L41" s="847"/>
      <c r="M41" s="848"/>
      <c r="N41" s="111"/>
    </row>
    <row r="42" spans="1:14" ht="15.75" thickBot="1">
      <c r="B42" s="823" t="s">
        <v>953</v>
      </c>
      <c r="C42" s="824"/>
      <c r="D42" s="824"/>
      <c r="E42" s="824"/>
      <c r="F42" s="824"/>
      <c r="G42" s="824"/>
      <c r="H42" s="824"/>
      <c r="I42" s="824"/>
      <c r="J42" s="824"/>
      <c r="K42" s="824"/>
      <c r="L42" s="824"/>
      <c r="M42" s="825"/>
      <c r="N42" s="401">
        <f>SUM(N36:N41)</f>
        <v>152665.84736765304</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4" t="s">
        <v>944</v>
      </c>
      <c r="C46" s="815"/>
      <c r="D46" s="815"/>
      <c r="E46" s="815"/>
      <c r="F46" s="815"/>
      <c r="G46" s="815"/>
      <c r="H46" s="815"/>
      <c r="I46" s="816"/>
      <c r="J46" s="322" t="s">
        <v>945</v>
      </c>
      <c r="K46" s="91" t="s">
        <v>946</v>
      </c>
      <c r="L46" s="817" t="s">
        <v>955</v>
      </c>
      <c r="M46" s="816"/>
      <c r="N46" s="92" t="s">
        <v>951</v>
      </c>
    </row>
    <row r="47" spans="1:14">
      <c r="A47" s="167" t="s">
        <v>745</v>
      </c>
      <c r="B47" s="49"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3754.6163060288991</v>
      </c>
      <c r="N47" s="279">
        <f>K47*M47</f>
        <v>44586.895515380202</v>
      </c>
    </row>
    <row r="48" spans="1:14">
      <c r="A48" s="167" t="s">
        <v>749</v>
      </c>
      <c r="B48" s="49"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14870.669518038912</v>
      </c>
      <c r="N48" s="279">
        <f>K48*M48</f>
        <v>7435.3347590194562</v>
      </c>
    </row>
    <row r="49" spans="1:14">
      <c r="A49" s="167" t="s">
        <v>788</v>
      </c>
      <c r="B49" s="49"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5047.0298781073279</v>
      </c>
      <c r="N49" s="279">
        <f>K49*M49</f>
        <v>2523.514939053664</v>
      </c>
    </row>
    <row r="50" spans="1:14">
      <c r="A50" s="167" t="s">
        <v>829</v>
      </c>
      <c r="B50" s="49"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442372.12026178063</v>
      </c>
      <c r="N50" s="279">
        <f>K50*M50</f>
        <v>58369.626133028723</v>
      </c>
    </row>
    <row r="51" spans="1:14">
      <c r="A51" s="167"/>
      <c r="B51" s="49"/>
      <c r="C51" s="432"/>
      <c r="D51" s="432"/>
      <c r="E51" s="432"/>
      <c r="F51" s="432"/>
      <c r="G51" s="432"/>
      <c r="H51" s="432"/>
      <c r="I51" s="432"/>
      <c r="J51" s="319"/>
      <c r="K51" s="404"/>
      <c r="L51" s="428"/>
      <c r="M51" s="409"/>
      <c r="N51" s="279"/>
    </row>
    <row r="52" spans="1:14">
      <c r="A52" s="167"/>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3" t="s">
        <v>953</v>
      </c>
      <c r="C54" s="824"/>
      <c r="D54" s="824"/>
      <c r="E54" s="824"/>
      <c r="F54" s="824"/>
      <c r="G54" s="824"/>
      <c r="H54" s="824"/>
      <c r="I54" s="824"/>
      <c r="J54" s="824"/>
      <c r="K54" s="824"/>
      <c r="L54" s="824"/>
      <c r="M54" s="825"/>
      <c r="N54" s="401">
        <f>SUM(N47:N53)</f>
        <v>112915.37134648205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1408</v>
      </c>
      <c r="B59" s="52" t="str">
        <f>VLOOKUP(A59,TRANSPORTE!A5:D117,3,FALSE)</f>
        <v>Equipo de Transporte (Camiones Grúas</v>
      </c>
      <c r="C59" s="324"/>
      <c r="D59" s="324"/>
      <c r="E59" s="324"/>
      <c r="F59" s="324"/>
      <c r="G59" s="324"/>
      <c r="H59" s="318" t="s">
        <v>1468</v>
      </c>
      <c r="I59" s="286">
        <v>0.05</v>
      </c>
      <c r="J59" s="293">
        <v>1</v>
      </c>
      <c r="K59" s="286">
        <f>I59*J59</f>
        <v>0.05</v>
      </c>
      <c r="L59" s="827">
        <f>VLOOKUP(A59,TRANSPORTE!A5:D117,4,FALSE)</f>
        <v>56.909228536130648</v>
      </c>
      <c r="M59" s="828"/>
      <c r="N59" s="294">
        <f>K59*L59</f>
        <v>2.8454614268065326</v>
      </c>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2.8454614268065326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s="168"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441">
        <v>47.058819999999997</v>
      </c>
      <c r="N70" s="402">
        <f>K70/M70</f>
        <v>2660.096237007218</v>
      </c>
      <c r="O70" s="112"/>
    </row>
    <row r="71" spans="1:15">
      <c r="A71" s="168"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439">
        <v>32</v>
      </c>
      <c r="N71" s="402">
        <f>K71/M71</f>
        <v>7823.8118749999994</v>
      </c>
    </row>
    <row r="72" spans="1:15">
      <c r="A72" t="s">
        <v>30</v>
      </c>
      <c r="B72" s="55" t="str">
        <f>VLOOKUP(A72,'MANO DE OBRA'!A9:D70,3,FALSE)</f>
        <v>Oficial</v>
      </c>
      <c r="C72" s="53"/>
      <c r="D72" s="53"/>
      <c r="E72" s="53"/>
      <c r="F72" s="53"/>
      <c r="G72" s="53"/>
      <c r="H72" s="53"/>
      <c r="I72" s="299">
        <f>K72/J72*100</f>
        <v>57668.23979157189</v>
      </c>
      <c r="J72" s="300">
        <v>185</v>
      </c>
      <c r="K72" s="301">
        <f>VLOOKUP(A72,'MANO DE OBRA'!A9:D101,4,FALSE)</f>
        <v>106686.24361440798</v>
      </c>
      <c r="L72" s="56"/>
      <c r="M72" s="307">
        <v>32</v>
      </c>
      <c r="N72" s="402">
        <f>K72/M72</f>
        <v>3333.9451129502495</v>
      </c>
    </row>
    <row r="73" spans="1:15">
      <c r="B73" s="55"/>
      <c r="C73" s="53"/>
      <c r="D73" s="53"/>
      <c r="E73" s="53"/>
      <c r="F73" s="53"/>
      <c r="G73" s="53"/>
      <c r="H73" s="53"/>
      <c r="I73" s="286"/>
      <c r="J73" s="304"/>
      <c r="K73" s="301"/>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13817.853224957467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N42+N54+N65+N76</f>
        <v>279401.91740051942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55880.38348010389</v>
      </c>
      <c r="M83" s="858"/>
      <c r="N83" s="57"/>
    </row>
    <row r="84" spans="1:14">
      <c r="B84" s="95" t="s">
        <v>973</v>
      </c>
      <c r="C84" s="96"/>
      <c r="D84" s="96"/>
      <c r="E84" s="96"/>
      <c r="F84" s="96"/>
      <c r="G84" s="96"/>
      <c r="H84" s="96"/>
      <c r="I84" s="93"/>
      <c r="J84" s="94"/>
      <c r="K84" s="311">
        <v>0.05</v>
      </c>
      <c r="L84" s="857">
        <f>N78*K84</f>
        <v>13970.095870025973</v>
      </c>
      <c r="M84" s="858"/>
      <c r="N84" s="57"/>
    </row>
    <row r="85" spans="1:14" ht="15.75" thickBot="1">
      <c r="B85" s="97" t="s">
        <v>974</v>
      </c>
      <c r="C85" s="98"/>
      <c r="D85" s="98"/>
      <c r="E85" s="98"/>
      <c r="F85" s="98"/>
      <c r="G85" s="98"/>
      <c r="H85" s="98"/>
      <c r="I85" s="99"/>
      <c r="J85" s="100"/>
      <c r="K85" s="312">
        <v>0.05</v>
      </c>
      <c r="L85" s="859">
        <f>N78*K85</f>
        <v>13970.095870025973</v>
      </c>
      <c r="M85" s="860"/>
      <c r="N85" s="57"/>
    </row>
    <row r="86" spans="1:14" ht="15.75" thickBot="1">
      <c r="B86" s="823" t="s">
        <v>953</v>
      </c>
      <c r="C86" s="824"/>
      <c r="D86" s="824"/>
      <c r="E86" s="824"/>
      <c r="F86" s="824"/>
      <c r="G86" s="824"/>
      <c r="H86" s="824"/>
      <c r="I86" s="824"/>
      <c r="J86" s="824"/>
      <c r="K86" s="824"/>
      <c r="L86" s="824"/>
      <c r="M86" s="825"/>
      <c r="N86" s="58">
        <f>L83+L84+L85</f>
        <v>83820.57522015585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363222.49262067524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2219</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1098</v>
      </c>
      <c r="C31" s="87" t="s">
        <v>1879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228</v>
      </c>
      <c r="B36" s="836" t="str">
        <f>VLOOKUP(A36,EQUIPOS!A6:D154,3,FALSE)</f>
        <v xml:space="preserve">Formaleta metálica (concreto hidráulico)
</v>
      </c>
      <c r="C36" s="837"/>
      <c r="D36" s="837"/>
      <c r="E36" s="837"/>
      <c r="F36" s="837"/>
      <c r="G36" s="837"/>
      <c r="H36" s="838"/>
      <c r="I36" s="274"/>
      <c r="J36" s="275"/>
      <c r="K36" s="276">
        <f>VLOOKUP(A36,EQUIPOS!A6:D163,4,FALSE)</f>
        <v>2779.798544057825</v>
      </c>
      <c r="L36" s="277"/>
      <c r="M36" s="278">
        <v>2</v>
      </c>
      <c r="N36" s="279">
        <f>K36/M36</f>
        <v>1389.8992720289125</v>
      </c>
    </row>
    <row r="37" spans="1:14">
      <c r="A37" s="119" t="s">
        <v>282</v>
      </c>
      <c r="B37" s="836" t="str">
        <f>VLOOKUP(A37,EQUIPOS!A7:D154,3,FALSE)</f>
        <v>Piloteadora potencia 250KW, RPM 1800, fuerza elevadora 200KN</v>
      </c>
      <c r="C37" s="837"/>
      <c r="D37" s="837"/>
      <c r="E37" s="837"/>
      <c r="F37" s="837"/>
      <c r="G37" s="837"/>
      <c r="H37" s="838"/>
      <c r="I37" s="428"/>
      <c r="J37" s="429"/>
      <c r="K37" s="276">
        <f>VLOOKUP(A37,EQUIPOS!A7:D164,4,FALSE)</f>
        <v>587729.10970369971</v>
      </c>
      <c r="L37" s="342"/>
      <c r="M37" s="343">
        <v>4</v>
      </c>
      <c r="N37" s="279">
        <f>K37/M37</f>
        <v>146932.27742592493</v>
      </c>
    </row>
    <row r="38" spans="1:14">
      <c r="A38" s="119" t="s">
        <v>363</v>
      </c>
      <c r="B38" s="836" t="str">
        <f>VLOOKUP(A38,EQUIPOS!A8:D154,3,FALSE)</f>
        <v>Vibrador de concreto, Motor de 3 hp a 18.000 rpm Mangueras de 4 mt</v>
      </c>
      <c r="C38" s="837"/>
      <c r="D38" s="837"/>
      <c r="E38" s="837"/>
      <c r="F38" s="837"/>
      <c r="G38" s="837"/>
      <c r="H38" s="838"/>
      <c r="I38" s="335"/>
      <c r="J38" s="337"/>
      <c r="K38" s="276">
        <f>VLOOKUP(A38,EQUIPOS!A8:D165,4,FALSE)</f>
        <v>5923.7706944069514</v>
      </c>
      <c r="L38" s="430"/>
      <c r="M38" s="431">
        <v>2</v>
      </c>
      <c r="N38" s="279">
        <f>K38/M38</f>
        <v>2961.8853472034757</v>
      </c>
    </row>
    <row r="39" spans="1:14">
      <c r="B39" s="836"/>
      <c r="C39" s="837"/>
      <c r="D39" s="837"/>
      <c r="E39" s="842"/>
      <c r="F39" s="837"/>
      <c r="G39" s="837"/>
      <c r="H39" s="838"/>
      <c r="I39" s="42"/>
      <c r="J39" s="43"/>
      <c r="K39" s="281"/>
      <c r="L39" s="283"/>
      <c r="M39" s="284"/>
      <c r="N39" s="285"/>
    </row>
    <row r="40" spans="1:14">
      <c r="B40" s="843" t="s">
        <v>952</v>
      </c>
      <c r="C40" s="844"/>
      <c r="D40" s="844"/>
      <c r="E40" s="44"/>
      <c r="F40" s="45"/>
      <c r="G40" s="45"/>
      <c r="H40" s="46"/>
      <c r="I40" s="42"/>
      <c r="J40" s="43"/>
      <c r="K40" s="286"/>
      <c r="L40" s="283"/>
      <c r="M40" s="408">
        <v>0.1</v>
      </c>
      <c r="N40" s="351">
        <f>N76*M40</f>
        <v>1381.7853224957469</v>
      </c>
    </row>
    <row r="41" spans="1:14" ht="15.75" thickBot="1">
      <c r="B41" s="836"/>
      <c r="C41" s="837"/>
      <c r="D41" s="837"/>
      <c r="E41" s="837"/>
      <c r="F41" s="837"/>
      <c r="G41" s="837"/>
      <c r="H41" s="838"/>
      <c r="I41" s="845"/>
      <c r="J41" s="846"/>
      <c r="K41" s="47"/>
      <c r="L41" s="847"/>
      <c r="M41" s="848"/>
      <c r="N41" s="111"/>
    </row>
    <row r="42" spans="1:14" ht="15.75" thickBot="1">
      <c r="B42" s="823" t="s">
        <v>953</v>
      </c>
      <c r="C42" s="824"/>
      <c r="D42" s="824"/>
      <c r="E42" s="824"/>
      <c r="F42" s="824"/>
      <c r="G42" s="824"/>
      <c r="H42" s="824"/>
      <c r="I42" s="824"/>
      <c r="J42" s="824"/>
      <c r="K42" s="824"/>
      <c r="L42" s="824"/>
      <c r="M42" s="825"/>
      <c r="N42" s="401">
        <f>SUM(N36:N41)</f>
        <v>152665.84736765304</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4" t="s">
        <v>944</v>
      </c>
      <c r="C46" s="815"/>
      <c r="D46" s="815"/>
      <c r="E46" s="815"/>
      <c r="F46" s="815"/>
      <c r="G46" s="815"/>
      <c r="H46" s="815"/>
      <c r="I46" s="816"/>
      <c r="J46" s="322" t="s">
        <v>945</v>
      </c>
      <c r="K46" s="91" t="s">
        <v>946</v>
      </c>
      <c r="L46" s="817" t="s">
        <v>955</v>
      </c>
      <c r="M46" s="816"/>
      <c r="N46" s="92" t="s">
        <v>951</v>
      </c>
    </row>
    <row r="47" spans="1:14">
      <c r="A47" s="167" t="s">
        <v>745</v>
      </c>
      <c r="B47" s="49"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3754.6163060288991</v>
      </c>
      <c r="N47" s="279">
        <f>K47*M47</f>
        <v>44586.895515380202</v>
      </c>
    </row>
    <row r="48" spans="1:14">
      <c r="A48" s="167" t="s">
        <v>749</v>
      </c>
      <c r="B48" s="49"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14870.669518038912</v>
      </c>
      <c r="N48" s="279">
        <f>K48*M48</f>
        <v>7435.3347590194562</v>
      </c>
    </row>
    <row r="49" spans="1:14">
      <c r="A49" s="167" t="s">
        <v>788</v>
      </c>
      <c r="B49" s="49"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5047.0298781073279</v>
      </c>
      <c r="N49" s="279">
        <f>K49*M49</f>
        <v>2523.514939053664</v>
      </c>
    </row>
    <row r="50" spans="1:14">
      <c r="A50" s="167" t="s">
        <v>829</v>
      </c>
      <c r="B50" s="49"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442372.12026178063</v>
      </c>
      <c r="N50" s="279">
        <f>K50*M50</f>
        <v>58369.626133028723</v>
      </c>
    </row>
    <row r="51" spans="1:14">
      <c r="A51" s="167"/>
      <c r="B51" s="49"/>
      <c r="C51" s="432"/>
      <c r="D51" s="432"/>
      <c r="E51" s="432"/>
      <c r="F51" s="432"/>
      <c r="G51" s="432"/>
      <c r="H51" s="432"/>
      <c r="I51" s="432"/>
      <c r="J51" s="319"/>
      <c r="K51" s="404"/>
      <c r="L51" s="428"/>
      <c r="M51" s="409"/>
      <c r="N51" s="279"/>
    </row>
    <row r="52" spans="1:14">
      <c r="A52" s="167"/>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3" t="s">
        <v>953</v>
      </c>
      <c r="C54" s="824"/>
      <c r="D54" s="824"/>
      <c r="E54" s="824"/>
      <c r="F54" s="824"/>
      <c r="G54" s="824"/>
      <c r="H54" s="824"/>
      <c r="I54" s="824"/>
      <c r="J54" s="824"/>
      <c r="K54" s="824"/>
      <c r="L54" s="824"/>
      <c r="M54" s="825"/>
      <c r="N54" s="401">
        <f>SUM(N47:N53)</f>
        <v>112915.37134648205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A59" t="s">
        <v>1408</v>
      </c>
      <c r="B59" s="52" t="str">
        <f>VLOOKUP(A59,TRANSPORTE!A5:D117,3,FALSE)</f>
        <v>Equipo de Transporte (Camiones Grúas</v>
      </c>
      <c r="C59" s="324"/>
      <c r="D59" s="324"/>
      <c r="E59" s="324"/>
      <c r="F59" s="324"/>
      <c r="G59" s="324"/>
      <c r="H59" s="318" t="s">
        <v>1468</v>
      </c>
      <c r="I59" s="286">
        <v>0.05</v>
      </c>
      <c r="J59" s="293">
        <v>1</v>
      </c>
      <c r="K59" s="286">
        <f>I59*J59</f>
        <v>0.05</v>
      </c>
      <c r="L59" s="827">
        <f>VLOOKUP(A59,TRANSPORTE!A5:D117,4,FALSE)</f>
        <v>56.909228536130648</v>
      </c>
      <c r="M59" s="828"/>
      <c r="N59" s="294">
        <f>K59*L59</f>
        <v>2.8454614268065326</v>
      </c>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2"/>
      <c r="M64" s="813"/>
      <c r="N64" s="133"/>
    </row>
    <row r="65" spans="1:15" ht="15.75" thickBot="1">
      <c r="B65" s="829" t="s">
        <v>953</v>
      </c>
      <c r="C65" s="830"/>
      <c r="D65" s="830"/>
      <c r="E65" s="830"/>
      <c r="F65" s="830"/>
      <c r="G65" s="830"/>
      <c r="H65" s="830"/>
      <c r="I65" s="830"/>
      <c r="J65" s="830"/>
      <c r="K65" s="830"/>
      <c r="L65" s="830"/>
      <c r="M65" s="831"/>
      <c r="N65" s="110">
        <f>N59+N60+N61+N62+N63</f>
        <v>2.8454614268065326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852"/>
      <c r="N69" s="104" t="s">
        <v>951</v>
      </c>
    </row>
    <row r="70" spans="1:15">
      <c r="A70" s="168"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444">
        <v>47.058819999999997</v>
      </c>
      <c r="N70" s="402">
        <f>K70/M70</f>
        <v>2660.096237007218</v>
      </c>
      <c r="O70" s="112"/>
    </row>
    <row r="71" spans="1:15">
      <c r="A71" s="168"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439">
        <v>32</v>
      </c>
      <c r="N71" s="402">
        <f>K71/M71</f>
        <v>7823.8118749999994</v>
      </c>
    </row>
    <row r="72" spans="1:15">
      <c r="A72" t="s">
        <v>30</v>
      </c>
      <c r="B72" s="55" t="str">
        <f>VLOOKUP(A72,'MANO DE OBRA'!A9:D70,3,FALSE)</f>
        <v>Oficial</v>
      </c>
      <c r="C72" s="53"/>
      <c r="D72" s="53"/>
      <c r="E72" s="53"/>
      <c r="F72" s="53"/>
      <c r="G72" s="53"/>
      <c r="H72" s="53"/>
      <c r="I72" s="299">
        <f>K72/J72*100</f>
        <v>57668.23979157189</v>
      </c>
      <c r="J72" s="300">
        <v>185</v>
      </c>
      <c r="K72" s="301">
        <f>VLOOKUP(A72,'MANO DE OBRA'!A9:D101,4,FALSE)</f>
        <v>106686.24361440798</v>
      </c>
      <c r="L72" s="56"/>
      <c r="M72" s="307">
        <v>32</v>
      </c>
      <c r="N72" s="402">
        <f>K72/M72</f>
        <v>3333.9451129502495</v>
      </c>
    </row>
    <row r="73" spans="1:15">
      <c r="B73" s="55"/>
      <c r="C73" s="53"/>
      <c r="D73" s="53"/>
      <c r="E73" s="53"/>
      <c r="F73" s="53"/>
      <c r="G73" s="53"/>
      <c r="H73" s="53"/>
      <c r="I73" s="286"/>
      <c r="J73" s="304"/>
      <c r="K73" s="301"/>
      <c r="L73" s="325"/>
      <c r="M73" s="307"/>
      <c r="N73" s="303"/>
    </row>
    <row r="74" spans="1:15">
      <c r="B74" s="55"/>
      <c r="C74" s="53"/>
      <c r="D74" s="53"/>
      <c r="E74" s="53"/>
      <c r="F74" s="53"/>
      <c r="G74" s="53"/>
      <c r="H74" s="53"/>
      <c r="I74" s="286"/>
      <c r="J74" s="304"/>
      <c r="K74" s="305"/>
      <c r="L74" s="325"/>
      <c r="M74" s="307"/>
      <c r="N74" s="303"/>
    </row>
    <row r="75" spans="1:15" ht="15.75" thickBot="1">
      <c r="B75" s="810"/>
      <c r="C75" s="811"/>
      <c r="D75" s="811"/>
      <c r="E75" s="811"/>
      <c r="F75" s="811"/>
      <c r="G75" s="811"/>
      <c r="H75" s="811"/>
      <c r="I75" s="132"/>
      <c r="J75" s="132"/>
      <c r="K75" s="132"/>
      <c r="L75" s="911"/>
      <c r="M75" s="911"/>
      <c r="N75" s="51"/>
    </row>
    <row r="76" spans="1:15" ht="15.75" thickBot="1">
      <c r="B76" s="829" t="s">
        <v>953</v>
      </c>
      <c r="C76" s="830"/>
      <c r="D76" s="830"/>
      <c r="E76" s="830"/>
      <c r="F76" s="830"/>
      <c r="G76" s="830"/>
      <c r="H76" s="830"/>
      <c r="I76" s="830"/>
      <c r="J76" s="830"/>
      <c r="K76" s="830"/>
      <c r="L76" s="830"/>
      <c r="M76" s="831"/>
      <c r="N76" s="308">
        <f>SUM(N70:N75)</f>
        <v>13817.853224957467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N42+N54+N65+N76</f>
        <v>279401.91740051942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55880.38348010389</v>
      </c>
      <c r="M83" s="858"/>
      <c r="N83" s="57"/>
    </row>
    <row r="84" spans="1:14">
      <c r="B84" s="95" t="s">
        <v>973</v>
      </c>
      <c r="C84" s="96"/>
      <c r="D84" s="96"/>
      <c r="E84" s="96"/>
      <c r="F84" s="96"/>
      <c r="G84" s="96"/>
      <c r="H84" s="96"/>
      <c r="I84" s="93"/>
      <c r="J84" s="94"/>
      <c r="K84" s="311">
        <v>0.05</v>
      </c>
      <c r="L84" s="857">
        <f>N78*K84</f>
        <v>13970.095870025973</v>
      </c>
      <c r="M84" s="858"/>
      <c r="N84" s="57"/>
    </row>
    <row r="85" spans="1:14" ht="15.75" thickBot="1">
      <c r="B85" s="97" t="s">
        <v>974</v>
      </c>
      <c r="C85" s="98"/>
      <c r="D85" s="98"/>
      <c r="E85" s="98"/>
      <c r="F85" s="98"/>
      <c r="G85" s="98"/>
      <c r="H85" s="98"/>
      <c r="I85" s="99"/>
      <c r="J85" s="100"/>
      <c r="K85" s="312">
        <v>0.05</v>
      </c>
      <c r="L85" s="859">
        <f>N78*K85</f>
        <v>13970.095870025973</v>
      </c>
      <c r="M85" s="860"/>
      <c r="N85" s="57"/>
    </row>
    <row r="86" spans="1:14" ht="15.75" thickBot="1">
      <c r="B86" s="823" t="s">
        <v>953</v>
      </c>
      <c r="C86" s="824"/>
      <c r="D86" s="824"/>
      <c r="E86" s="824"/>
      <c r="F86" s="824"/>
      <c r="G86" s="824"/>
      <c r="H86" s="824"/>
      <c r="I86" s="824"/>
      <c r="J86" s="824"/>
      <c r="K86" s="824"/>
      <c r="L86" s="824"/>
      <c r="M86" s="825"/>
      <c r="N86" s="58">
        <f>L83+L84+L85</f>
        <v>83820.57522015585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363222.49262067524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7" zoomScale="77" zoomScaleNormal="77" workbookViewId="0">
      <selection activeCell="A78" sqref="A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1099</v>
      </c>
      <c r="C31" s="87" t="s">
        <v>2231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243</v>
      </c>
      <c r="B36" s="836" t="str">
        <f>VLOOKUP(A36,EQUIPOS!A6:D154,3,FALSE)</f>
        <v>Grúa 10 ton</v>
      </c>
      <c r="C36" s="837"/>
      <c r="D36" s="837"/>
      <c r="E36" s="837"/>
      <c r="F36" s="837"/>
      <c r="G36" s="837"/>
      <c r="H36" s="838"/>
      <c r="I36" s="274"/>
      <c r="J36" s="275"/>
      <c r="K36" s="276">
        <f>VLOOKUP(A36,EQUIPOS!A6:D163,4,FALSE)</f>
        <v>229502.19465620085</v>
      </c>
      <c r="L36" s="277"/>
      <c r="M36" s="278">
        <v>0.158</v>
      </c>
      <c r="N36" s="279">
        <f t="shared" ref="N36:N44" si="0">K36/M36</f>
        <v>1452545.5357987396</v>
      </c>
    </row>
    <row r="37" spans="1:14">
      <c r="A37" s="119" t="s">
        <v>121</v>
      </c>
      <c r="B37" s="836" t="str">
        <f>VLOOKUP(A37,EQUIPOS!A7:D154,3,FALSE)</f>
        <v>Bomba eléctrica para accionar la celda</v>
      </c>
      <c r="C37" s="837"/>
      <c r="D37" s="837"/>
      <c r="E37" s="837"/>
      <c r="F37" s="837"/>
      <c r="G37" s="837"/>
      <c r="H37" s="838"/>
      <c r="I37" s="428"/>
      <c r="J37" s="429"/>
      <c r="K37" s="276">
        <f>VLOOKUP(A37,EQUIPOS!A7:D164,4,FALSE)</f>
        <v>49556.43408212615</v>
      </c>
      <c r="L37" s="342"/>
      <c r="M37" s="343">
        <v>0.158</v>
      </c>
      <c r="N37" s="279">
        <f t="shared" si="0"/>
        <v>313648.31697548198</v>
      </c>
    </row>
    <row r="38" spans="1:14">
      <c r="A38" s="119" t="s">
        <v>217</v>
      </c>
      <c r="B38" s="836" t="str">
        <f>VLOOKUP(A38,EQUIPOS!A8:D154,3,FALSE)</f>
        <v>Equipo de soldadura y de acetileno (incluye soldadura)</v>
      </c>
      <c r="C38" s="837"/>
      <c r="D38" s="837"/>
      <c r="E38" s="837"/>
      <c r="F38" s="837"/>
      <c r="G38" s="837"/>
      <c r="H38" s="838"/>
      <c r="I38" s="428"/>
      <c r="J38" s="429"/>
      <c r="K38" s="445">
        <f>VLOOKUP(A38,EQUIPOS!A8:D165,4,FALSE)</f>
        <v>20639.702051025197</v>
      </c>
      <c r="L38" s="342"/>
      <c r="M38" s="343">
        <v>0.158</v>
      </c>
      <c r="N38" s="279">
        <f t="shared" si="0"/>
        <v>130631.02563939997</v>
      </c>
    </row>
    <row r="39" spans="1:14">
      <c r="A39" s="119" t="s">
        <v>255</v>
      </c>
      <c r="B39" s="836" t="str">
        <f>VLOOKUP(A39,EQUIPOS!A9:D154,3,FALSE)</f>
        <v>Manómetro cable de acero para bajar la celda</v>
      </c>
      <c r="C39" s="837"/>
      <c r="D39" s="837"/>
      <c r="E39" s="837"/>
      <c r="F39" s="837"/>
      <c r="G39" s="837"/>
      <c r="H39" s="838"/>
      <c r="I39" s="428"/>
      <c r="J39" s="429"/>
      <c r="K39" s="445">
        <f>VLOOKUP(A39,EQUIPOS!A9:D166,4,FALSE)</f>
        <v>1175523.6504310977</v>
      </c>
      <c r="L39" s="342"/>
      <c r="M39" s="343">
        <v>0.158</v>
      </c>
      <c r="N39" s="279">
        <f t="shared" si="0"/>
        <v>7440023.1039942894</v>
      </c>
    </row>
    <row r="40" spans="1:14">
      <c r="A40" s="119" t="s">
        <v>1648</v>
      </c>
      <c r="B40" s="836" t="str">
        <f>VLOOKUP(A40,EQUIPOS!A10:D154,3,FALSE)</f>
        <v xml:space="preserve">Retroexcavadora sobre llantas 
</v>
      </c>
      <c r="C40" s="837"/>
      <c r="D40" s="837"/>
      <c r="E40" s="837"/>
      <c r="F40" s="837"/>
      <c r="G40" s="837"/>
      <c r="H40" s="838"/>
      <c r="I40" s="428"/>
      <c r="J40" s="429"/>
      <c r="K40" s="445">
        <f>VLOOKUP(A40,EQUIPOS!A10:D167,4,FALSE)</f>
        <v>118455.87213446338</v>
      </c>
      <c r="L40" s="342"/>
      <c r="M40" s="343">
        <v>0.158</v>
      </c>
      <c r="N40" s="279">
        <f t="shared" si="0"/>
        <v>749720.70971179358</v>
      </c>
    </row>
    <row r="41" spans="1:14">
      <c r="A41" s="119" t="s">
        <v>115</v>
      </c>
      <c r="B41" s="836" t="str">
        <f>VLOOKUP(A41,EQUIPOS!A6:D154,3,FALSE)</f>
        <v>Andamiaje para Aplicar la Carga (Equipos Sustituto de la Tara)</v>
      </c>
      <c r="C41" s="837"/>
      <c r="D41" s="837"/>
      <c r="E41" s="837"/>
      <c r="F41" s="837"/>
      <c r="G41" s="837"/>
      <c r="H41" s="838"/>
      <c r="I41" s="428"/>
      <c r="J41" s="429"/>
      <c r="K41" s="445">
        <f>VLOOKUP(A41,EQUIPOS!A6:D154,4,FALSE)</f>
        <v>10083.013947926729</v>
      </c>
      <c r="L41" s="342"/>
      <c r="M41" s="343">
        <v>0.158</v>
      </c>
      <c r="N41" s="279">
        <f t="shared" si="0"/>
        <v>63816.543974219807</v>
      </c>
    </row>
    <row r="42" spans="1:14">
      <c r="A42" s="119" t="s">
        <v>224</v>
      </c>
      <c r="B42" s="836" t="str">
        <f>VLOOKUP(A42,EQUIPOS!A12:D156,3,FALSE)</f>
        <v>Equipo de Medición (Deformimetros Eléctricos, Mecánicos, Celdas de Carga,  Etc.)</v>
      </c>
      <c r="C42" s="837"/>
      <c r="D42" s="837"/>
      <c r="E42" s="837"/>
      <c r="F42" s="837"/>
      <c r="G42" s="837"/>
      <c r="H42" s="838"/>
      <c r="I42" s="335"/>
      <c r="J42" s="337"/>
      <c r="K42" s="445">
        <f>VLOOKUP(A42,EQUIPOS!A12:D169,4,FALSE)</f>
        <v>165581.46021744958</v>
      </c>
      <c r="L42" s="430"/>
      <c r="M42" s="431">
        <v>0.158</v>
      </c>
      <c r="N42" s="279">
        <f t="shared" si="0"/>
        <v>1047983.9254268961</v>
      </c>
    </row>
    <row r="43" spans="1:14">
      <c r="A43" t="s">
        <v>335</v>
      </c>
      <c r="B43" s="836" t="str">
        <f>VLOOKUP(A43,EQUIPOS!A13:D157,3,FALSE)</f>
        <v>Tara (Recebo, Agua, Etc.)</v>
      </c>
      <c r="C43" s="837"/>
      <c r="D43" s="837"/>
      <c r="E43" s="837"/>
      <c r="F43" s="837"/>
      <c r="G43" s="837"/>
      <c r="H43" s="838"/>
      <c r="I43" s="42"/>
      <c r="J43" s="43"/>
      <c r="K43" s="445">
        <f>VLOOKUP(A43,EQUIPOS!A13:D170,4,FALSE)</f>
        <v>220636.81185225488</v>
      </c>
      <c r="L43" s="283"/>
      <c r="M43" s="284">
        <v>2.8000000000000001E-2</v>
      </c>
      <c r="N43" s="279">
        <f t="shared" si="0"/>
        <v>7879886.1375805307</v>
      </c>
    </row>
    <row r="44" spans="1:14">
      <c r="A44" t="s">
        <v>216</v>
      </c>
      <c r="B44" s="836" t="str">
        <f>VLOOKUP(A44,EQUIPOS!A14:D158,3,FALSE)</f>
        <v xml:space="preserve">Equipo de topografía Teodolito electrónico con abertura de anteojo de 42 mm. Aumento del anteojo: 30x.Distancia mínima de enfoque: 1.0 m. Precisión: 5´´. Compensador con rango de trabajo ±3´. </v>
      </c>
      <c r="C44" s="837"/>
      <c r="D44" s="837"/>
      <c r="E44" s="837"/>
      <c r="F44" s="837"/>
      <c r="G44" s="837"/>
      <c r="H44" s="838"/>
      <c r="I44" s="42"/>
      <c r="J44" s="43"/>
      <c r="K44" s="445">
        <f>VLOOKUP(A44,EQUIPOS!A14:D171,4,FALSE)</f>
        <v>11177.711369442432</v>
      </c>
      <c r="L44" s="283"/>
      <c r="M44" s="284">
        <v>0.158</v>
      </c>
      <c r="N44" s="280">
        <f t="shared" si="0"/>
        <v>70745.008667357164</v>
      </c>
    </row>
    <row r="45" spans="1:14">
      <c r="B45" s="843" t="s">
        <v>952</v>
      </c>
      <c r="C45" s="844"/>
      <c r="D45" s="844"/>
      <c r="E45" s="44"/>
      <c r="F45" s="45"/>
      <c r="G45" s="45"/>
      <c r="H45" s="46"/>
      <c r="I45" s="42"/>
      <c r="J45" s="43"/>
      <c r="K45" s="286"/>
      <c r="L45" s="283"/>
      <c r="M45" s="408">
        <v>0.02</v>
      </c>
      <c r="N45" s="351">
        <f>N79*M45</f>
        <v>8647.9318827683801</v>
      </c>
    </row>
    <row r="46" spans="1:14" ht="15.75" thickBot="1">
      <c r="B46" s="836"/>
      <c r="C46" s="837"/>
      <c r="D46" s="837"/>
      <c r="E46" s="837"/>
      <c r="F46" s="837"/>
      <c r="G46" s="837"/>
      <c r="H46" s="838"/>
      <c r="I46" s="845"/>
      <c r="J46" s="846"/>
      <c r="K46" s="47"/>
      <c r="L46" s="847"/>
      <c r="M46" s="848"/>
      <c r="N46" s="111"/>
    </row>
    <row r="47" spans="1:14" ht="15.75" thickBot="1">
      <c r="B47" s="823" t="s">
        <v>953</v>
      </c>
      <c r="C47" s="824"/>
      <c r="D47" s="824"/>
      <c r="E47" s="824"/>
      <c r="F47" s="824"/>
      <c r="G47" s="824"/>
      <c r="H47" s="824"/>
      <c r="I47" s="824"/>
      <c r="J47" s="824"/>
      <c r="K47" s="824"/>
      <c r="L47" s="824"/>
      <c r="M47" s="825"/>
      <c r="N47" s="401">
        <f>SUM(N36:N46)</f>
        <v>19157648.239651479</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4" t="s">
        <v>944</v>
      </c>
      <c r="C51" s="815"/>
      <c r="D51" s="815"/>
      <c r="E51" s="815"/>
      <c r="F51" s="815"/>
      <c r="G51" s="815"/>
      <c r="H51" s="815"/>
      <c r="I51" s="816"/>
      <c r="J51" s="322" t="s">
        <v>945</v>
      </c>
      <c r="K51" s="91" t="s">
        <v>946</v>
      </c>
      <c r="L51" s="817" t="s">
        <v>955</v>
      </c>
      <c r="M51" s="816"/>
      <c r="N51" s="92" t="s">
        <v>951</v>
      </c>
    </row>
    <row r="52" spans="1:14">
      <c r="A52" s="167" t="s">
        <v>410</v>
      </c>
      <c r="B52" s="49" t="str">
        <f>VLOOKUP(A52,MATERIALES!A5:D373,3,FALSE)</f>
        <v>Celda especial de carga</v>
      </c>
      <c r="C52" s="288"/>
      <c r="D52" s="288"/>
      <c r="E52" s="288"/>
      <c r="F52" s="288"/>
      <c r="G52" s="288"/>
      <c r="H52" s="288"/>
      <c r="I52" s="275"/>
      <c r="J52" s="231" t="str">
        <f>VLOOKUP(A52,MATERIALES!A6:D644,2,FALSE)</f>
        <v>u</v>
      </c>
      <c r="K52" s="289">
        <v>1</v>
      </c>
      <c r="L52" s="274"/>
      <c r="M52" s="409">
        <f>VLOOKUP(A52,MATERIALES!A5:D396,4,FALSE)</f>
        <v>13526605.322644759</v>
      </c>
      <c r="N52" s="279">
        <f t="shared" ref="N52:N58" si="1">K52*M52</f>
        <v>13526605.322644759</v>
      </c>
    </row>
    <row r="53" spans="1:14">
      <c r="A53" s="167" t="s">
        <v>505</v>
      </c>
      <c r="B53" s="49" t="str">
        <f>VLOOKUP(A53,MATERIALES!A6:D373,3,FALSE)</f>
        <v>Manguera de alta presión</v>
      </c>
      <c r="C53" s="432"/>
      <c r="D53" s="432"/>
      <c r="E53" s="432"/>
      <c r="F53" s="432"/>
      <c r="G53" s="432"/>
      <c r="H53" s="432"/>
      <c r="I53" s="432"/>
      <c r="J53" s="318" t="str">
        <f>VLOOKUP(A53,MATERIALES!A7:D645,2,FALSE)</f>
        <v>m</v>
      </c>
      <c r="K53" s="404">
        <v>30</v>
      </c>
      <c r="L53" s="428"/>
      <c r="M53" s="409">
        <f>VLOOKUP(A53,MATERIALES!A6:D397,4,FALSE)</f>
        <v>67966.465042114287</v>
      </c>
      <c r="N53" s="279">
        <f t="shared" si="1"/>
        <v>2038993.9512634287</v>
      </c>
    </row>
    <row r="54" spans="1:14">
      <c r="A54" s="167" t="s">
        <v>729</v>
      </c>
      <c r="B54" s="49" t="str">
        <f>VLOOKUP(A54,MATERIALES!A6:D373,3,FALSE)</f>
        <v>Tubo Metálico De Alta Resistencia</v>
      </c>
      <c r="C54" s="432"/>
      <c r="D54" s="432"/>
      <c r="E54" s="432"/>
      <c r="F54" s="432"/>
      <c r="G54" s="432"/>
      <c r="H54" s="432"/>
      <c r="I54" s="432"/>
      <c r="J54" s="319" t="str">
        <f>VLOOKUP(A54,MATERIALES!A8:D646,2,FALSE)</f>
        <v>m</v>
      </c>
      <c r="K54" s="404">
        <v>60</v>
      </c>
      <c r="L54" s="428"/>
      <c r="M54" s="409">
        <f>VLOOKUP(A54,MATERIALES!A6:D398,4,FALSE)</f>
        <v>53063.137236605216</v>
      </c>
      <c r="N54" s="279">
        <f t="shared" si="1"/>
        <v>3183788.2341963132</v>
      </c>
    </row>
    <row r="55" spans="1:14">
      <c r="A55" s="167" t="s">
        <v>734</v>
      </c>
      <c r="B55" s="49" t="str">
        <f>VLOOKUP(A55,MATERIALES!A6:D373,3,FALSE)</f>
        <v>Uniones especiales de alta resistencia para tubería</v>
      </c>
      <c r="C55" s="432"/>
      <c r="D55" s="432"/>
      <c r="E55" s="432"/>
      <c r="F55" s="432"/>
      <c r="G55" s="432"/>
      <c r="H55" s="432"/>
      <c r="I55" s="432"/>
      <c r="J55" s="319" t="str">
        <f>VLOOKUP(A55,MATERIALES!A9:D647,2,FALSE)</f>
        <v>u</v>
      </c>
      <c r="K55" s="404">
        <v>12</v>
      </c>
      <c r="L55" s="428"/>
      <c r="M55" s="409">
        <f>VLOOKUP(A55,MATERIALES!A6:D399,4,FALSE)</f>
        <v>52463.066166541903</v>
      </c>
      <c r="N55" s="279">
        <f t="shared" si="1"/>
        <v>629556.79399850289</v>
      </c>
    </row>
    <row r="56" spans="1:14">
      <c r="A56" s="167" t="s">
        <v>698</v>
      </c>
      <c r="B56" s="49" t="str">
        <f>VLOOKUP(A56,MATERIALES!A7:D373,3,FALSE)</f>
        <v>Transductores electrónicos (incluye cables, protección contra el concreto y panel de lectura)</v>
      </c>
      <c r="C56" s="432"/>
      <c r="D56" s="432"/>
      <c r="E56" s="432"/>
      <c r="F56" s="432"/>
      <c r="G56" s="432"/>
      <c r="H56" s="432"/>
      <c r="I56" s="432"/>
      <c r="J56" s="319" t="str">
        <f>VLOOKUP(A56,MATERIALES!A10:D648,2,FALSE)</f>
        <v>u</v>
      </c>
      <c r="K56" s="404">
        <v>2</v>
      </c>
      <c r="L56" s="428"/>
      <c r="M56" s="409">
        <f>VLOOKUP(A56,MATERIALES!A7:D400,4,FALSE)</f>
        <v>1334629.324283707</v>
      </c>
      <c r="N56" s="279">
        <f t="shared" si="1"/>
        <v>2669258.6485674139</v>
      </c>
    </row>
    <row r="57" spans="1:14">
      <c r="A57" s="167" t="s">
        <v>700</v>
      </c>
      <c r="B57" s="49" t="str">
        <f>VLOOKUP(A57,MATERIALES!A8:D373,3,FALSE)</f>
        <v>Transductores mecánicos (incluye cables, protección contra el concreto y panel de lectura)</v>
      </c>
      <c r="C57" s="432"/>
      <c r="D57" s="432"/>
      <c r="E57" s="432"/>
      <c r="F57" s="432"/>
      <c r="G57" s="432"/>
      <c r="H57" s="432"/>
      <c r="I57" s="432"/>
      <c r="J57" s="319" t="str">
        <f>VLOOKUP(A57,MATERIALES!A11:D649,2,FALSE)</f>
        <v>u</v>
      </c>
      <c r="K57" s="404">
        <v>5</v>
      </c>
      <c r="L57" s="428"/>
      <c r="M57" s="409">
        <f>VLOOKUP(A57,MATERIALES!A8:D401,4,FALSE)</f>
        <v>818458.25442402589</v>
      </c>
      <c r="N57" s="279">
        <f t="shared" si="1"/>
        <v>4092291.2721201293</v>
      </c>
    </row>
    <row r="58" spans="1:14" ht="15.75" thickBot="1">
      <c r="A58" s="212" t="s">
        <v>550</v>
      </c>
      <c r="B58" s="49" t="str">
        <f>VLOOKUP(A58,MATERIALES!A9:D374,3,FALSE)</f>
        <v>Material seleccionado para Relleno</v>
      </c>
      <c r="C58" s="317"/>
      <c r="D58" s="317"/>
      <c r="E58" s="317"/>
      <c r="F58" s="317"/>
      <c r="G58" s="317"/>
      <c r="H58" s="317"/>
      <c r="I58" s="317"/>
      <c r="J58" s="442" t="str">
        <f>VLOOKUP(A58,MATERIALES!A12:D650,2,FALSE)</f>
        <v>m3</v>
      </c>
      <c r="K58" s="132">
        <v>70</v>
      </c>
      <c r="L58" s="332"/>
      <c r="M58" s="409">
        <f>VLOOKUP(A58,MATERIALES!A9:D402,4,FALSE)</f>
        <v>25810.130862879425</v>
      </c>
      <c r="N58" s="279">
        <f t="shared" si="1"/>
        <v>1806709.1604015597</v>
      </c>
    </row>
    <row r="59" spans="1:14" ht="15.75" thickBot="1">
      <c r="B59" s="823" t="s">
        <v>953</v>
      </c>
      <c r="C59" s="824"/>
      <c r="D59" s="824"/>
      <c r="E59" s="824"/>
      <c r="F59" s="824"/>
      <c r="G59" s="824"/>
      <c r="H59" s="824"/>
      <c r="I59" s="824"/>
      <c r="J59" s="824"/>
      <c r="K59" s="824"/>
      <c r="L59" s="824"/>
      <c r="M59" s="825"/>
      <c r="N59" s="401">
        <f>SUM(N52:N58)</f>
        <v>27947203.383192103</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1395</v>
      </c>
      <c r="B64" s="52" t="str">
        <f>VLOOKUP(A64,TRANSPORTE!A5:D117,3,FALSE)</f>
        <v>Transporte de Equipos para Prueba (1)</v>
      </c>
      <c r="C64" s="324"/>
      <c r="D64" s="324"/>
      <c r="E64" s="324"/>
      <c r="F64" s="324"/>
      <c r="G64" s="324"/>
      <c r="H64" s="318" t="s">
        <v>1468</v>
      </c>
      <c r="I64" s="286">
        <v>0.05</v>
      </c>
      <c r="J64" s="293">
        <v>1</v>
      </c>
      <c r="K64" s="286">
        <f>I64*J64</f>
        <v>0.05</v>
      </c>
      <c r="L64" s="827">
        <f>VLOOKUP(A64,TRANSPORTE!A5:D117,4,FALSE)</f>
        <v>134267.4089828264</v>
      </c>
      <c r="M64" s="828"/>
      <c r="N64" s="294">
        <f>K64*L64</f>
        <v>6713.37044914132</v>
      </c>
    </row>
    <row r="65" spans="1:15">
      <c r="B65" s="52"/>
      <c r="C65" s="53"/>
      <c r="D65" s="53"/>
      <c r="E65" s="53"/>
      <c r="F65" s="53"/>
      <c r="G65" s="53"/>
      <c r="H65" s="318"/>
      <c r="I65" s="286"/>
      <c r="J65" s="293"/>
      <c r="K65" s="286"/>
      <c r="L65" s="827"/>
      <c r="M65" s="828"/>
      <c r="N65" s="294"/>
    </row>
    <row r="66" spans="1:15">
      <c r="B66" s="52"/>
      <c r="C66" s="53"/>
      <c r="D66" s="53"/>
      <c r="E66" s="53"/>
      <c r="F66" s="53"/>
      <c r="G66" s="53"/>
      <c r="H66" s="318"/>
      <c r="I66" s="286"/>
      <c r="J66" s="293"/>
      <c r="K66" s="286"/>
      <c r="L66" s="827"/>
      <c r="M66" s="828"/>
      <c r="N66" s="294"/>
    </row>
    <row r="67" spans="1:15">
      <c r="B67" s="52"/>
      <c r="C67" s="53"/>
      <c r="D67" s="53"/>
      <c r="E67" s="53"/>
      <c r="F67" s="53"/>
      <c r="G67" s="53"/>
      <c r="H67" s="318"/>
      <c r="I67" s="286"/>
      <c r="J67" s="293"/>
      <c r="K67" s="286"/>
      <c r="L67" s="827"/>
      <c r="M67" s="828"/>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6713.37044914132</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s="168" t="s">
        <v>15</v>
      </c>
      <c r="B75" s="55" t="str">
        <f>VLOOKUP(A75,'MANO DE OBRA'!A8:D68,3,FALSE)</f>
        <v>Obrero (6)</v>
      </c>
      <c r="C75" s="53"/>
      <c r="D75" s="53"/>
      <c r="E75" s="53"/>
      <c r="F75" s="53"/>
      <c r="G75" s="53"/>
      <c r="H75" s="53"/>
      <c r="I75" s="299">
        <f>K75/J75*100</f>
        <v>202996.19999999998</v>
      </c>
      <c r="J75" s="300">
        <v>185</v>
      </c>
      <c r="K75" s="301">
        <f>VLOOKUP(A75,'MANO DE OBRA'!A8:D99,4,FALSE)</f>
        <v>375542.97</v>
      </c>
      <c r="L75" s="56"/>
      <c r="M75" s="441">
        <v>1.26</v>
      </c>
      <c r="N75" s="402">
        <f>K75/M75</f>
        <v>298049.97619047615</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39">
        <v>1.26</v>
      </c>
      <c r="N76" s="402">
        <f>K76/M76</f>
        <v>84671.621916196818</v>
      </c>
    </row>
    <row r="77" spans="1:15">
      <c r="A77" s="179" t="s">
        <v>2228</v>
      </c>
      <c r="B77" s="55" t="str">
        <f>VLOOKUP(A77,'MANO DE OBRA'!A11:D72,3,FALSE)</f>
        <v>Celador</v>
      </c>
      <c r="C77" s="53"/>
      <c r="D77" s="53"/>
      <c r="E77" s="53"/>
      <c r="F77" s="53"/>
      <c r="G77" s="53"/>
      <c r="H77" s="53"/>
      <c r="I77" s="299">
        <f>K77/J77*100</f>
        <v>33832.699999999997</v>
      </c>
      <c r="J77" s="300">
        <v>185</v>
      </c>
      <c r="K77" s="305">
        <f>VLOOKUP(A77,'MANO DE OBRA'!A11:D103,4,FALSE)</f>
        <v>62590.494999999995</v>
      </c>
      <c r="L77" s="325"/>
      <c r="M77" s="307">
        <v>1.26</v>
      </c>
      <c r="N77" s="402">
        <f>K77/M77</f>
        <v>49674.996031746028</v>
      </c>
    </row>
    <row r="78" spans="1:15" ht="15.75" thickBot="1">
      <c r="B78" s="810"/>
      <c r="C78" s="811"/>
      <c r="D78" s="811"/>
      <c r="E78" s="811"/>
      <c r="F78" s="811"/>
      <c r="G78" s="811"/>
      <c r="H78" s="811"/>
      <c r="I78" s="132"/>
      <c r="J78" s="132"/>
      <c r="K78" s="132"/>
      <c r="L78" s="911"/>
      <c r="M78" s="911"/>
      <c r="N78" s="51"/>
    </row>
    <row r="79" spans="1:15" ht="15.75" thickBot="1">
      <c r="B79" s="829" t="s">
        <v>953</v>
      </c>
      <c r="C79" s="830"/>
      <c r="D79" s="830"/>
      <c r="E79" s="830"/>
      <c r="F79" s="830"/>
      <c r="G79" s="830"/>
      <c r="H79" s="830"/>
      <c r="I79" s="830"/>
      <c r="J79" s="830"/>
      <c r="K79" s="830"/>
      <c r="L79" s="830"/>
      <c r="M79" s="831"/>
      <c r="N79" s="308">
        <f>SUM(N75:N78)</f>
        <v>432396.59413841902</v>
      </c>
    </row>
    <row r="80" spans="1:15" ht="15.75" thickBot="1">
      <c r="B80" s="39"/>
      <c r="C80" s="40"/>
      <c r="D80" s="40"/>
      <c r="E80" s="40"/>
      <c r="F80" s="40"/>
      <c r="G80" s="40"/>
      <c r="H80" s="40"/>
      <c r="I80" s="40"/>
      <c r="J80" s="40"/>
      <c r="K80" s="40"/>
      <c r="L80" s="40"/>
      <c r="M80" s="40"/>
      <c r="N80" s="41"/>
    </row>
    <row r="81" spans="1:14" ht="15.75" thickBot="1">
      <c r="B81" s="823" t="s">
        <v>967</v>
      </c>
      <c r="C81" s="824"/>
      <c r="D81" s="824"/>
      <c r="E81" s="824"/>
      <c r="F81" s="824"/>
      <c r="G81" s="824"/>
      <c r="H81" s="824"/>
      <c r="I81" s="824"/>
      <c r="J81" s="824"/>
      <c r="K81" s="824"/>
      <c r="L81" s="824"/>
      <c r="M81" s="825"/>
      <c r="N81" s="105">
        <f>N47+N59+N70+N79</f>
        <v>47543961.58743114</v>
      </c>
    </row>
    <row r="82" spans="1:14">
      <c r="B82" s="39"/>
      <c r="C82" s="40"/>
      <c r="D82" s="40"/>
      <c r="E82" s="40"/>
      <c r="F82" s="40"/>
      <c r="G82" s="40"/>
      <c r="H82" s="40"/>
      <c r="I82" s="40"/>
      <c r="J82" s="40"/>
      <c r="K82" s="40"/>
      <c r="L82" s="40"/>
      <c r="M82" s="40"/>
      <c r="N82" s="41"/>
    </row>
    <row r="83" spans="1:14">
      <c r="B83" s="70" t="s">
        <v>968</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14" t="s">
        <v>969</v>
      </c>
      <c r="C85" s="815"/>
      <c r="D85" s="815"/>
      <c r="E85" s="815"/>
      <c r="F85" s="815"/>
      <c r="G85" s="815"/>
      <c r="H85" s="815"/>
      <c r="I85" s="321"/>
      <c r="J85" s="341"/>
      <c r="K85" s="309" t="s">
        <v>970</v>
      </c>
      <c r="L85" s="853" t="s">
        <v>971</v>
      </c>
      <c r="M85" s="854"/>
      <c r="N85" s="310"/>
    </row>
    <row r="86" spans="1:14">
      <c r="B86" s="855" t="s">
        <v>972</v>
      </c>
      <c r="C86" s="856"/>
      <c r="D86" s="856"/>
      <c r="E86" s="856"/>
      <c r="F86" s="856"/>
      <c r="G86" s="856"/>
      <c r="H86" s="856"/>
      <c r="I86" s="93"/>
      <c r="J86" s="94"/>
      <c r="K86" s="311">
        <v>0.2</v>
      </c>
      <c r="L86" s="857">
        <f>N81*K86</f>
        <v>9508792.3174862284</v>
      </c>
      <c r="M86" s="858"/>
      <c r="N86" s="57"/>
    </row>
    <row r="87" spans="1:14">
      <c r="B87" s="95" t="s">
        <v>973</v>
      </c>
      <c r="C87" s="96"/>
      <c r="D87" s="96"/>
      <c r="E87" s="96"/>
      <c r="F87" s="96"/>
      <c r="G87" s="96"/>
      <c r="H87" s="96"/>
      <c r="I87" s="93"/>
      <c r="J87" s="94"/>
      <c r="K87" s="311">
        <v>0.05</v>
      </c>
      <c r="L87" s="857">
        <f>N81*K87</f>
        <v>2377198.0793715571</v>
      </c>
      <c r="M87" s="858"/>
      <c r="N87" s="57"/>
    </row>
    <row r="88" spans="1:14" ht="15.75" thickBot="1">
      <c r="B88" s="97" t="s">
        <v>974</v>
      </c>
      <c r="C88" s="98"/>
      <c r="D88" s="98"/>
      <c r="E88" s="98"/>
      <c r="F88" s="98"/>
      <c r="G88" s="98"/>
      <c r="H88" s="98"/>
      <c r="I88" s="99"/>
      <c r="J88" s="100"/>
      <c r="K88" s="312">
        <v>0.05</v>
      </c>
      <c r="L88" s="859">
        <f>N81*K88</f>
        <v>2377198.0793715571</v>
      </c>
      <c r="M88" s="860"/>
      <c r="N88" s="57"/>
    </row>
    <row r="89" spans="1:14" ht="15.75" thickBot="1">
      <c r="B89" s="823" t="s">
        <v>953</v>
      </c>
      <c r="C89" s="824"/>
      <c r="D89" s="824"/>
      <c r="E89" s="824"/>
      <c r="F89" s="824"/>
      <c r="G89" s="824"/>
      <c r="H89" s="824"/>
      <c r="I89" s="824"/>
      <c r="J89" s="824"/>
      <c r="K89" s="824"/>
      <c r="L89" s="824"/>
      <c r="M89" s="825"/>
      <c r="N89" s="58">
        <f>L86+L87+L88</f>
        <v>14263188.476229342</v>
      </c>
    </row>
    <row r="90" spans="1:14" ht="15.75" thickBot="1">
      <c r="B90" s="39"/>
      <c r="C90" s="40"/>
      <c r="D90" s="40"/>
      <c r="E90" s="40"/>
      <c r="F90" s="40"/>
      <c r="G90" s="40"/>
      <c r="H90" s="40"/>
      <c r="I90" s="40"/>
      <c r="J90" s="40"/>
      <c r="K90" s="40"/>
      <c r="L90" s="40"/>
      <c r="M90" s="40"/>
      <c r="N90" s="41"/>
    </row>
    <row r="91" spans="1:14" ht="15.75" thickBot="1">
      <c r="A91" t="s">
        <v>2016</v>
      </c>
      <c r="B91" s="823" t="s">
        <v>975</v>
      </c>
      <c r="C91" s="824"/>
      <c r="D91" s="824"/>
      <c r="E91" s="824"/>
      <c r="F91" s="824"/>
      <c r="G91" s="824"/>
      <c r="H91" s="824"/>
      <c r="I91" s="824"/>
      <c r="J91" s="824"/>
      <c r="K91" s="824"/>
      <c r="L91" s="824"/>
      <c r="M91" s="825"/>
      <c r="N91" s="195">
        <f>N81+N89</f>
        <v>61807150.06366048</v>
      </c>
    </row>
    <row r="92" spans="1:14">
      <c r="B92" s="246"/>
      <c r="C92" s="247"/>
      <c r="D92" s="247"/>
      <c r="E92" s="247"/>
      <c r="F92" s="247"/>
      <c r="G92" s="247"/>
      <c r="H92" s="247"/>
      <c r="I92" s="247"/>
      <c r="J92" s="247"/>
      <c r="K92" s="247"/>
      <c r="L92" s="247"/>
      <c r="M92" s="247"/>
      <c r="N92" s="248"/>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250"/>
      <c r="F95" s="250"/>
      <c r="G95" s="250"/>
      <c r="H95" s="250"/>
      <c r="I95" s="250"/>
      <c r="J95" s="250"/>
      <c r="K95" s="250"/>
      <c r="L95" s="250"/>
      <c r="M95" s="250"/>
      <c r="N95" s="251"/>
    </row>
    <row r="96" spans="1:14">
      <c r="B96" s="249"/>
      <c r="C96" s="250"/>
      <c r="D96" s="250"/>
      <c r="E96" s="424" t="s">
        <v>976</v>
      </c>
      <c r="F96" s="424"/>
      <c r="G96" s="424"/>
      <c r="H96" s="424"/>
      <c r="I96" s="424"/>
      <c r="J96" s="424"/>
      <c r="K96" s="250"/>
      <c r="L96" s="250"/>
      <c r="M96" s="250"/>
      <c r="N96" s="251"/>
    </row>
    <row r="97" spans="2:14">
      <c r="B97" s="249"/>
      <c r="C97" s="250"/>
      <c r="D97" s="250"/>
      <c r="E97" s="250" t="s">
        <v>977</v>
      </c>
      <c r="F97" s="250"/>
      <c r="G97" s="250"/>
      <c r="H97" s="250"/>
      <c r="I97" s="250"/>
      <c r="J97" s="250"/>
      <c r="K97" s="250"/>
      <c r="L97" s="250"/>
      <c r="M97" s="250"/>
      <c r="N97" s="251"/>
    </row>
    <row r="98" spans="2:14">
      <c r="B98" s="249"/>
      <c r="C98" s="250"/>
      <c r="D98" s="250"/>
      <c r="E98" s="250" t="s">
        <v>978</v>
      </c>
      <c r="F98" s="250"/>
      <c r="G98" s="250"/>
      <c r="H98" s="250"/>
      <c r="I98" s="250"/>
      <c r="J98" s="250"/>
      <c r="K98" s="250"/>
      <c r="L98" s="250"/>
      <c r="M98" s="250"/>
      <c r="N98" s="251"/>
    </row>
    <row r="99" spans="2:14">
      <c r="B99" s="249"/>
      <c r="C99" s="250"/>
      <c r="D99" s="250"/>
      <c r="E99" s="250" t="s">
        <v>979</v>
      </c>
      <c r="F99" s="250"/>
      <c r="G99" s="250"/>
      <c r="H99" s="250"/>
      <c r="I99" s="250"/>
      <c r="J99" s="250"/>
      <c r="K99" s="250"/>
      <c r="L99" s="250"/>
      <c r="M99" s="250"/>
      <c r="N99" s="251"/>
    </row>
    <row r="100" spans="2:14" ht="15.75" thickBot="1">
      <c r="B100" s="249"/>
      <c r="C100" s="250"/>
      <c r="D100" s="250"/>
      <c r="E100" s="250"/>
      <c r="F100" s="250" t="s">
        <v>980</v>
      </c>
      <c r="G100" s="250"/>
      <c r="H100" s="250"/>
      <c r="I100" s="250"/>
      <c r="J100" s="250"/>
      <c r="K100" s="250"/>
      <c r="L100" s="250"/>
      <c r="M100" s="250"/>
      <c r="N100" s="251"/>
    </row>
    <row r="101" spans="2:14">
      <c r="B101" s="234" t="s">
        <v>2216</v>
      </c>
      <c r="C101" s="235"/>
      <c r="D101" s="235"/>
      <c r="E101" s="235"/>
      <c r="F101" s="235"/>
      <c r="G101" s="235"/>
      <c r="H101" s="235"/>
      <c r="I101" s="235"/>
      <c r="J101" s="235"/>
      <c r="K101" s="235"/>
      <c r="L101" s="235"/>
      <c r="M101" s="235"/>
      <c r="N101" s="236"/>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c r="B104" s="252"/>
      <c r="C104" s="253"/>
      <c r="D104" s="253"/>
      <c r="E104" s="253"/>
      <c r="F104" s="253"/>
      <c r="G104" s="253"/>
      <c r="H104" s="253"/>
      <c r="I104" s="253"/>
      <c r="J104" s="253"/>
      <c r="K104" s="253"/>
      <c r="L104" s="253"/>
      <c r="M104" s="253"/>
      <c r="N104" s="254"/>
    </row>
    <row r="105" spans="2:14" ht="15.75" thickBot="1">
      <c r="B105" s="255"/>
      <c r="C105" s="256"/>
      <c r="D105" s="256"/>
      <c r="E105" s="256"/>
      <c r="F105" s="256"/>
      <c r="G105" s="256"/>
      <c r="H105" s="256"/>
      <c r="I105" s="256"/>
      <c r="J105" s="256"/>
      <c r="K105" s="256"/>
      <c r="L105" s="256"/>
      <c r="M105" s="256"/>
      <c r="N105" s="257"/>
    </row>
    <row r="106" spans="2:14">
      <c r="B106" s="258"/>
      <c r="C106" s="259"/>
      <c r="D106" s="259"/>
      <c r="E106" s="259"/>
      <c r="F106" s="259"/>
      <c r="G106" s="259"/>
      <c r="H106" s="259"/>
      <c r="I106" s="259"/>
      <c r="J106" s="259"/>
      <c r="K106" s="259"/>
      <c r="L106" s="259"/>
      <c r="M106" s="259"/>
      <c r="N106" s="260"/>
    </row>
    <row r="107" spans="2:14">
      <c r="B107" s="261" t="s">
        <v>2217</v>
      </c>
      <c r="C107" s="262"/>
      <c r="D107" s="262"/>
      <c r="E107" s="262"/>
      <c r="F107" s="262"/>
      <c r="G107" s="262"/>
      <c r="H107" s="262"/>
      <c r="I107" s="262"/>
      <c r="J107" s="262"/>
      <c r="K107" s="262"/>
      <c r="L107" s="262"/>
      <c r="M107" s="262"/>
      <c r="N107" s="263"/>
    </row>
    <row r="108" spans="2:14" ht="15" customHeight="1">
      <c r="B108" s="965" t="s">
        <v>2218</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2219</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346"/>
      <c r="C114" s="347"/>
      <c r="D114" s="347"/>
      <c r="E114" s="347"/>
      <c r="F114" s="347"/>
      <c r="G114" s="347"/>
      <c r="H114" s="347"/>
      <c r="I114" s="347"/>
      <c r="J114" s="347"/>
      <c r="K114" s="347"/>
      <c r="L114" s="347"/>
      <c r="M114" s="347"/>
      <c r="N114" s="348"/>
    </row>
    <row r="115" spans="2:14">
      <c r="B115" s="261"/>
      <c r="C115" s="262"/>
      <c r="D115" s="262"/>
      <c r="E115" s="262"/>
      <c r="F115" s="262"/>
      <c r="G115" s="262"/>
      <c r="H115" s="262"/>
      <c r="I115" s="262"/>
      <c r="J115" s="262"/>
      <c r="K115" s="262"/>
      <c r="L115" s="262"/>
      <c r="M115" s="262"/>
      <c r="N115" s="263"/>
    </row>
    <row r="116" spans="2:14">
      <c r="B116" s="249"/>
      <c r="C116" s="250"/>
      <c r="D116" s="250"/>
      <c r="E116" s="250" t="s">
        <v>976</v>
      </c>
      <c r="F116" s="424"/>
      <c r="G116" s="424"/>
      <c r="H116" s="250"/>
      <c r="I116" s="250"/>
      <c r="J116" s="250"/>
      <c r="K116" s="250"/>
      <c r="L116" s="250"/>
      <c r="M116" s="250"/>
      <c r="N116" s="251"/>
    </row>
    <row r="117" spans="2:14">
      <c r="B117" s="249"/>
      <c r="C117" s="250"/>
      <c r="D117" s="250"/>
      <c r="E117" s="425" t="s">
        <v>977</v>
      </c>
      <c r="F117" s="250"/>
      <c r="G117" s="250"/>
      <c r="H117" s="425"/>
      <c r="I117" s="425"/>
      <c r="J117" s="425"/>
      <c r="K117" s="250"/>
      <c r="L117" s="250"/>
      <c r="M117" s="250"/>
      <c r="N117" s="251"/>
    </row>
    <row r="118" spans="2:14">
      <c r="B118" s="249"/>
      <c r="C118" s="250"/>
      <c r="D118" s="250"/>
      <c r="E118" s="264" t="s">
        <v>981</v>
      </c>
      <c r="F118" s="250"/>
      <c r="G118" s="250"/>
      <c r="H118" s="264"/>
      <c r="I118" s="264"/>
      <c r="J118" s="264"/>
      <c r="K118" s="250"/>
      <c r="L118" s="250"/>
      <c r="M118" s="250"/>
      <c r="N118" s="251"/>
    </row>
    <row r="119" spans="2:14">
      <c r="B119" s="265"/>
      <c r="C119" s="262"/>
      <c r="D119" s="262"/>
      <c r="E119" s="250" t="s">
        <v>979</v>
      </c>
      <c r="F119" s="250"/>
      <c r="G119" s="250"/>
      <c r="H119" s="250"/>
      <c r="I119" s="250"/>
      <c r="J119" s="250"/>
      <c r="K119" s="262"/>
      <c r="L119" s="262"/>
      <c r="M119" s="262"/>
      <c r="N119" s="263"/>
    </row>
    <row r="120" spans="2:14">
      <c r="B120" s="265"/>
      <c r="C120" s="262"/>
      <c r="D120" s="262"/>
      <c r="E120" s="262"/>
      <c r="F120" s="250"/>
      <c r="G120" s="250"/>
      <c r="H120" s="250"/>
      <c r="I120" s="250"/>
      <c r="J120" s="250"/>
      <c r="K120" s="262"/>
      <c r="L120" s="262"/>
      <c r="M120" s="262"/>
      <c r="N120" s="263"/>
    </row>
    <row r="121" spans="2:14">
      <c r="B121" s="265" t="s">
        <v>2220</v>
      </c>
      <c r="C121" s="264"/>
      <c r="D121" s="264"/>
      <c r="E121" s="250"/>
      <c r="F121" s="250"/>
      <c r="G121" s="250"/>
      <c r="H121" s="250"/>
      <c r="I121" s="250"/>
      <c r="J121" s="971"/>
      <c r="K121" s="971"/>
      <c r="L121" s="971"/>
      <c r="M121" s="971"/>
      <c r="N121" s="972"/>
    </row>
    <row r="122" spans="2:14" ht="15.75" thickBot="1">
      <c r="B122" s="426" t="s">
        <v>2221</v>
      </c>
      <c r="C122" s="427"/>
      <c r="D122" s="427"/>
      <c r="E122" s="266"/>
      <c r="F122" s="266"/>
      <c r="G122" s="266"/>
      <c r="H122" s="266"/>
      <c r="I122" s="266"/>
      <c r="J122" s="973"/>
      <c r="K122" s="973"/>
      <c r="L122" s="973"/>
      <c r="M122" s="973"/>
      <c r="N122"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1650</v>
      </c>
      <c r="C31" s="87" t="s">
        <v>2096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140</v>
      </c>
      <c r="B36" s="836" t="str">
        <f>VLOOKUP(A36,EQUIPOS!A6:D154,3,FALSE)</f>
        <v>Camisa para Pilote D=1.20m</v>
      </c>
      <c r="C36" s="837"/>
      <c r="D36" s="837"/>
      <c r="E36" s="837"/>
      <c r="F36" s="837"/>
      <c r="G36" s="837"/>
      <c r="H36" s="838"/>
      <c r="I36" s="274"/>
      <c r="J36" s="275"/>
      <c r="K36" s="276">
        <f>VLOOKUP(A36,EQUIPOS!A6:D163,4,FALSE)</f>
        <v>28030.157256923419</v>
      </c>
      <c r="L36" s="277"/>
      <c r="M36" s="278">
        <v>1</v>
      </c>
      <c r="N36" s="279">
        <f t="shared" ref="N36:N42" si="0">K36/M36</f>
        <v>28030.157256923419</v>
      </c>
    </row>
    <row r="37" spans="1:14">
      <c r="A37" s="119" t="s">
        <v>206</v>
      </c>
      <c r="B37" s="836" t="str">
        <f>VLOOKUP(A37,EQUIPOS!A7:D154,3,FALSE)</f>
        <v>Equipo de Soldadura</v>
      </c>
      <c r="C37" s="837"/>
      <c r="D37" s="837"/>
      <c r="E37" s="837"/>
      <c r="F37" s="837"/>
      <c r="G37" s="837"/>
      <c r="H37" s="838"/>
      <c r="I37" s="428"/>
      <c r="J37" s="429"/>
      <c r="K37" s="276">
        <f>VLOOKUP(A37,EQUIPOS!A7:D164,4,FALSE)</f>
        <v>8634.1102629725501</v>
      </c>
      <c r="L37" s="342"/>
      <c r="M37" s="343">
        <v>1</v>
      </c>
      <c r="N37" s="279">
        <f t="shared" si="0"/>
        <v>8634.1102629725501</v>
      </c>
    </row>
    <row r="38" spans="1:14">
      <c r="A38" s="119" t="s">
        <v>242</v>
      </c>
      <c r="B38" s="836" t="str">
        <f>VLOOKUP(A38,EQUIPOS!A8:D154,3,FALSE)</f>
        <v>Grúa con torre capacidad 1 ton en la punta.</v>
      </c>
      <c r="C38" s="837"/>
      <c r="D38" s="837"/>
      <c r="E38" s="837"/>
      <c r="F38" s="837"/>
      <c r="G38" s="837"/>
      <c r="H38" s="838"/>
      <c r="I38" s="428"/>
      <c r="J38" s="429"/>
      <c r="K38" s="445">
        <f>VLOOKUP(A38,EQUIPOS!A8:D165,4,FALSE)</f>
        <v>196202.25659596862</v>
      </c>
      <c r="L38" s="342"/>
      <c r="M38" s="343">
        <v>2.5</v>
      </c>
      <c r="N38" s="279">
        <f t="shared" si="0"/>
        <v>78480.902638387444</v>
      </c>
    </row>
    <row r="39" spans="1:14">
      <c r="A39" s="119" t="s">
        <v>267</v>
      </c>
      <c r="B39" s="836" t="str">
        <f>VLOOKUP(A39,EQUIPOS!A9:D154,3,FALSE)</f>
        <v>Motobomba de concreto</v>
      </c>
      <c r="C39" s="837"/>
      <c r="D39" s="837"/>
      <c r="E39" s="837"/>
      <c r="F39" s="837"/>
      <c r="G39" s="837"/>
      <c r="H39" s="838"/>
      <c r="I39" s="428"/>
      <c r="J39" s="429"/>
      <c r="K39" s="445">
        <f>VLOOKUP(A39,EQUIPOS!A9:D166,4,FALSE)</f>
        <v>30375.07951812926</v>
      </c>
      <c r="L39" s="342"/>
      <c r="M39" s="343">
        <v>2.5499800000000001</v>
      </c>
      <c r="N39" s="279">
        <f t="shared" si="0"/>
        <v>11911.889316045324</v>
      </c>
    </row>
    <row r="40" spans="1:14">
      <c r="A40" s="119" t="s">
        <v>277</v>
      </c>
      <c r="B40" s="836" t="str">
        <f>VLOOKUP(A40,EQUIPOS!A10:D154,3,FALSE)</f>
        <v>Pala auxiliar de piloteadora</v>
      </c>
      <c r="C40" s="837"/>
      <c r="D40" s="837"/>
      <c r="E40" s="837"/>
      <c r="F40" s="837"/>
      <c r="G40" s="837"/>
      <c r="H40" s="838"/>
      <c r="I40" s="428"/>
      <c r="J40" s="429"/>
      <c r="K40" s="445">
        <f>VLOOKUP(A40,EQUIPOS!A10:D167,4,FALSE)</f>
        <v>364382.82757376571</v>
      </c>
      <c r="L40" s="342"/>
      <c r="M40" s="343">
        <v>2.5</v>
      </c>
      <c r="N40" s="279">
        <f t="shared" si="0"/>
        <v>145753.13102950627</v>
      </c>
    </row>
    <row r="41" spans="1:14">
      <c r="A41" s="119" t="s">
        <v>282</v>
      </c>
      <c r="B41" s="836" t="str">
        <f>VLOOKUP(A41,EQUIPOS!A6:D154,3,FALSE)</f>
        <v>Piloteadora potencia 250KW, RPM 1800, fuerza elevadora 200KN</v>
      </c>
      <c r="C41" s="837"/>
      <c r="D41" s="837"/>
      <c r="E41" s="837"/>
      <c r="F41" s="837"/>
      <c r="G41" s="837"/>
      <c r="H41" s="838"/>
      <c r="I41" s="428"/>
      <c r="J41" s="429"/>
      <c r="K41" s="445">
        <f>VLOOKUP(A41,EQUIPOS!A6:D154,4,FALSE)</f>
        <v>587729.10970369971</v>
      </c>
      <c r="L41" s="342"/>
      <c r="M41" s="343">
        <v>1</v>
      </c>
      <c r="N41" s="279">
        <f t="shared" si="0"/>
        <v>587729.10970369971</v>
      </c>
    </row>
    <row r="42" spans="1:14">
      <c r="A42" s="119" t="s">
        <v>310</v>
      </c>
      <c r="B42" s="836" t="str">
        <f>VLOOKUP(A42,EQUIPOS!A12:D156,3,FALSE)</f>
        <v>Retroexcavadora A25C</v>
      </c>
      <c r="C42" s="837"/>
      <c r="D42" s="837"/>
      <c r="E42" s="837"/>
      <c r="F42" s="837"/>
      <c r="G42" s="837"/>
      <c r="H42" s="838"/>
      <c r="I42" s="335"/>
      <c r="J42" s="337"/>
      <c r="K42" s="445">
        <f>VLOOKUP(A42,EQUIPOS!A12:D169,4,FALSE)</f>
        <v>116918.90180213345</v>
      </c>
      <c r="L42" s="430"/>
      <c r="M42" s="431">
        <v>2.5</v>
      </c>
      <c r="N42" s="279">
        <f t="shared" si="0"/>
        <v>46767.560720853377</v>
      </c>
    </row>
    <row r="43" spans="1:14">
      <c r="B43" s="836"/>
      <c r="C43" s="837"/>
      <c r="D43" s="837"/>
      <c r="E43" s="837"/>
      <c r="F43" s="837"/>
      <c r="G43" s="837"/>
      <c r="H43" s="838"/>
      <c r="I43" s="42"/>
      <c r="J43" s="43"/>
      <c r="K43" s="445"/>
      <c r="L43" s="283"/>
      <c r="M43" s="284"/>
      <c r="N43" s="279"/>
    </row>
    <row r="44" spans="1:14">
      <c r="B44" s="327"/>
      <c r="C44" s="328"/>
      <c r="D44" s="328"/>
      <c r="E44" s="328"/>
      <c r="F44" s="330"/>
      <c r="G44" s="330"/>
      <c r="H44" s="131"/>
      <c r="I44" s="42"/>
      <c r="J44" s="43"/>
      <c r="K44" s="445"/>
      <c r="L44" s="283"/>
      <c r="M44" s="284"/>
      <c r="N44" s="280"/>
    </row>
    <row r="45" spans="1:14">
      <c r="B45" s="843" t="s">
        <v>952</v>
      </c>
      <c r="C45" s="844"/>
      <c r="D45" s="844"/>
      <c r="E45" s="44"/>
      <c r="F45" s="45"/>
      <c r="G45" s="45"/>
      <c r="H45" s="46"/>
      <c r="I45" s="42"/>
      <c r="J45" s="43"/>
      <c r="K45" s="286"/>
      <c r="L45" s="283"/>
      <c r="M45" s="408">
        <v>0.1</v>
      </c>
      <c r="N45" s="351">
        <f>N83*M45</f>
        <v>10046.441950300166</v>
      </c>
    </row>
    <row r="46" spans="1:14" ht="15.75" thickBot="1">
      <c r="B46" s="836"/>
      <c r="C46" s="837"/>
      <c r="D46" s="837"/>
      <c r="E46" s="837"/>
      <c r="F46" s="837"/>
      <c r="G46" s="837"/>
      <c r="H46" s="838"/>
      <c r="I46" s="845"/>
      <c r="J46" s="846"/>
      <c r="K46" s="47"/>
      <c r="L46" s="847"/>
      <c r="M46" s="848"/>
      <c r="N46" s="111"/>
    </row>
    <row r="47" spans="1:14" ht="15.75" thickBot="1">
      <c r="B47" s="823" t="s">
        <v>953</v>
      </c>
      <c r="C47" s="824"/>
      <c r="D47" s="824"/>
      <c r="E47" s="824"/>
      <c r="F47" s="824"/>
      <c r="G47" s="824"/>
      <c r="H47" s="824"/>
      <c r="I47" s="824"/>
      <c r="J47" s="824"/>
      <c r="K47" s="824"/>
      <c r="L47" s="824"/>
      <c r="M47" s="825"/>
      <c r="N47" s="401">
        <f>SUM(N36:N46)</f>
        <v>917353.30287868821</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4" t="s">
        <v>944</v>
      </c>
      <c r="C51" s="815"/>
      <c r="D51" s="815"/>
      <c r="E51" s="815"/>
      <c r="F51" s="815"/>
      <c r="G51" s="815"/>
      <c r="H51" s="815"/>
      <c r="I51" s="816"/>
      <c r="J51" s="322" t="s">
        <v>945</v>
      </c>
      <c r="K51" s="91" t="s">
        <v>946</v>
      </c>
      <c r="L51" s="817" t="s">
        <v>955</v>
      </c>
      <c r="M51" s="816"/>
      <c r="N51" s="92" t="s">
        <v>951</v>
      </c>
    </row>
    <row r="52" spans="1:14">
      <c r="A52" s="167" t="s">
        <v>388</v>
      </c>
      <c r="B52" s="49" t="str">
        <f>VLOOKUP(A52,MATERIALES!A5:D373,3,FALSE)</f>
        <v>Bentonita</v>
      </c>
      <c r="C52" s="288"/>
      <c r="D52" s="288"/>
      <c r="E52" s="288"/>
      <c r="F52" s="288"/>
      <c r="G52" s="288"/>
      <c r="H52" s="288"/>
      <c r="I52" s="288"/>
      <c r="J52" s="318" t="str">
        <f>VLOOKUP(A52,MATERIALES!A6:D644,2,FALSE)</f>
        <v>kg</v>
      </c>
      <c r="K52" s="289">
        <v>2.355</v>
      </c>
      <c r="L52" s="274"/>
      <c r="M52" s="409">
        <f>VLOOKUP(A52,MATERIALES!A5:D396,4,FALSE)</f>
        <v>9153.993023635514</v>
      </c>
      <c r="N52" s="279">
        <f>K52*M52</f>
        <v>21557.653570661634</v>
      </c>
    </row>
    <row r="53" spans="1:14">
      <c r="A53" s="167" t="s">
        <v>745</v>
      </c>
      <c r="B53" s="49" t="str">
        <f>VLOOKUP(A53,MATERIALES!A6:D373,3,FALSE)</f>
        <v>Acero PDR-60</v>
      </c>
      <c r="C53" s="432"/>
      <c r="D53" s="432"/>
      <c r="E53" s="432"/>
      <c r="F53" s="432"/>
      <c r="G53" s="432"/>
      <c r="H53" s="432"/>
      <c r="I53" s="432"/>
      <c r="J53" s="319" t="str">
        <f>VLOOKUP(A53,MATERIALES!A7:D645,2,FALSE)</f>
        <v>kg</v>
      </c>
      <c r="K53" s="404">
        <v>123.70021073509811</v>
      </c>
      <c r="L53" s="428"/>
      <c r="M53" s="409">
        <f>VLOOKUP(A53,MATERIALES!A6:D397,4,FALSE)</f>
        <v>3754.6163060288991</v>
      </c>
      <c r="N53" s="279">
        <f>K53*M53</f>
        <v>464446.82828521042</v>
      </c>
    </row>
    <row r="54" spans="1:14">
      <c r="A54" s="167" t="s">
        <v>829</v>
      </c>
      <c r="B54" s="49" t="str">
        <f>VLOOKUP(A54,MATERIALES!A6:D373,3,FALSE)</f>
        <v>Concreto Resistencia  28 (Mpa)</v>
      </c>
      <c r="C54" s="432"/>
      <c r="D54" s="432"/>
      <c r="E54" s="432"/>
      <c r="F54" s="432"/>
      <c r="G54" s="432"/>
      <c r="H54" s="432"/>
      <c r="I54" s="432"/>
      <c r="J54" s="319" t="str">
        <f>VLOOKUP(A54,MATERIALES!A8:D646,2,FALSE)</f>
        <v>m3</v>
      </c>
      <c r="K54" s="404">
        <v>0.82466807156732069</v>
      </c>
      <c r="L54" s="428"/>
      <c r="M54" s="409">
        <f>VLOOKUP(A54,MATERIALES!A6:D398,4,FALSE)</f>
        <v>442372.12026178063</v>
      </c>
      <c r="N54" s="279">
        <f>K54*M54</f>
        <v>364810.16333142947</v>
      </c>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SUM(N52:N58)</f>
        <v>850814.64518730156</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1256</v>
      </c>
      <c r="B64" s="52" t="str">
        <f>VLOOKUP(A64,TRANSPORTE!A5:D117,3,FALSE)</f>
        <v>Transporte de material de excavación</v>
      </c>
      <c r="C64" s="324"/>
      <c r="D64" s="324"/>
      <c r="E64" s="324"/>
      <c r="F64" s="324"/>
      <c r="G64" s="324"/>
      <c r="H64" s="318" t="s">
        <v>1468</v>
      </c>
      <c r="I64" s="286">
        <v>1.3</v>
      </c>
      <c r="J64" s="293">
        <v>1</v>
      </c>
      <c r="K64" s="286">
        <f>I64*J64</f>
        <v>1.3</v>
      </c>
      <c r="L64" s="827">
        <f>VLOOKUP(A64,TRANSPORTE!A5:D117,4,FALSE)</f>
        <v>1324.7515399964484</v>
      </c>
      <c r="M64" s="828"/>
      <c r="N64" s="294">
        <f>K64*L64</f>
        <v>1722.1770019953831</v>
      </c>
    </row>
    <row r="65" spans="1:15">
      <c r="A65" t="s">
        <v>1408</v>
      </c>
      <c r="B65" s="52" t="str">
        <f>VLOOKUP(A65,TRANSPORTE!A6:D117,3,FALSE)</f>
        <v>Equipo de Transporte (Camiones Grúas</v>
      </c>
      <c r="C65" s="53"/>
      <c r="D65" s="53"/>
      <c r="E65" s="53"/>
      <c r="F65" s="53"/>
      <c r="G65" s="53"/>
      <c r="H65" s="318" t="s">
        <v>1468</v>
      </c>
      <c r="I65" s="286">
        <v>0.05</v>
      </c>
      <c r="J65" s="293">
        <v>1</v>
      </c>
      <c r="K65" s="286">
        <f>I65*J65</f>
        <v>0.05</v>
      </c>
      <c r="L65" s="827">
        <f>VLOOKUP(A65,TRANSPORTE!A6:D117,4,FALSE)</f>
        <v>56.909228536130648</v>
      </c>
      <c r="M65" s="828"/>
      <c r="N65" s="294">
        <f>K65*L65</f>
        <v>2.8454614268065326</v>
      </c>
    </row>
    <row r="66" spans="1:15">
      <c r="B66" s="52"/>
      <c r="C66" s="53"/>
      <c r="D66" s="53"/>
      <c r="E66" s="53"/>
      <c r="F66" s="53"/>
      <c r="G66" s="53"/>
      <c r="H66" s="318"/>
      <c r="I66" s="286"/>
      <c r="J66" s="293"/>
      <c r="K66" s="286"/>
      <c r="L66" s="827"/>
      <c r="M66" s="828"/>
      <c r="N66" s="294"/>
    </row>
    <row r="67" spans="1:15">
      <c r="B67" s="52"/>
      <c r="C67" s="53"/>
      <c r="D67" s="53"/>
      <c r="E67" s="53"/>
      <c r="F67" s="53"/>
      <c r="G67" s="53"/>
      <c r="H67" s="318"/>
      <c r="I67" s="286"/>
      <c r="J67" s="293"/>
      <c r="K67" s="286"/>
      <c r="L67" s="827"/>
      <c r="M67" s="828"/>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1725.0224634221895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975"/>
      <c r="N74" s="104" t="s">
        <v>951</v>
      </c>
    </row>
    <row r="75" spans="1:15">
      <c r="B75" s="214" t="s">
        <v>2043</v>
      </c>
      <c r="C75" s="215"/>
      <c r="D75" s="215"/>
      <c r="E75" s="215"/>
      <c r="F75" s="215"/>
      <c r="G75" s="215"/>
      <c r="H75" s="215"/>
      <c r="I75" s="216"/>
      <c r="J75" s="217"/>
      <c r="K75" s="218"/>
      <c r="L75" s="219"/>
      <c r="M75" s="220"/>
      <c r="N75" s="221"/>
    </row>
    <row r="76" spans="1:15">
      <c r="A76" s="168" t="s">
        <v>15</v>
      </c>
      <c r="B76" s="55" t="str">
        <f>VLOOKUP(A76,'MANO DE OBRA'!A8:D68,3,FALSE)</f>
        <v>Obrero (6)</v>
      </c>
      <c r="C76" s="53"/>
      <c r="D76" s="53"/>
      <c r="E76" s="53"/>
      <c r="F76" s="53"/>
      <c r="G76" s="53"/>
      <c r="H76" s="53"/>
      <c r="I76" s="299">
        <f>K76/J76*100</f>
        <v>202996.19999999998</v>
      </c>
      <c r="J76" s="300">
        <v>185</v>
      </c>
      <c r="K76" s="301">
        <f>VLOOKUP(A76,'MANO DE OBRA'!A8:D99,4,FALSE)</f>
        <v>375542.97</v>
      </c>
      <c r="L76" s="56"/>
      <c r="M76" s="441">
        <v>8</v>
      </c>
      <c r="N76" s="402">
        <f>K76/M76</f>
        <v>46942.871249999997</v>
      </c>
      <c r="O76" s="112"/>
    </row>
    <row r="77" spans="1:15">
      <c r="A77" s="168" t="s">
        <v>30</v>
      </c>
      <c r="B77" s="55" t="str">
        <f>VLOOKUP(A77,'MANO DE OBRA'!A8:D69,3,FALSE)</f>
        <v>Oficial</v>
      </c>
      <c r="C77" s="53"/>
      <c r="D77" s="53"/>
      <c r="E77" s="53"/>
      <c r="F77" s="53"/>
      <c r="G77" s="53"/>
      <c r="H77" s="53"/>
      <c r="I77" s="299">
        <f>K77/J77*100</f>
        <v>57668.23979157189</v>
      </c>
      <c r="J77" s="300">
        <v>185</v>
      </c>
      <c r="K77" s="301">
        <f>VLOOKUP(A77,'MANO DE OBRA'!A8:D100,4,FALSE)</f>
        <v>106686.24361440798</v>
      </c>
      <c r="L77" s="56"/>
      <c r="M77" s="438">
        <v>8</v>
      </c>
      <c r="N77" s="402">
        <f>K77/M77</f>
        <v>13335.780451800998</v>
      </c>
    </row>
    <row r="78" spans="1:15">
      <c r="A78" s="168"/>
      <c r="B78" s="171" t="s">
        <v>2042</v>
      </c>
      <c r="C78" s="53"/>
      <c r="D78" s="53"/>
      <c r="E78" s="53"/>
      <c r="F78" s="53"/>
      <c r="G78" s="53"/>
      <c r="H78" s="53"/>
      <c r="I78" s="299"/>
      <c r="J78" s="300"/>
      <c r="K78" s="301"/>
      <c r="L78" s="56"/>
      <c r="M78" s="439"/>
      <c r="N78" s="402"/>
    </row>
    <row r="79" spans="1:15">
      <c r="A79" t="s">
        <v>15</v>
      </c>
      <c r="B79" s="55" t="str">
        <f>VLOOKUP(A79,'MANO DE OBRA'!A9:D70,3,FALSE)</f>
        <v>Obrero (6)</v>
      </c>
      <c r="C79" s="53"/>
      <c r="D79" s="53"/>
      <c r="E79" s="53"/>
      <c r="F79" s="53"/>
      <c r="G79" s="53"/>
      <c r="H79" s="53"/>
      <c r="I79" s="299">
        <f>K79/J79*100</f>
        <v>202996.19999999998</v>
      </c>
      <c r="J79" s="300">
        <v>185</v>
      </c>
      <c r="K79" s="301">
        <f>VLOOKUP(A79,'MANO DE OBRA'!A9:D101,4,FALSE)</f>
        <v>375542.97</v>
      </c>
      <c r="L79" s="56"/>
      <c r="M79" s="307">
        <v>12</v>
      </c>
      <c r="N79" s="402">
        <f>K79/M79</f>
        <v>31295.247499999998</v>
      </c>
    </row>
    <row r="80" spans="1:15">
      <c r="A80" t="s">
        <v>30</v>
      </c>
      <c r="B80" s="55" t="str">
        <f>VLOOKUP(A80,'MANO DE OBRA'!A10:D71,3,FALSE)</f>
        <v>Oficial</v>
      </c>
      <c r="C80" s="53"/>
      <c r="D80" s="53"/>
      <c r="E80" s="53"/>
      <c r="F80" s="53"/>
      <c r="G80" s="53"/>
      <c r="H80" s="53"/>
      <c r="I80" s="299">
        <f>K80/J80*100</f>
        <v>57668.23979157189</v>
      </c>
      <c r="J80" s="300">
        <v>185</v>
      </c>
      <c r="K80" s="301">
        <f>VLOOKUP(A80,'MANO DE OBRA'!A10:D102,4,FALSE)</f>
        <v>106686.24361440798</v>
      </c>
      <c r="L80" s="325"/>
      <c r="M80" s="307">
        <v>12</v>
      </c>
      <c r="N80" s="402">
        <f>K80/M80</f>
        <v>8890.5203012006659</v>
      </c>
    </row>
    <row r="81" spans="1:14">
      <c r="B81" s="55"/>
      <c r="C81" s="53"/>
      <c r="D81" s="53"/>
      <c r="E81" s="53"/>
      <c r="F81" s="53"/>
      <c r="G81" s="53"/>
      <c r="H81" s="53"/>
      <c r="I81" s="286"/>
      <c r="J81" s="304"/>
      <c r="K81" s="305"/>
      <c r="L81" s="325"/>
      <c r="M81" s="307"/>
      <c r="N81" s="303"/>
    </row>
    <row r="82" spans="1:14" ht="15.75" thickBot="1">
      <c r="B82" s="810"/>
      <c r="C82" s="811"/>
      <c r="D82" s="811"/>
      <c r="E82" s="811"/>
      <c r="F82" s="811"/>
      <c r="G82" s="811"/>
      <c r="H82" s="811"/>
      <c r="I82" s="132"/>
      <c r="J82" s="132"/>
      <c r="K82" s="132"/>
      <c r="L82" s="911"/>
      <c r="M82" s="911"/>
      <c r="N82" s="133"/>
    </row>
    <row r="83" spans="1:14" ht="15.75" thickBot="1">
      <c r="B83" s="829" t="s">
        <v>953</v>
      </c>
      <c r="C83" s="830"/>
      <c r="D83" s="830"/>
      <c r="E83" s="830"/>
      <c r="F83" s="830"/>
      <c r="G83" s="830"/>
      <c r="H83" s="830"/>
      <c r="I83" s="830"/>
      <c r="J83" s="830"/>
      <c r="K83" s="830"/>
      <c r="L83" s="830"/>
      <c r="M83" s="831"/>
      <c r="N83" s="467">
        <f>SUM(N76:N82)</f>
        <v>100464.41950300166</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N47+N59+N70+N83</f>
        <v>1870357.3900324136</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4" t="s">
        <v>969</v>
      </c>
      <c r="C89" s="815"/>
      <c r="D89" s="815"/>
      <c r="E89" s="815"/>
      <c r="F89" s="815"/>
      <c r="G89" s="815"/>
      <c r="H89" s="815"/>
      <c r="I89" s="321"/>
      <c r="J89" s="341"/>
      <c r="K89" s="309" t="s">
        <v>970</v>
      </c>
      <c r="L89" s="853" t="s">
        <v>971</v>
      </c>
      <c r="M89" s="854"/>
      <c r="N89" s="310"/>
    </row>
    <row r="90" spans="1:14">
      <c r="B90" s="855" t="s">
        <v>972</v>
      </c>
      <c r="C90" s="856"/>
      <c r="D90" s="856"/>
      <c r="E90" s="856"/>
      <c r="F90" s="856"/>
      <c r="G90" s="856"/>
      <c r="H90" s="856"/>
      <c r="I90" s="93"/>
      <c r="J90" s="94"/>
      <c r="K90" s="311">
        <v>0.2</v>
      </c>
      <c r="L90" s="857">
        <f>N85*K90</f>
        <v>374071.47800648276</v>
      </c>
      <c r="M90" s="858"/>
      <c r="N90" s="57"/>
    </row>
    <row r="91" spans="1:14">
      <c r="B91" s="95" t="s">
        <v>973</v>
      </c>
      <c r="C91" s="96"/>
      <c r="D91" s="96"/>
      <c r="E91" s="96"/>
      <c r="F91" s="96"/>
      <c r="G91" s="96"/>
      <c r="H91" s="96"/>
      <c r="I91" s="93"/>
      <c r="J91" s="94"/>
      <c r="K91" s="311">
        <v>0.05</v>
      </c>
      <c r="L91" s="857">
        <f>N85*K91</f>
        <v>93517.869501620691</v>
      </c>
      <c r="M91" s="858"/>
      <c r="N91" s="57"/>
    </row>
    <row r="92" spans="1:14" ht="15.75" thickBot="1">
      <c r="B92" s="97" t="s">
        <v>974</v>
      </c>
      <c r="C92" s="98"/>
      <c r="D92" s="98"/>
      <c r="E92" s="98"/>
      <c r="F92" s="98"/>
      <c r="G92" s="98"/>
      <c r="H92" s="98"/>
      <c r="I92" s="99"/>
      <c r="J92" s="100"/>
      <c r="K92" s="312">
        <v>0.05</v>
      </c>
      <c r="L92" s="859">
        <f>N85*K92</f>
        <v>93517.869501620691</v>
      </c>
      <c r="M92" s="860"/>
      <c r="N92" s="57"/>
    </row>
    <row r="93" spans="1:14" ht="15.75" thickBot="1">
      <c r="B93" s="823" t="s">
        <v>953</v>
      </c>
      <c r="C93" s="824"/>
      <c r="D93" s="824"/>
      <c r="E93" s="824"/>
      <c r="F93" s="824"/>
      <c r="G93" s="824"/>
      <c r="H93" s="824"/>
      <c r="I93" s="824"/>
      <c r="J93" s="824"/>
      <c r="K93" s="824"/>
      <c r="L93" s="824"/>
      <c r="M93" s="825"/>
      <c r="N93" s="58">
        <f>L90+L91+L92</f>
        <v>561107.21700972412</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2431464.6070421375</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976</v>
      </c>
      <c r="F100" s="424"/>
      <c r="G100" s="424"/>
      <c r="H100" s="424"/>
      <c r="I100" s="424"/>
      <c r="J100" s="424"/>
      <c r="K100" s="250"/>
      <c r="L100" s="250"/>
      <c r="M100" s="250"/>
      <c r="N100" s="251"/>
    </row>
    <row r="101" spans="2:14">
      <c r="B101" s="249"/>
      <c r="C101" s="250"/>
      <c r="D101" s="250"/>
      <c r="E101" s="250" t="s">
        <v>977</v>
      </c>
      <c r="F101" s="250"/>
      <c r="G101" s="250"/>
      <c r="H101" s="250"/>
      <c r="I101" s="250"/>
      <c r="J101" s="250"/>
      <c r="K101" s="250"/>
      <c r="L101" s="250"/>
      <c r="M101" s="250"/>
      <c r="N101" s="251"/>
    </row>
    <row r="102" spans="2:14">
      <c r="B102" s="249"/>
      <c r="C102" s="250"/>
      <c r="D102" s="250"/>
      <c r="E102" s="250" t="s">
        <v>978</v>
      </c>
      <c r="F102" s="250"/>
      <c r="G102" s="250"/>
      <c r="H102" s="250"/>
      <c r="I102" s="250"/>
      <c r="J102" s="250"/>
      <c r="K102" s="250"/>
      <c r="L102" s="250"/>
      <c r="M102" s="250"/>
      <c r="N102" s="251"/>
    </row>
    <row r="103" spans="2:14">
      <c r="B103" s="249"/>
      <c r="C103" s="250"/>
      <c r="D103" s="250"/>
      <c r="E103" s="250" t="s">
        <v>979</v>
      </c>
      <c r="F103" s="250"/>
      <c r="G103" s="250"/>
      <c r="H103" s="250"/>
      <c r="I103" s="250"/>
      <c r="J103" s="250"/>
      <c r="K103" s="250"/>
      <c r="L103" s="250"/>
      <c r="M103" s="250"/>
      <c r="N103" s="251"/>
    </row>
    <row r="104" spans="2:14" ht="15.75" thickBot="1">
      <c r="B104" s="249"/>
      <c r="C104" s="250"/>
      <c r="D104" s="250"/>
      <c r="E104" s="250"/>
      <c r="F104" s="250" t="s">
        <v>980</v>
      </c>
      <c r="G104" s="250"/>
      <c r="H104" s="250"/>
      <c r="I104" s="250"/>
      <c r="J104" s="250"/>
      <c r="K104" s="250"/>
      <c r="L104" s="250"/>
      <c r="M104" s="250"/>
      <c r="N104" s="251"/>
    </row>
    <row r="105" spans="2:14">
      <c r="B105" s="234" t="s">
        <v>2216</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2217</v>
      </c>
      <c r="C111" s="262"/>
      <c r="D111" s="262"/>
      <c r="E111" s="262"/>
      <c r="F111" s="262"/>
      <c r="G111" s="262"/>
      <c r="H111" s="262"/>
      <c r="I111" s="262"/>
      <c r="J111" s="262"/>
      <c r="K111" s="262"/>
      <c r="L111" s="262"/>
      <c r="M111" s="262"/>
      <c r="N111" s="263"/>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976</v>
      </c>
      <c r="F120" s="424"/>
      <c r="G120" s="424"/>
      <c r="H120" s="250"/>
      <c r="I120" s="250"/>
      <c r="J120" s="250"/>
      <c r="K120" s="250"/>
      <c r="L120" s="250"/>
      <c r="M120" s="250"/>
      <c r="N120" s="251"/>
    </row>
    <row r="121" spans="2:14">
      <c r="B121" s="249"/>
      <c r="C121" s="250"/>
      <c r="D121" s="250"/>
      <c r="E121" s="425" t="s">
        <v>977</v>
      </c>
      <c r="F121" s="250"/>
      <c r="G121" s="250"/>
      <c r="H121" s="425"/>
      <c r="I121" s="425"/>
      <c r="J121" s="425"/>
      <c r="K121" s="250"/>
      <c r="L121" s="250"/>
      <c r="M121" s="250"/>
      <c r="N121" s="251"/>
    </row>
    <row r="122" spans="2:14">
      <c r="B122" s="249"/>
      <c r="C122" s="250"/>
      <c r="D122" s="250"/>
      <c r="E122" s="264" t="s">
        <v>981</v>
      </c>
      <c r="F122" s="250"/>
      <c r="G122" s="250"/>
      <c r="H122" s="264"/>
      <c r="I122" s="264"/>
      <c r="J122" s="264"/>
      <c r="K122" s="250"/>
      <c r="L122" s="250"/>
      <c r="M122" s="250"/>
      <c r="N122" s="251"/>
    </row>
    <row r="123" spans="2:14">
      <c r="B123" s="265"/>
      <c r="C123" s="262"/>
      <c r="D123" s="262"/>
      <c r="E123" s="250" t="s">
        <v>979</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2220</v>
      </c>
      <c r="C125" s="264"/>
      <c r="D125" s="264"/>
      <c r="E125" s="250"/>
      <c r="F125" s="250"/>
      <c r="G125" s="250"/>
      <c r="H125" s="250"/>
      <c r="I125" s="250"/>
      <c r="J125" s="971"/>
      <c r="K125" s="971"/>
      <c r="L125" s="971"/>
      <c r="M125" s="971"/>
      <c r="N125" s="972"/>
    </row>
    <row r="126" spans="2:14" ht="15.75" thickBot="1">
      <c r="B126" s="426" t="s">
        <v>2221</v>
      </c>
      <c r="C126" s="427"/>
      <c r="D126" s="427"/>
      <c r="E126" s="266"/>
      <c r="F126" s="266"/>
      <c r="G126" s="266"/>
      <c r="H126" s="266"/>
      <c r="I126" s="266"/>
      <c r="J126" s="973"/>
      <c r="K126" s="973"/>
      <c r="L126" s="973"/>
      <c r="M126" s="973"/>
      <c r="N126"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1652</v>
      </c>
      <c r="C31" s="87" t="s">
        <v>2097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182</v>
      </c>
      <c r="B36" s="836" t="str">
        <f>VLOOKUP(A36,EQUIPOS!A6:D154,3,FALSE)</f>
        <v xml:space="preserve">Compresor para penetrar roca
</v>
      </c>
      <c r="C36" s="837"/>
      <c r="D36" s="837"/>
      <c r="E36" s="837"/>
      <c r="F36" s="837"/>
      <c r="G36" s="837"/>
      <c r="H36" s="838"/>
      <c r="I36" s="274"/>
      <c r="J36" s="275"/>
      <c r="K36" s="276">
        <f>VLOOKUP(A36,EQUIPOS!A6:D163,4,FALSE)</f>
        <v>91360.559930517964</v>
      </c>
      <c r="L36" s="277"/>
      <c r="M36" s="278">
        <v>0.125</v>
      </c>
      <c r="N36" s="279">
        <f>K36/M36</f>
        <v>730884.47944414371</v>
      </c>
    </row>
    <row r="37" spans="1:14">
      <c r="A37" s="119" t="s">
        <v>242</v>
      </c>
      <c r="B37" s="836" t="str">
        <f>VLOOKUP(A37,EQUIPOS!A7:D154,3,FALSE)</f>
        <v>Grúa con torre capacidad 1 ton en la punta.</v>
      </c>
      <c r="C37" s="837"/>
      <c r="D37" s="837"/>
      <c r="E37" s="837"/>
      <c r="F37" s="837"/>
      <c r="G37" s="837"/>
      <c r="H37" s="838"/>
      <c r="I37" s="428"/>
      <c r="J37" s="429"/>
      <c r="K37" s="276">
        <f>VLOOKUP(A37,EQUIPOS!A7:D164,4,FALSE)</f>
        <v>196202.25659596862</v>
      </c>
      <c r="L37" s="342"/>
      <c r="M37" s="343">
        <v>2.5</v>
      </c>
      <c r="N37" s="279">
        <f>K37/M37</f>
        <v>78480.902638387444</v>
      </c>
    </row>
    <row r="38" spans="1:14">
      <c r="A38" s="119" t="s">
        <v>267</v>
      </c>
      <c r="B38" s="836" t="str">
        <f>VLOOKUP(A38,EQUIPOS!A8:D154,3,FALSE)</f>
        <v>Motobomba de concreto</v>
      </c>
      <c r="C38" s="837"/>
      <c r="D38" s="837"/>
      <c r="E38" s="837"/>
      <c r="F38" s="837"/>
      <c r="G38" s="837"/>
      <c r="H38" s="838"/>
      <c r="I38" s="428"/>
      <c r="J38" s="429"/>
      <c r="K38" s="445">
        <f>VLOOKUP(A38,EQUIPOS!A8:D165,4,FALSE)</f>
        <v>30375.07951812926</v>
      </c>
      <c r="L38" s="342"/>
      <c r="M38" s="343">
        <v>0.65</v>
      </c>
      <c r="N38" s="279">
        <f>K38/M38</f>
        <v>46730.891566352708</v>
      </c>
    </row>
    <row r="39" spans="1:14">
      <c r="A39" s="119" t="s">
        <v>310</v>
      </c>
      <c r="B39" s="836" t="str">
        <f>VLOOKUP(A39,EQUIPOS!A9:D154,3,FALSE)</f>
        <v>Retroexcavadora A25C</v>
      </c>
      <c r="C39" s="837"/>
      <c r="D39" s="837"/>
      <c r="E39" s="837"/>
      <c r="F39" s="837"/>
      <c r="G39" s="837"/>
      <c r="H39" s="838"/>
      <c r="I39" s="428"/>
      <c r="J39" s="429"/>
      <c r="K39" s="445">
        <f>VLOOKUP(A39,EQUIPOS!A9:D166,4,FALSE)</f>
        <v>116918.90180213345</v>
      </c>
      <c r="L39" s="342"/>
      <c r="M39" s="343">
        <v>0.65</v>
      </c>
      <c r="N39" s="279">
        <f>K39/M39</f>
        <v>179875.23354174377</v>
      </c>
    </row>
    <row r="40" spans="1:14">
      <c r="A40" s="119"/>
      <c r="B40" s="836"/>
      <c r="C40" s="837"/>
      <c r="D40" s="837"/>
      <c r="E40" s="837"/>
      <c r="F40" s="837"/>
      <c r="G40" s="837"/>
      <c r="H40" s="838"/>
      <c r="I40" s="428"/>
      <c r="J40" s="429"/>
      <c r="K40" s="445"/>
      <c r="L40" s="342"/>
      <c r="M40" s="343"/>
      <c r="N40" s="279"/>
    </row>
    <row r="41" spans="1:14">
      <c r="A41" s="119"/>
      <c r="B41" s="836"/>
      <c r="C41" s="837"/>
      <c r="D41" s="837"/>
      <c r="E41" s="837"/>
      <c r="F41" s="837"/>
      <c r="G41" s="837"/>
      <c r="H41" s="838"/>
      <c r="I41" s="428"/>
      <c r="J41" s="429"/>
      <c r="K41" s="445"/>
      <c r="L41" s="342"/>
      <c r="M41" s="343"/>
      <c r="N41" s="279"/>
    </row>
    <row r="42" spans="1:14">
      <c r="A42" s="119"/>
      <c r="B42" s="836"/>
      <c r="C42" s="837"/>
      <c r="D42" s="837"/>
      <c r="E42" s="837"/>
      <c r="F42" s="837"/>
      <c r="G42" s="837"/>
      <c r="H42" s="838"/>
      <c r="I42" s="335"/>
      <c r="J42" s="337"/>
      <c r="K42" s="445"/>
      <c r="L42" s="430"/>
      <c r="M42" s="431"/>
      <c r="N42" s="279"/>
    </row>
    <row r="43" spans="1:14">
      <c r="B43" s="836"/>
      <c r="C43" s="837"/>
      <c r="D43" s="837"/>
      <c r="E43" s="837"/>
      <c r="F43" s="837"/>
      <c r="G43" s="837"/>
      <c r="H43" s="838"/>
      <c r="I43" s="42"/>
      <c r="J43" s="43"/>
      <c r="K43" s="445"/>
      <c r="L43" s="283"/>
      <c r="M43" s="284"/>
      <c r="N43" s="279"/>
    </row>
    <row r="44" spans="1:14">
      <c r="B44" s="327"/>
      <c r="C44" s="328"/>
      <c r="D44" s="328"/>
      <c r="E44" s="328"/>
      <c r="F44" s="330"/>
      <c r="G44" s="330"/>
      <c r="H44" s="131"/>
      <c r="I44" s="42"/>
      <c r="J44" s="43"/>
      <c r="K44" s="445"/>
      <c r="L44" s="283"/>
      <c r="M44" s="284"/>
      <c r="N44" s="280"/>
    </row>
    <row r="45" spans="1:14">
      <c r="B45" s="843" t="s">
        <v>952</v>
      </c>
      <c r="C45" s="844"/>
      <c r="D45" s="844"/>
      <c r="E45" s="44"/>
      <c r="F45" s="45"/>
      <c r="G45" s="45"/>
      <c r="H45" s="46"/>
      <c r="I45" s="42"/>
      <c r="J45" s="43"/>
      <c r="K45" s="286"/>
      <c r="L45" s="283"/>
      <c r="M45" s="408">
        <v>0.1</v>
      </c>
      <c r="N45" s="351">
        <f>N87*M45</f>
        <v>52241.498141560864</v>
      </c>
    </row>
    <row r="46" spans="1:14" ht="15.75" thickBot="1">
      <c r="B46" s="836"/>
      <c r="C46" s="837"/>
      <c r="D46" s="837"/>
      <c r="E46" s="837"/>
      <c r="F46" s="837"/>
      <c r="G46" s="837"/>
      <c r="H46" s="838"/>
      <c r="I46" s="845"/>
      <c r="J46" s="846"/>
      <c r="K46" s="47"/>
      <c r="L46" s="847"/>
      <c r="M46" s="848"/>
      <c r="N46" s="111"/>
    </row>
    <row r="47" spans="1:14" ht="15.75" thickBot="1">
      <c r="B47" s="823" t="s">
        <v>953</v>
      </c>
      <c r="C47" s="824"/>
      <c r="D47" s="824"/>
      <c r="E47" s="824"/>
      <c r="F47" s="824"/>
      <c r="G47" s="824"/>
      <c r="H47" s="824"/>
      <c r="I47" s="824"/>
      <c r="J47" s="824"/>
      <c r="K47" s="824"/>
      <c r="L47" s="824"/>
      <c r="M47" s="825"/>
      <c r="N47" s="401">
        <f>SUM(N36:N46)</f>
        <v>1088213.0053321884</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4" t="s">
        <v>944</v>
      </c>
      <c r="C51" s="815"/>
      <c r="D51" s="815"/>
      <c r="E51" s="815"/>
      <c r="F51" s="815"/>
      <c r="G51" s="815"/>
      <c r="H51" s="815"/>
      <c r="I51" s="816"/>
      <c r="J51" s="322" t="s">
        <v>945</v>
      </c>
      <c r="K51" s="91" t="s">
        <v>946</v>
      </c>
      <c r="L51" s="817" t="s">
        <v>955</v>
      </c>
      <c r="M51" s="816"/>
      <c r="N51" s="92" t="s">
        <v>951</v>
      </c>
    </row>
    <row r="52" spans="1:14">
      <c r="A52" s="167" t="s">
        <v>745</v>
      </c>
      <c r="B52" s="49" t="str">
        <f>VLOOKUP(A52,MATERIALES!A5:D373,3,FALSE)</f>
        <v>Acero PDR-60</v>
      </c>
      <c r="C52" s="288"/>
      <c r="D52" s="288"/>
      <c r="E52" s="288"/>
      <c r="F52" s="288"/>
      <c r="G52" s="288"/>
      <c r="H52" s="288"/>
      <c r="I52" s="288"/>
      <c r="J52" s="318" t="str">
        <f>VLOOKUP(A52,MATERIALES!A6:D644,2,FALSE)</f>
        <v>kg</v>
      </c>
      <c r="K52" s="289">
        <v>178.12830345854127</v>
      </c>
      <c r="L52" s="274"/>
      <c r="M52" s="409">
        <f>VLOOKUP(A52,MATERIALES!A5:D396,4,FALSE)</f>
        <v>3754.6163060288991</v>
      </c>
      <c r="N52" s="279">
        <f>K52*M52</f>
        <v>668803.43273070303</v>
      </c>
    </row>
    <row r="53" spans="1:14">
      <c r="A53" s="167" t="s">
        <v>829</v>
      </c>
      <c r="B53" s="49" t="str">
        <f>VLOOKUP(A53,MATERIALES!A6:D373,3,FALSE)</f>
        <v>Concreto Resistencia  28 (Mpa)</v>
      </c>
      <c r="C53" s="432"/>
      <c r="D53" s="432"/>
      <c r="E53" s="432"/>
      <c r="F53" s="432"/>
      <c r="G53" s="432"/>
      <c r="H53" s="432"/>
      <c r="I53" s="432"/>
      <c r="J53" s="319" t="str">
        <f>VLOOKUP(A53,MATERIALES!A7:D645,2,FALSE)</f>
        <v>m3</v>
      </c>
      <c r="K53" s="404">
        <v>1.1875220230569419</v>
      </c>
      <c r="L53" s="428"/>
      <c r="M53" s="409">
        <f>VLOOKUP(A53,MATERIALES!A6:D397,4,FALSE)</f>
        <v>442372.12026178063</v>
      </c>
      <c r="N53" s="279">
        <f t="shared" ref="N53:N59" si="0">K53*M53</f>
        <v>525326.63519725855</v>
      </c>
    </row>
    <row r="54" spans="1:14">
      <c r="A54" s="167" t="s">
        <v>376</v>
      </c>
      <c r="B54" s="49" t="str">
        <f>VLOOKUP(A54,MATERIALES!A6:D373,3,FALSE)</f>
        <v>Anfo</v>
      </c>
      <c r="C54" s="432"/>
      <c r="D54" s="432"/>
      <c r="E54" s="432"/>
      <c r="F54" s="432"/>
      <c r="G54" s="432"/>
      <c r="H54" s="432"/>
      <c r="I54" s="432"/>
      <c r="J54" s="319" t="s">
        <v>377</v>
      </c>
      <c r="K54" s="404">
        <v>0.3</v>
      </c>
      <c r="L54" s="428"/>
      <c r="M54" s="409">
        <f>VLOOKUP(A54,MATERIALES!A6:D398,4,FALSE)</f>
        <v>5699.7869176577024</v>
      </c>
      <c r="N54" s="279">
        <f t="shared" si="0"/>
        <v>1709.9360752973107</v>
      </c>
    </row>
    <row r="55" spans="1:14">
      <c r="A55" s="167" t="s">
        <v>424</v>
      </c>
      <c r="B55" s="49" t="str">
        <f>VLOOKUP(A55,MATERIALES!A6:D373,3,FALSE)</f>
        <v>Cordón detonante</v>
      </c>
      <c r="C55" s="432"/>
      <c r="D55" s="432"/>
      <c r="E55" s="432"/>
      <c r="F55" s="432"/>
      <c r="G55" s="432"/>
      <c r="H55" s="432"/>
      <c r="I55" s="432"/>
      <c r="J55" s="319" t="str">
        <f>VLOOKUP(A55,MATERIALES!A9:D647,2,FALSE)</f>
        <v>m</v>
      </c>
      <c r="K55" s="404">
        <v>3</v>
      </c>
      <c r="L55" s="428"/>
      <c r="M55" s="409">
        <f>VLOOKUP(A55,MATERIALES!A6:D399,4,FALSE)</f>
        <v>1518.9138035212379</v>
      </c>
      <c r="N55" s="279">
        <f t="shared" si="0"/>
        <v>4556.7414105637135</v>
      </c>
    </row>
    <row r="56" spans="1:14">
      <c r="A56" s="167" t="s">
        <v>453</v>
      </c>
      <c r="B56" s="49" t="str">
        <f>VLOOKUP(A56,MATERIALES!A7:D373,3,FALSE)</f>
        <v>Explosivos  75% (INDUGEL)</v>
      </c>
      <c r="C56" s="432"/>
      <c r="D56" s="432"/>
      <c r="E56" s="432"/>
      <c r="F56" s="432"/>
      <c r="G56" s="432"/>
      <c r="H56" s="432"/>
      <c r="I56" s="432"/>
      <c r="J56" s="319" t="str">
        <f>VLOOKUP(A56,MATERIALES!A10:D648,2,FALSE)</f>
        <v>lb</v>
      </c>
      <c r="K56" s="404">
        <v>0.25</v>
      </c>
      <c r="L56" s="428"/>
      <c r="M56" s="409">
        <f>VLOOKUP(A56,MATERIALES!A7:D400,4,FALSE)</f>
        <v>0</v>
      </c>
      <c r="N56" s="279">
        <f t="shared" si="0"/>
        <v>0</v>
      </c>
    </row>
    <row r="57" spans="1:14">
      <c r="A57" s="167" t="s">
        <v>458</v>
      </c>
      <c r="B57" s="49" t="str">
        <f>VLOOKUP(A57,MATERIALES!A8:D373,3,FALSE)</f>
        <v>Fulminantes</v>
      </c>
      <c r="C57" s="432"/>
      <c r="D57" s="432"/>
      <c r="E57" s="432"/>
      <c r="F57" s="432"/>
      <c r="G57" s="432"/>
      <c r="H57" s="432"/>
      <c r="I57" s="432"/>
      <c r="J57" s="319" t="str">
        <f>VLOOKUP(A57,MATERIALES!A11:D649,2,FALSE)</f>
        <v>u</v>
      </c>
      <c r="K57" s="404">
        <v>1</v>
      </c>
      <c r="L57" s="428"/>
      <c r="M57" s="409">
        <f>VLOOKUP(A57,MATERIALES!A8:D401,4,FALSE)</f>
        <v>814.22168264103777</v>
      </c>
      <c r="N57" s="279">
        <f t="shared" si="0"/>
        <v>814.22168264103777</v>
      </c>
    </row>
    <row r="58" spans="1:14">
      <c r="A58" s="167" t="s">
        <v>552</v>
      </c>
      <c r="B58" s="49" t="str">
        <f>VLOOKUP(A58,MATERIALES!A9:D373,3,FALSE)</f>
        <v>Mecha Lenta</v>
      </c>
      <c r="C58" s="432"/>
      <c r="D58" s="432"/>
      <c r="E58" s="432"/>
      <c r="F58" s="432"/>
      <c r="G58" s="432"/>
      <c r="H58" s="432"/>
      <c r="I58" s="432"/>
      <c r="J58" s="319" t="str">
        <f>VLOOKUP(A58,MATERIALES!A11:D650,2,FALSE)</f>
        <v>m</v>
      </c>
      <c r="K58" s="404">
        <v>1</v>
      </c>
      <c r="L58" s="428"/>
      <c r="M58" s="409">
        <f>VLOOKUP(A58,MATERIALES!A9:D402,4,FALSE)</f>
        <v>758.12370428357121</v>
      </c>
      <c r="N58" s="279">
        <f t="shared" si="0"/>
        <v>758.12370428357121</v>
      </c>
    </row>
    <row r="59" spans="1:14">
      <c r="A59" s="167" t="s">
        <v>845</v>
      </c>
      <c r="B59" s="49" t="str">
        <f>VLOOKUP(A59,MATERIALES!A10:D373,3,FALSE)</f>
        <v>Escolta y transporte (una tarifa por cada m3 escoltado y transportado)</v>
      </c>
      <c r="C59" s="432"/>
      <c r="D59" s="432"/>
      <c r="E59" s="432"/>
      <c r="F59" s="432"/>
      <c r="G59" s="432"/>
      <c r="H59" s="432"/>
      <c r="I59" s="432"/>
      <c r="J59" s="319" t="str">
        <f>VLOOKUP(A59,MATERIALES!A12:D651,2,FALSE)</f>
        <v>kg</v>
      </c>
      <c r="K59" s="404">
        <v>0.45800000000000002</v>
      </c>
      <c r="L59" s="428"/>
      <c r="M59" s="409">
        <f>VLOOKUP(A59,MATERIALES!A10:D403,4,FALSE)</f>
        <v>5568.9128349550183</v>
      </c>
      <c r="N59" s="279">
        <f t="shared" si="0"/>
        <v>2550.5620784093985</v>
      </c>
    </row>
    <row r="60" spans="1:14">
      <c r="A60" s="167"/>
      <c r="B60" s="49"/>
      <c r="C60" s="432"/>
      <c r="D60" s="432"/>
      <c r="E60" s="432"/>
      <c r="F60" s="432"/>
      <c r="G60" s="432"/>
      <c r="H60" s="432"/>
      <c r="I60" s="432"/>
      <c r="J60" s="318"/>
      <c r="K60" s="404"/>
      <c r="L60" s="428"/>
      <c r="M60" s="409"/>
      <c r="N60" s="279"/>
    </row>
    <row r="61" spans="1:14">
      <c r="A61" s="167"/>
      <c r="B61" s="49"/>
      <c r="C61" s="432"/>
      <c r="D61" s="432"/>
      <c r="E61" s="432"/>
      <c r="F61" s="432"/>
      <c r="G61" s="432"/>
      <c r="H61" s="432"/>
      <c r="I61" s="432"/>
      <c r="J61" s="318"/>
      <c r="K61" s="404"/>
      <c r="L61" s="428"/>
      <c r="M61" s="409"/>
      <c r="N61" s="279"/>
    </row>
    <row r="62" spans="1:14" ht="15.75" thickBot="1">
      <c r="B62" s="49"/>
      <c r="C62" s="317"/>
      <c r="D62" s="317"/>
      <c r="E62" s="317"/>
      <c r="F62" s="317"/>
      <c r="G62" s="317"/>
      <c r="H62" s="317"/>
      <c r="I62" s="317"/>
      <c r="J62" s="442"/>
      <c r="K62" s="132"/>
      <c r="L62" s="332"/>
      <c r="M62" s="409"/>
      <c r="N62" s="279"/>
    </row>
    <row r="63" spans="1:14" ht="15.75" thickBot="1">
      <c r="B63" s="823" t="s">
        <v>953</v>
      </c>
      <c r="C63" s="824"/>
      <c r="D63" s="824"/>
      <c r="E63" s="824"/>
      <c r="F63" s="824"/>
      <c r="G63" s="824"/>
      <c r="H63" s="824"/>
      <c r="I63" s="824"/>
      <c r="J63" s="824"/>
      <c r="K63" s="824"/>
      <c r="L63" s="824"/>
      <c r="M63" s="825"/>
      <c r="N63" s="401">
        <f>SUM(N52:N62)</f>
        <v>1204519.6528791566</v>
      </c>
    </row>
    <row r="64" spans="1:14">
      <c r="B64" s="39"/>
      <c r="C64" s="40"/>
      <c r="D64" s="40"/>
      <c r="E64" s="40"/>
      <c r="F64" s="40"/>
      <c r="G64" s="40"/>
      <c r="H64" s="40"/>
      <c r="I64" s="40"/>
      <c r="J64" s="40"/>
      <c r="K64" s="40"/>
      <c r="L64" s="40"/>
      <c r="M64" s="40"/>
      <c r="N64" s="41"/>
    </row>
    <row r="65" spans="1:15">
      <c r="B65" s="70" t="s">
        <v>956</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0" t="s">
        <v>957</v>
      </c>
      <c r="C67" s="321"/>
      <c r="D67" s="321"/>
      <c r="E67" s="321"/>
      <c r="F67" s="321"/>
      <c r="G67" s="321"/>
      <c r="H67" s="79" t="s">
        <v>945</v>
      </c>
      <c r="I67" s="80" t="s">
        <v>958</v>
      </c>
      <c r="J67" s="81" t="s">
        <v>959</v>
      </c>
      <c r="K67" s="79" t="s">
        <v>960</v>
      </c>
      <c r="L67" s="826" t="s">
        <v>961</v>
      </c>
      <c r="M67" s="799"/>
      <c r="N67" s="82" t="s">
        <v>951</v>
      </c>
    </row>
    <row r="68" spans="1:15">
      <c r="A68" t="s">
        <v>1256</v>
      </c>
      <c r="B68" s="52" t="str">
        <f>VLOOKUP(A68,TRANSPORTE!A5:D117,3,FALSE)</f>
        <v>Transporte de material de excavación</v>
      </c>
      <c r="C68" s="324"/>
      <c r="D68" s="324"/>
      <c r="E68" s="324"/>
      <c r="F68" s="324"/>
      <c r="G68" s="324"/>
      <c r="H68" s="318" t="s">
        <v>1468</v>
      </c>
      <c r="I68" s="286">
        <v>1.3</v>
      </c>
      <c r="J68" s="293">
        <v>1</v>
      </c>
      <c r="K68" s="286">
        <f>I68*J68</f>
        <v>1.3</v>
      </c>
      <c r="L68" s="827">
        <f>VLOOKUP(A68,TRANSPORTE!A5:D117,4,FALSE)</f>
        <v>1324.7515399964484</v>
      </c>
      <c r="M68" s="828"/>
      <c r="N68" s="294">
        <f>K68*L68</f>
        <v>1722.1770019953831</v>
      </c>
    </row>
    <row r="69" spans="1:15">
      <c r="A69" t="s">
        <v>1408</v>
      </c>
      <c r="B69" s="52" t="str">
        <f>VLOOKUP(A69,TRANSPORTE!A6:D117,3,FALSE)</f>
        <v>Equipo de Transporte (Camiones Grúas</v>
      </c>
      <c r="C69" s="53"/>
      <c r="D69" s="53"/>
      <c r="E69" s="53"/>
      <c r="F69" s="53"/>
      <c r="G69" s="53"/>
      <c r="H69" s="318" t="s">
        <v>1468</v>
      </c>
      <c r="I69" s="286">
        <v>0.05</v>
      </c>
      <c r="J69" s="293">
        <v>1</v>
      </c>
      <c r="K69" s="286">
        <f>I69*J69</f>
        <v>0.05</v>
      </c>
      <c r="L69" s="827">
        <f>VLOOKUP(A69,TRANSPORTE!A6:D117,4,FALSE)</f>
        <v>56.909228536130648</v>
      </c>
      <c r="M69" s="828"/>
      <c r="N69" s="294">
        <f>K69*L69</f>
        <v>2.8454614268065326</v>
      </c>
    </row>
    <row r="70" spans="1:15">
      <c r="B70" s="52"/>
      <c r="C70" s="53"/>
      <c r="D70" s="53"/>
      <c r="E70" s="53"/>
      <c r="F70" s="53"/>
      <c r="G70" s="53"/>
      <c r="H70" s="318"/>
      <c r="I70" s="286"/>
      <c r="J70" s="293"/>
      <c r="K70" s="286"/>
      <c r="L70" s="827"/>
      <c r="M70" s="828"/>
      <c r="N70" s="294"/>
    </row>
    <row r="71" spans="1:15">
      <c r="B71" s="52"/>
      <c r="C71" s="53"/>
      <c r="D71" s="53"/>
      <c r="E71" s="53"/>
      <c r="F71" s="53"/>
      <c r="G71" s="53"/>
      <c r="H71" s="318"/>
      <c r="I71" s="286"/>
      <c r="J71" s="293"/>
      <c r="K71" s="286"/>
      <c r="L71" s="827"/>
      <c r="M71" s="828"/>
      <c r="N71" s="294"/>
    </row>
    <row r="72" spans="1:15">
      <c r="B72" s="52"/>
      <c r="C72" s="53"/>
      <c r="D72" s="53"/>
      <c r="E72" s="53"/>
      <c r="F72" s="53"/>
      <c r="G72" s="53"/>
      <c r="H72" s="295"/>
      <c r="I72" s="286"/>
      <c r="J72" s="286"/>
      <c r="K72" s="286"/>
      <c r="L72" s="296"/>
      <c r="M72" s="297"/>
      <c r="N72" s="298"/>
    </row>
    <row r="73" spans="1:15" ht="15.75" thickBot="1">
      <c r="B73" s="454"/>
      <c r="C73" s="455"/>
      <c r="D73" s="455"/>
      <c r="E73" s="455"/>
      <c r="F73" s="455"/>
      <c r="G73" s="455"/>
      <c r="H73" s="54"/>
      <c r="I73" s="132"/>
      <c r="J73" s="132"/>
      <c r="K73" s="132"/>
      <c r="L73" s="812"/>
      <c r="M73" s="813"/>
      <c r="N73" s="133"/>
    </row>
    <row r="74" spans="1:15" ht="15.75" thickBot="1">
      <c r="B74" s="829" t="s">
        <v>953</v>
      </c>
      <c r="C74" s="830"/>
      <c r="D74" s="830"/>
      <c r="E74" s="830"/>
      <c r="F74" s="830"/>
      <c r="G74" s="830"/>
      <c r="H74" s="830"/>
      <c r="I74" s="830"/>
      <c r="J74" s="830"/>
      <c r="K74" s="830"/>
      <c r="L74" s="830"/>
      <c r="M74" s="831"/>
      <c r="N74" s="110">
        <f>N68+N69+N70+N71+N72</f>
        <v>1725.0224634221895</v>
      </c>
    </row>
    <row r="75" spans="1:15">
      <c r="B75" s="39"/>
      <c r="C75" s="40"/>
      <c r="D75" s="40"/>
      <c r="E75" s="40"/>
      <c r="F75" s="40"/>
      <c r="G75" s="40"/>
      <c r="H75" s="40"/>
      <c r="I75" s="40"/>
      <c r="J75" s="40"/>
      <c r="K75" s="40"/>
      <c r="L75" s="40"/>
      <c r="M75" s="40"/>
      <c r="N75" s="41"/>
    </row>
    <row r="76" spans="1:15">
      <c r="B76" s="70" t="s">
        <v>962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9" t="s">
        <v>963</v>
      </c>
      <c r="C78" s="850"/>
      <c r="D78" s="850"/>
      <c r="E78" s="850"/>
      <c r="F78" s="850"/>
      <c r="G78" s="850"/>
      <c r="H78" s="850"/>
      <c r="I78" s="79" t="s">
        <v>964</v>
      </c>
      <c r="J78" s="81" t="s">
        <v>1410</v>
      </c>
      <c r="K78" s="80" t="s">
        <v>966</v>
      </c>
      <c r="L78" s="851" t="s">
        <v>950</v>
      </c>
      <c r="M78" s="975"/>
      <c r="N78" s="104" t="s">
        <v>951</v>
      </c>
    </row>
    <row r="79" spans="1:15">
      <c r="A79" s="222"/>
      <c r="B79" s="214" t="s">
        <v>2043</v>
      </c>
      <c r="C79" s="215"/>
      <c r="D79" s="215"/>
      <c r="E79" s="215"/>
      <c r="F79" s="215"/>
      <c r="G79" s="215"/>
      <c r="H79" s="215"/>
      <c r="I79" s="216"/>
      <c r="J79" s="217"/>
      <c r="K79" s="218"/>
      <c r="L79" s="219"/>
      <c r="M79" s="220"/>
      <c r="N79" s="221"/>
    </row>
    <row r="80" spans="1:15">
      <c r="A80" s="168" t="s">
        <v>15</v>
      </c>
      <c r="B80" s="55" t="str">
        <f>VLOOKUP(A80,'MANO DE OBRA'!A8:D68,3,FALSE)</f>
        <v>Obrero (6)</v>
      </c>
      <c r="C80" s="53"/>
      <c r="D80" s="53"/>
      <c r="E80" s="53"/>
      <c r="F80" s="53"/>
      <c r="G80" s="53"/>
      <c r="H80" s="53"/>
      <c r="I80" s="299">
        <f>K80/J80*100</f>
        <v>202996.19999999998</v>
      </c>
      <c r="J80" s="300">
        <v>185</v>
      </c>
      <c r="K80" s="301">
        <f>VLOOKUP(A80,'MANO DE OBRA'!A8:D99,4,FALSE)</f>
        <v>375542.97</v>
      </c>
      <c r="L80" s="56"/>
      <c r="M80" s="441">
        <v>1</v>
      </c>
      <c r="N80" s="402">
        <f>K80/M80</f>
        <v>375542.97</v>
      </c>
      <c r="O80" s="112"/>
    </row>
    <row r="81" spans="1:14">
      <c r="A81" s="168" t="s">
        <v>30</v>
      </c>
      <c r="B81" s="55" t="str">
        <f>VLOOKUP(A81,'MANO DE OBRA'!A8:D69,3,FALSE)</f>
        <v>Oficial</v>
      </c>
      <c r="C81" s="53"/>
      <c r="D81" s="53"/>
      <c r="E81" s="53"/>
      <c r="F81" s="53"/>
      <c r="G81" s="53"/>
      <c r="H81" s="53"/>
      <c r="I81" s="299">
        <f>K81/J81*100</f>
        <v>57668.23979157189</v>
      </c>
      <c r="J81" s="300">
        <v>185</v>
      </c>
      <c r="K81" s="301">
        <f>VLOOKUP(A81,'MANO DE OBRA'!A8:D100,4,FALSE)</f>
        <v>106686.24361440798</v>
      </c>
      <c r="L81" s="56"/>
      <c r="M81" s="438">
        <v>1</v>
      </c>
      <c r="N81" s="402">
        <f>K81/M81</f>
        <v>106686.24361440798</v>
      </c>
    </row>
    <row r="82" spans="1:14">
      <c r="A82" s="168"/>
      <c r="B82" s="171" t="s">
        <v>1651</v>
      </c>
      <c r="C82" s="53"/>
      <c r="D82" s="53"/>
      <c r="E82" s="53"/>
      <c r="F82" s="53"/>
      <c r="G82" s="53"/>
      <c r="H82" s="53"/>
      <c r="I82" s="299"/>
      <c r="J82" s="300"/>
      <c r="K82" s="301"/>
      <c r="L82" s="56"/>
      <c r="M82" s="439"/>
      <c r="N82" s="402"/>
    </row>
    <row r="83" spans="1:14">
      <c r="A83" t="s">
        <v>15</v>
      </c>
      <c r="B83" s="55" t="str">
        <f>VLOOKUP(A83,'MANO DE OBRA'!A9:D70,3,FALSE)</f>
        <v>Obrero (6)</v>
      </c>
      <c r="C83" s="53"/>
      <c r="D83" s="53"/>
      <c r="E83" s="53"/>
      <c r="F83" s="53"/>
      <c r="G83" s="53"/>
      <c r="H83" s="53"/>
      <c r="I83" s="299">
        <f>K83/J83*100</f>
        <v>202996.19999999998</v>
      </c>
      <c r="J83" s="300">
        <v>185</v>
      </c>
      <c r="K83" s="301">
        <f>VLOOKUP(A83,'MANO DE OBRA'!A9:D101,4,FALSE)</f>
        <v>375542.97</v>
      </c>
      <c r="L83" s="56"/>
      <c r="M83" s="307">
        <v>12</v>
      </c>
      <c r="N83" s="402">
        <f>K83/M83</f>
        <v>31295.247499999998</v>
      </c>
    </row>
    <row r="84" spans="1:14">
      <c r="A84" t="s">
        <v>30</v>
      </c>
      <c r="B84" s="55" t="str">
        <f>VLOOKUP(A84,'MANO DE OBRA'!A10:D71,3,FALSE)</f>
        <v>Oficial</v>
      </c>
      <c r="C84" s="53"/>
      <c r="D84" s="53"/>
      <c r="E84" s="53"/>
      <c r="F84" s="53"/>
      <c r="G84" s="53"/>
      <c r="H84" s="53"/>
      <c r="I84" s="299">
        <f>K84/J84*100</f>
        <v>57668.23979157189</v>
      </c>
      <c r="J84" s="300">
        <v>185</v>
      </c>
      <c r="K84" s="301">
        <f>VLOOKUP(A84,'MANO DE OBRA'!A10:D102,4,FALSE)</f>
        <v>106686.24361440798</v>
      </c>
      <c r="L84" s="325"/>
      <c r="M84" s="307">
        <v>12</v>
      </c>
      <c r="N84" s="402">
        <f>K84/M84</f>
        <v>8890.5203012006659</v>
      </c>
    </row>
    <row r="85" spans="1:14">
      <c r="B85" s="55"/>
      <c r="C85" s="53"/>
      <c r="D85" s="53"/>
      <c r="E85" s="53"/>
      <c r="F85" s="53"/>
      <c r="G85" s="53"/>
      <c r="H85" s="53"/>
      <c r="I85" s="286"/>
      <c r="J85" s="304"/>
      <c r="K85" s="305"/>
      <c r="L85" s="325"/>
      <c r="M85" s="307"/>
      <c r="N85" s="303"/>
    </row>
    <row r="86" spans="1:14" ht="15.75" thickBot="1">
      <c r="B86" s="810"/>
      <c r="C86" s="811"/>
      <c r="D86" s="811"/>
      <c r="E86" s="811"/>
      <c r="F86" s="811"/>
      <c r="G86" s="811"/>
      <c r="H86" s="811"/>
      <c r="I86" s="132"/>
      <c r="J86" s="132"/>
      <c r="K86" s="132"/>
      <c r="L86" s="911"/>
      <c r="M86" s="911"/>
      <c r="N86" s="51"/>
    </row>
    <row r="87" spans="1:14" ht="15.75" thickBot="1">
      <c r="B87" s="829" t="s">
        <v>953</v>
      </c>
      <c r="C87" s="830"/>
      <c r="D87" s="830"/>
      <c r="E87" s="830"/>
      <c r="F87" s="830"/>
      <c r="G87" s="830"/>
      <c r="H87" s="830"/>
      <c r="I87" s="830"/>
      <c r="J87" s="830"/>
      <c r="K87" s="830"/>
      <c r="L87" s="830"/>
      <c r="M87" s="831"/>
      <c r="N87" s="308">
        <f>SUM(N80:N86)</f>
        <v>522414.98141560861</v>
      </c>
    </row>
    <row r="88" spans="1:14" ht="15.75" thickBot="1">
      <c r="B88" s="39"/>
      <c r="C88" s="40"/>
      <c r="D88" s="40"/>
      <c r="E88" s="40"/>
      <c r="F88" s="40"/>
      <c r="G88" s="40"/>
      <c r="H88" s="40"/>
      <c r="I88" s="40"/>
      <c r="J88" s="40"/>
      <c r="K88" s="40"/>
      <c r="L88" s="40"/>
      <c r="M88" s="40"/>
      <c r="N88" s="41"/>
    </row>
    <row r="89" spans="1:14" ht="15.75" thickBot="1">
      <c r="B89" s="823" t="s">
        <v>967</v>
      </c>
      <c r="C89" s="824"/>
      <c r="D89" s="824"/>
      <c r="E89" s="824"/>
      <c r="F89" s="824"/>
      <c r="G89" s="824"/>
      <c r="H89" s="824"/>
      <c r="I89" s="824"/>
      <c r="J89" s="824"/>
      <c r="K89" s="824"/>
      <c r="L89" s="824"/>
      <c r="M89" s="825"/>
      <c r="N89" s="105">
        <f>N47+N63+N74+N87</f>
        <v>2816872.6620903756</v>
      </c>
    </row>
    <row r="90" spans="1:14">
      <c r="B90" s="39"/>
      <c r="C90" s="40"/>
      <c r="D90" s="40"/>
      <c r="E90" s="40"/>
      <c r="F90" s="40"/>
      <c r="G90" s="40"/>
      <c r="H90" s="40"/>
      <c r="I90" s="40"/>
      <c r="J90" s="40"/>
      <c r="K90" s="40"/>
      <c r="L90" s="40"/>
      <c r="M90" s="40"/>
      <c r="N90" s="41"/>
    </row>
    <row r="91" spans="1:14">
      <c r="B91" s="70" t="s">
        <v>968</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14" t="s">
        <v>969</v>
      </c>
      <c r="C93" s="815"/>
      <c r="D93" s="815"/>
      <c r="E93" s="815"/>
      <c r="F93" s="815"/>
      <c r="G93" s="815"/>
      <c r="H93" s="815"/>
      <c r="I93" s="321"/>
      <c r="J93" s="341"/>
      <c r="K93" s="309" t="s">
        <v>970</v>
      </c>
      <c r="L93" s="853" t="s">
        <v>971</v>
      </c>
      <c r="M93" s="854"/>
      <c r="N93" s="310"/>
    </row>
    <row r="94" spans="1:14">
      <c r="B94" s="855" t="s">
        <v>972</v>
      </c>
      <c r="C94" s="856"/>
      <c r="D94" s="856"/>
      <c r="E94" s="856"/>
      <c r="F94" s="856"/>
      <c r="G94" s="856"/>
      <c r="H94" s="856"/>
      <c r="I94" s="93"/>
      <c r="J94" s="94"/>
      <c r="K94" s="311">
        <v>0.2</v>
      </c>
      <c r="L94" s="857">
        <f>N89*K94</f>
        <v>563374.53241807513</v>
      </c>
      <c r="M94" s="858"/>
      <c r="N94" s="57"/>
    </row>
    <row r="95" spans="1:14">
      <c r="B95" s="95" t="s">
        <v>973</v>
      </c>
      <c r="C95" s="96"/>
      <c r="D95" s="96"/>
      <c r="E95" s="96"/>
      <c r="F95" s="96"/>
      <c r="G95" s="96"/>
      <c r="H95" s="96"/>
      <c r="I95" s="93"/>
      <c r="J95" s="94"/>
      <c r="K95" s="311">
        <v>0.05</v>
      </c>
      <c r="L95" s="857">
        <f>N89*K95</f>
        <v>140843.63310451878</v>
      </c>
      <c r="M95" s="858"/>
      <c r="N95" s="57"/>
    </row>
    <row r="96" spans="1:14" ht="15.75" thickBot="1">
      <c r="B96" s="97" t="s">
        <v>974</v>
      </c>
      <c r="C96" s="98"/>
      <c r="D96" s="98"/>
      <c r="E96" s="98"/>
      <c r="F96" s="98"/>
      <c r="G96" s="98"/>
      <c r="H96" s="98"/>
      <c r="I96" s="99"/>
      <c r="J96" s="100"/>
      <c r="K96" s="312">
        <v>0.05</v>
      </c>
      <c r="L96" s="859">
        <f>N89*K96</f>
        <v>140843.63310451878</v>
      </c>
      <c r="M96" s="860"/>
      <c r="N96" s="57"/>
    </row>
    <row r="97" spans="1:14" ht="15.75" thickBot="1">
      <c r="B97" s="823" t="s">
        <v>953</v>
      </c>
      <c r="C97" s="824"/>
      <c r="D97" s="824"/>
      <c r="E97" s="824"/>
      <c r="F97" s="824"/>
      <c r="G97" s="824"/>
      <c r="H97" s="824"/>
      <c r="I97" s="824"/>
      <c r="J97" s="824"/>
      <c r="K97" s="824"/>
      <c r="L97" s="824"/>
      <c r="M97" s="825"/>
      <c r="N97" s="58">
        <f>L94+L95+L96</f>
        <v>845061.79862711264</v>
      </c>
    </row>
    <row r="98" spans="1:14" ht="15.75" thickBot="1">
      <c r="B98" s="39"/>
      <c r="C98" s="40"/>
      <c r="D98" s="40"/>
      <c r="E98" s="40"/>
      <c r="F98" s="40"/>
      <c r="G98" s="40"/>
      <c r="H98" s="40"/>
      <c r="I98" s="40"/>
      <c r="J98" s="40"/>
      <c r="K98" s="40"/>
      <c r="L98" s="40"/>
      <c r="M98" s="40"/>
      <c r="N98" s="41"/>
    </row>
    <row r="99" spans="1:14" ht="15.75" thickBot="1">
      <c r="A99" t="s">
        <v>2016</v>
      </c>
      <c r="B99" s="823" t="s">
        <v>975</v>
      </c>
      <c r="C99" s="824"/>
      <c r="D99" s="824"/>
      <c r="E99" s="824"/>
      <c r="F99" s="824"/>
      <c r="G99" s="824"/>
      <c r="H99" s="824"/>
      <c r="I99" s="824"/>
      <c r="J99" s="824"/>
      <c r="K99" s="824"/>
      <c r="L99" s="824"/>
      <c r="M99" s="825"/>
      <c r="N99" s="195">
        <f>N89+N97</f>
        <v>3661934.4607174881</v>
      </c>
    </row>
    <row r="100" spans="1:14">
      <c r="B100" s="246"/>
      <c r="C100" s="247"/>
      <c r="D100" s="247"/>
      <c r="E100" s="247"/>
      <c r="F100" s="247"/>
      <c r="G100" s="247"/>
      <c r="H100" s="247"/>
      <c r="I100" s="247"/>
      <c r="J100" s="247"/>
      <c r="K100" s="247"/>
      <c r="L100" s="247"/>
      <c r="M100" s="247"/>
      <c r="N100" s="248"/>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250"/>
      <c r="F103" s="250"/>
      <c r="G103" s="250"/>
      <c r="H103" s="250"/>
      <c r="I103" s="250"/>
      <c r="J103" s="250"/>
      <c r="K103" s="250"/>
      <c r="L103" s="250"/>
      <c r="M103" s="250"/>
      <c r="N103" s="251"/>
    </row>
    <row r="104" spans="1:14">
      <c r="B104" s="249"/>
      <c r="C104" s="250"/>
      <c r="D104" s="250"/>
      <c r="E104" s="424" t="s">
        <v>976</v>
      </c>
      <c r="F104" s="424"/>
      <c r="G104" s="424"/>
      <c r="H104" s="424"/>
      <c r="I104" s="424"/>
      <c r="J104" s="424"/>
      <c r="K104" s="250"/>
      <c r="L104" s="250"/>
      <c r="M104" s="250"/>
      <c r="N104" s="251"/>
    </row>
    <row r="105" spans="1:14">
      <c r="B105" s="249"/>
      <c r="C105" s="250"/>
      <c r="D105" s="250"/>
      <c r="E105" s="250" t="s">
        <v>977</v>
      </c>
      <c r="F105" s="250"/>
      <c r="G105" s="250"/>
      <c r="H105" s="250"/>
      <c r="I105" s="250"/>
      <c r="J105" s="250"/>
      <c r="K105" s="250"/>
      <c r="L105" s="250"/>
      <c r="M105" s="250"/>
      <c r="N105" s="251"/>
    </row>
    <row r="106" spans="1:14">
      <c r="B106" s="249"/>
      <c r="C106" s="250"/>
      <c r="D106" s="250"/>
      <c r="E106" s="250" t="s">
        <v>978</v>
      </c>
      <c r="F106" s="250"/>
      <c r="G106" s="250"/>
      <c r="H106" s="250"/>
      <c r="I106" s="250"/>
      <c r="J106" s="250"/>
      <c r="K106" s="250"/>
      <c r="L106" s="250"/>
      <c r="M106" s="250"/>
      <c r="N106" s="251"/>
    </row>
    <row r="107" spans="1:14">
      <c r="B107" s="249"/>
      <c r="C107" s="250"/>
      <c r="D107" s="250"/>
      <c r="E107" s="250" t="s">
        <v>979</v>
      </c>
      <c r="F107" s="250"/>
      <c r="G107" s="250"/>
      <c r="H107" s="250"/>
      <c r="I107" s="250"/>
      <c r="J107" s="250"/>
      <c r="K107" s="250"/>
      <c r="L107" s="250"/>
      <c r="M107" s="250"/>
      <c r="N107" s="251"/>
    </row>
    <row r="108" spans="1:14" ht="15.75" thickBot="1">
      <c r="B108" s="249"/>
      <c r="C108" s="250"/>
      <c r="D108" s="250"/>
      <c r="E108" s="250"/>
      <c r="F108" s="250" t="s">
        <v>980</v>
      </c>
      <c r="G108" s="250"/>
      <c r="H108" s="250"/>
      <c r="I108" s="250"/>
      <c r="J108" s="250"/>
      <c r="K108" s="250"/>
      <c r="L108" s="250"/>
      <c r="M108" s="250"/>
      <c r="N108" s="251"/>
    </row>
    <row r="109" spans="1:14">
      <c r="B109" s="234" t="s">
        <v>2216</v>
      </c>
      <c r="C109" s="235"/>
      <c r="D109" s="235"/>
      <c r="E109" s="235"/>
      <c r="F109" s="235"/>
      <c r="G109" s="235"/>
      <c r="H109" s="235"/>
      <c r="I109" s="235"/>
      <c r="J109" s="235"/>
      <c r="K109" s="235"/>
      <c r="L109" s="235"/>
      <c r="M109" s="235"/>
      <c r="N109" s="236"/>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c r="B112" s="252"/>
      <c r="C112" s="253"/>
      <c r="D112" s="253"/>
      <c r="E112" s="253"/>
      <c r="F112" s="253"/>
      <c r="G112" s="253"/>
      <c r="H112" s="253"/>
      <c r="I112" s="253"/>
      <c r="J112" s="253"/>
      <c r="K112" s="253"/>
      <c r="L112" s="253"/>
      <c r="M112" s="253"/>
      <c r="N112" s="254"/>
    </row>
    <row r="113" spans="2:14" ht="15.75" thickBot="1">
      <c r="B113" s="255"/>
      <c r="C113" s="256"/>
      <c r="D113" s="256"/>
      <c r="E113" s="256"/>
      <c r="F113" s="256"/>
      <c r="G113" s="256"/>
      <c r="H113" s="256"/>
      <c r="I113" s="256"/>
      <c r="J113" s="256"/>
      <c r="K113" s="256"/>
      <c r="L113" s="256"/>
      <c r="M113" s="256"/>
      <c r="N113" s="257"/>
    </row>
    <row r="114" spans="2:14">
      <c r="B114" s="258"/>
      <c r="C114" s="259"/>
      <c r="D114" s="259"/>
      <c r="E114" s="259"/>
      <c r="F114" s="259"/>
      <c r="G114" s="259"/>
      <c r="H114" s="259"/>
      <c r="I114" s="259"/>
      <c r="J114" s="259"/>
      <c r="K114" s="259"/>
      <c r="L114" s="259"/>
      <c r="M114" s="259"/>
      <c r="N114" s="260"/>
    </row>
    <row r="115" spans="2:14">
      <c r="B115" s="261" t="s">
        <v>2217</v>
      </c>
      <c r="C115" s="262"/>
      <c r="D115" s="262"/>
      <c r="E115" s="262"/>
      <c r="F115" s="262"/>
      <c r="G115" s="262"/>
      <c r="H115" s="262"/>
      <c r="I115" s="262"/>
      <c r="J115" s="262"/>
      <c r="K115" s="262"/>
      <c r="L115" s="262"/>
      <c r="M115" s="262"/>
      <c r="N115" s="263"/>
    </row>
    <row r="116" spans="2:14" ht="15" customHeight="1">
      <c r="B116" s="965" t="s">
        <v>2218</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2219</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346"/>
      <c r="C122" s="347"/>
      <c r="D122" s="347"/>
      <c r="E122" s="347"/>
      <c r="F122" s="347"/>
      <c r="G122" s="347"/>
      <c r="H122" s="347"/>
      <c r="I122" s="347"/>
      <c r="J122" s="347"/>
      <c r="K122" s="347"/>
      <c r="L122" s="347"/>
      <c r="M122" s="347"/>
      <c r="N122" s="348"/>
    </row>
    <row r="123" spans="2:14">
      <c r="B123" s="261"/>
      <c r="C123" s="262"/>
      <c r="D123" s="262"/>
      <c r="E123" s="262"/>
      <c r="F123" s="262"/>
      <c r="G123" s="262"/>
      <c r="H123" s="262"/>
      <c r="I123" s="262"/>
      <c r="J123" s="262"/>
      <c r="K123" s="262"/>
      <c r="L123" s="262"/>
      <c r="M123" s="262"/>
      <c r="N123" s="263"/>
    </row>
    <row r="124" spans="2:14">
      <c r="B124" s="249"/>
      <c r="C124" s="250"/>
      <c r="D124" s="250"/>
      <c r="E124" s="250" t="s">
        <v>976</v>
      </c>
      <c r="F124" s="424"/>
      <c r="G124" s="424"/>
      <c r="H124" s="250"/>
      <c r="I124" s="250"/>
      <c r="J124" s="250"/>
      <c r="K124" s="250"/>
      <c r="L124" s="250"/>
      <c r="M124" s="250"/>
      <c r="N124" s="251"/>
    </row>
    <row r="125" spans="2:14">
      <c r="B125" s="249"/>
      <c r="C125" s="250"/>
      <c r="D125" s="250"/>
      <c r="E125" s="425" t="s">
        <v>977</v>
      </c>
      <c r="F125" s="250"/>
      <c r="G125" s="250"/>
      <c r="H125" s="425"/>
      <c r="I125" s="425"/>
      <c r="J125" s="425"/>
      <c r="K125" s="250"/>
      <c r="L125" s="250"/>
      <c r="M125" s="250"/>
      <c r="N125" s="251"/>
    </row>
    <row r="126" spans="2:14">
      <c r="B126" s="249"/>
      <c r="C126" s="250"/>
      <c r="D126" s="250"/>
      <c r="E126" s="264" t="s">
        <v>981</v>
      </c>
      <c r="F126" s="250"/>
      <c r="G126" s="250"/>
      <c r="H126" s="264"/>
      <c r="I126" s="264"/>
      <c r="J126" s="264"/>
      <c r="K126" s="250"/>
      <c r="L126" s="250"/>
      <c r="M126" s="250"/>
      <c r="N126" s="251"/>
    </row>
    <row r="127" spans="2:14">
      <c r="B127" s="265"/>
      <c r="C127" s="262"/>
      <c r="D127" s="262"/>
      <c r="E127" s="250" t="s">
        <v>979</v>
      </c>
      <c r="F127" s="250"/>
      <c r="G127" s="250"/>
      <c r="H127" s="250"/>
      <c r="I127" s="250"/>
      <c r="J127" s="250"/>
      <c r="K127" s="262"/>
      <c r="L127" s="262"/>
      <c r="M127" s="262"/>
      <c r="N127" s="263"/>
    </row>
    <row r="128" spans="2:14">
      <c r="B128" s="265"/>
      <c r="C128" s="262"/>
      <c r="D128" s="262"/>
      <c r="E128" s="262"/>
      <c r="F128" s="250"/>
      <c r="G128" s="250"/>
      <c r="H128" s="250"/>
      <c r="I128" s="250"/>
      <c r="J128" s="250"/>
      <c r="K128" s="262"/>
      <c r="L128" s="262"/>
      <c r="M128" s="262"/>
      <c r="N128" s="263"/>
    </row>
    <row r="129" spans="2:14">
      <c r="B129" s="265" t="s">
        <v>2220</v>
      </c>
      <c r="C129" s="264"/>
      <c r="D129" s="264"/>
      <c r="E129" s="250"/>
      <c r="F129" s="250"/>
      <c r="G129" s="250"/>
      <c r="H129" s="250"/>
      <c r="I129" s="250"/>
      <c r="J129" s="971"/>
      <c r="K129" s="971"/>
      <c r="L129" s="971"/>
      <c r="M129" s="971"/>
      <c r="N129" s="972"/>
    </row>
    <row r="130" spans="2:14" ht="15.75" thickBot="1">
      <c r="B130" s="426" t="s">
        <v>2221</v>
      </c>
      <c r="C130" s="427"/>
      <c r="D130" s="427"/>
      <c r="E130" s="266"/>
      <c r="F130" s="266"/>
      <c r="G130" s="266"/>
      <c r="H130" s="266"/>
      <c r="I130" s="266"/>
      <c r="J130" s="973"/>
      <c r="K130" s="973"/>
      <c r="L130" s="973"/>
      <c r="M130" s="973"/>
      <c r="N130"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40.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2" hidden="1" customHeight="1" thickBot="1">
      <c r="B30" s="77" t="s">
        <v>943</v>
      </c>
      <c r="C30" s="832" t="s">
        <v>944</v>
      </c>
      <c r="D30" s="833"/>
      <c r="E30" s="833"/>
      <c r="F30" s="833"/>
      <c r="G30" s="833"/>
      <c r="H30" s="833"/>
      <c r="I30" s="833"/>
      <c r="J30" s="78"/>
      <c r="K30" s="314"/>
      <c r="L30" s="834" t="s">
        <v>945</v>
      </c>
      <c r="M30" s="835"/>
      <c r="N30" s="77" t="s">
        <v>946</v>
      </c>
    </row>
    <row r="31" spans="1:14" ht="18.75" customHeight="1" thickBot="1">
      <c r="A31" t="s">
        <v>1845</v>
      </c>
      <c r="B31" s="86" t="s">
        <v>1100</v>
      </c>
      <c r="C31" s="87" t="s">
        <v>1653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180</v>
      </c>
      <c r="B36" s="836" t="str">
        <f>VLOOKUP(A36,EQUIPOS!A6:D154,3,FALSE)</f>
        <v>Compresor 120 HP, con martillo.</v>
      </c>
      <c r="C36" s="837"/>
      <c r="D36" s="837"/>
      <c r="E36" s="837"/>
      <c r="F36" s="837"/>
      <c r="G36" s="837"/>
      <c r="H36" s="838"/>
      <c r="I36" s="274"/>
      <c r="J36" s="275"/>
      <c r="K36" s="276">
        <f>VLOOKUP(A36,EQUIPOS!A6:D163,4,FALSE)</f>
        <v>80855.080096048972</v>
      </c>
      <c r="L36" s="277"/>
      <c r="M36" s="278">
        <v>0.16</v>
      </c>
      <c r="N36" s="279">
        <f>K36/M36</f>
        <v>505344.25060030608</v>
      </c>
    </row>
    <row r="37" spans="1:14">
      <c r="A37" s="119" t="s">
        <v>261</v>
      </c>
      <c r="B37" s="836" t="str">
        <f>VLOOKUP(A37,EQUIPOS!A7:D154,3,FALSE)</f>
        <v xml:space="preserve">Motobomba 3 PULGADAS (incluye operario)
</v>
      </c>
      <c r="C37" s="837"/>
      <c r="D37" s="837"/>
      <c r="E37" s="837"/>
      <c r="F37" s="837"/>
      <c r="G37" s="837"/>
      <c r="H37" s="838"/>
      <c r="I37" s="428"/>
      <c r="J37" s="429"/>
      <c r="K37" s="276">
        <f>VLOOKUP(A37,EQUIPOS!A7:D164,4,FALSE)</f>
        <v>2142.6404639344296</v>
      </c>
      <c r="L37" s="342"/>
      <c r="M37" s="343">
        <v>0.16</v>
      </c>
      <c r="N37" s="279">
        <f>K37/M37</f>
        <v>13391.502899590185</v>
      </c>
    </row>
    <row r="38" spans="1:14">
      <c r="A38" s="119"/>
      <c r="B38" s="836"/>
      <c r="C38" s="837"/>
      <c r="D38" s="837"/>
      <c r="E38" s="837"/>
      <c r="F38" s="837"/>
      <c r="G38" s="837"/>
      <c r="H38" s="838"/>
      <c r="I38" s="428"/>
      <c r="J38" s="429"/>
      <c r="K38" s="445"/>
      <c r="L38" s="342"/>
      <c r="M38" s="343"/>
      <c r="N38" s="279"/>
    </row>
    <row r="39" spans="1:14">
      <c r="A39" s="119"/>
      <c r="B39" s="836"/>
      <c r="C39" s="837"/>
      <c r="D39" s="837"/>
      <c r="E39" s="837"/>
      <c r="F39" s="837"/>
      <c r="G39" s="837"/>
      <c r="H39" s="838"/>
      <c r="I39" s="428"/>
      <c r="J39" s="429"/>
      <c r="K39" s="445"/>
      <c r="L39" s="342"/>
      <c r="M39" s="343"/>
      <c r="N39" s="279"/>
    </row>
    <row r="40" spans="1:14">
      <c r="A40" s="119"/>
      <c r="B40" s="836"/>
      <c r="C40" s="837"/>
      <c r="D40" s="837"/>
      <c r="E40" s="837"/>
      <c r="F40" s="837"/>
      <c r="G40" s="837"/>
      <c r="H40" s="838"/>
      <c r="I40" s="335"/>
      <c r="J40" s="337"/>
      <c r="K40" s="445"/>
      <c r="L40" s="430"/>
      <c r="M40" s="431"/>
      <c r="N40" s="279"/>
    </row>
    <row r="41" spans="1:14">
      <c r="B41" s="836"/>
      <c r="C41" s="837"/>
      <c r="D41" s="837"/>
      <c r="E41" s="837"/>
      <c r="F41" s="837"/>
      <c r="G41" s="837"/>
      <c r="H41" s="838"/>
      <c r="I41" s="42"/>
      <c r="J41" s="43"/>
      <c r="K41" s="445"/>
      <c r="L41" s="283"/>
      <c r="M41" s="284"/>
      <c r="N41" s="279"/>
    </row>
    <row r="42" spans="1:14">
      <c r="B42" s="327"/>
      <c r="C42" s="328"/>
      <c r="D42" s="328"/>
      <c r="E42" s="328"/>
      <c r="F42" s="330"/>
      <c r="G42" s="330"/>
      <c r="H42" s="131"/>
      <c r="I42" s="42"/>
      <c r="J42" s="43"/>
      <c r="K42" s="445"/>
      <c r="L42" s="283"/>
      <c r="M42" s="284"/>
      <c r="N42" s="280"/>
    </row>
    <row r="43" spans="1:14">
      <c r="B43" s="843" t="s">
        <v>952</v>
      </c>
      <c r="C43" s="844"/>
      <c r="D43" s="844"/>
      <c r="E43" s="44"/>
      <c r="F43" s="45"/>
      <c r="G43" s="45"/>
      <c r="H43" s="46"/>
      <c r="I43" s="42"/>
      <c r="J43" s="43"/>
      <c r="K43" s="286"/>
      <c r="L43" s="283"/>
      <c r="M43" s="408">
        <v>0.05</v>
      </c>
      <c r="N43" s="351">
        <f>N77*M43</f>
        <v>13947.19623493781</v>
      </c>
    </row>
    <row r="44" spans="1:14" ht="15.75" thickBot="1">
      <c r="B44" s="836"/>
      <c r="C44" s="837"/>
      <c r="D44" s="837"/>
      <c r="E44" s="837"/>
      <c r="F44" s="837"/>
      <c r="G44" s="837"/>
      <c r="H44" s="838"/>
      <c r="I44" s="845"/>
      <c r="J44" s="846"/>
      <c r="K44" s="47"/>
      <c r="L44" s="847"/>
      <c r="M44" s="848"/>
      <c r="N44" s="111"/>
    </row>
    <row r="45" spans="1:14" ht="15.75" thickBot="1">
      <c r="B45" s="823" t="s">
        <v>953</v>
      </c>
      <c r="C45" s="824"/>
      <c r="D45" s="824"/>
      <c r="E45" s="824"/>
      <c r="F45" s="824"/>
      <c r="G45" s="824"/>
      <c r="H45" s="824"/>
      <c r="I45" s="824"/>
      <c r="J45" s="824"/>
      <c r="K45" s="824"/>
      <c r="L45" s="824"/>
      <c r="M45" s="825"/>
      <c r="N45" s="401">
        <f>SUM(N36:N44)</f>
        <v>532682.94973483402</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4" t="s">
        <v>944</v>
      </c>
      <c r="C49" s="815"/>
      <c r="D49" s="815"/>
      <c r="E49" s="815"/>
      <c r="F49" s="815"/>
      <c r="G49" s="815"/>
      <c r="H49" s="815"/>
      <c r="I49" s="816"/>
      <c r="J49" s="322" t="s">
        <v>945</v>
      </c>
      <c r="K49" s="91" t="s">
        <v>946</v>
      </c>
      <c r="L49" s="817" t="s">
        <v>955</v>
      </c>
      <c r="M49" s="816"/>
      <c r="N49" s="92" t="s">
        <v>951</v>
      </c>
    </row>
    <row r="50" spans="1:14">
      <c r="A50" s="167" t="s">
        <v>453</v>
      </c>
      <c r="B50" s="49" t="str">
        <f>VLOOKUP(A50,MATERIALES!A5:D373,3,FALSE)</f>
        <v>Explosivos  75% (INDUGEL)</v>
      </c>
      <c r="C50" s="288"/>
      <c r="D50" s="288"/>
      <c r="E50" s="288"/>
      <c r="F50" s="288"/>
      <c r="G50" s="288"/>
      <c r="H50" s="288"/>
      <c r="I50" s="288"/>
      <c r="J50" s="318" t="str">
        <f>VLOOKUP(A50,MATERIALES!A6:D642,2,FALSE)</f>
        <v>lb</v>
      </c>
      <c r="K50" s="289">
        <v>0.2</v>
      </c>
      <c r="L50" s="274"/>
      <c r="M50" s="409">
        <f>VLOOKUP(A50,MATERIALES!A5:D396,4,FALSE)</f>
        <v>0</v>
      </c>
      <c r="N50" s="279">
        <f>K50*M50</f>
        <v>0</v>
      </c>
    </row>
    <row r="51" spans="1:14">
      <c r="A51" s="167" t="s">
        <v>458</v>
      </c>
      <c r="B51" s="49" t="str">
        <f>VLOOKUP(A51,MATERIALES!A6:D373,3,FALSE)</f>
        <v>Fulminantes</v>
      </c>
      <c r="C51" s="432"/>
      <c r="D51" s="432"/>
      <c r="E51" s="432"/>
      <c r="F51" s="432"/>
      <c r="G51" s="432"/>
      <c r="H51" s="432"/>
      <c r="I51" s="432"/>
      <c r="J51" s="319" t="str">
        <f>VLOOKUP(A51,MATERIALES!A6:D643,2,FALSE)</f>
        <v>u</v>
      </c>
      <c r="K51" s="404">
        <v>1</v>
      </c>
      <c r="L51" s="428"/>
      <c r="M51" s="409">
        <f>VLOOKUP(A51,MATERIALES!A6:D397,4,FALSE)</f>
        <v>814.22168264103777</v>
      </c>
      <c r="N51" s="279">
        <f>K51*M51</f>
        <v>814.22168264103777</v>
      </c>
    </row>
    <row r="52" spans="1:14">
      <c r="A52" s="167" t="s">
        <v>552</v>
      </c>
      <c r="B52" s="49" t="str">
        <f>VLOOKUP(A52,MATERIALES!A6:D373,3,FALSE)</f>
        <v>Mecha Lenta</v>
      </c>
      <c r="C52" s="432"/>
      <c r="D52" s="432"/>
      <c r="E52" s="432"/>
      <c r="F52" s="432"/>
      <c r="G52" s="432"/>
      <c r="H52" s="432"/>
      <c r="I52" s="432"/>
      <c r="J52" s="319" t="str">
        <f>VLOOKUP(A52,MATERIALES!A6:D644,2,FALSE)</f>
        <v>m</v>
      </c>
      <c r="K52" s="404">
        <v>0.5</v>
      </c>
      <c r="L52" s="428"/>
      <c r="M52" s="409">
        <f>VLOOKUP(A52,MATERIALES!A6:D398,4,FALSE)</f>
        <v>758.12370428357121</v>
      </c>
      <c r="N52" s="279">
        <f>K52*M52</f>
        <v>379.06185214178561</v>
      </c>
    </row>
    <row r="53" spans="1:14">
      <c r="A53" s="167" t="s">
        <v>747</v>
      </c>
      <c r="B53" s="49" t="str">
        <f>VLOOKUP(A53,MATERIALES!A6:D373,3,FALSE)</f>
        <v>Acero A-37</v>
      </c>
      <c r="C53" s="432"/>
      <c r="D53" s="432"/>
      <c r="E53" s="432"/>
      <c r="F53" s="432"/>
      <c r="G53" s="432"/>
      <c r="H53" s="432"/>
      <c r="I53" s="432"/>
      <c r="J53" s="319" t="str">
        <f>VLOOKUP(A53,MATERIALES!A7:D645,2,FALSE)</f>
        <v>kg</v>
      </c>
      <c r="K53" s="404">
        <v>150</v>
      </c>
      <c r="L53" s="428"/>
      <c r="M53" s="409">
        <f>VLOOKUP(A53,MATERIALES!A6:D399,4,FALSE)</f>
        <v>4285.85560757449</v>
      </c>
      <c r="N53" s="279">
        <f>K53*M53</f>
        <v>642878.34113617346</v>
      </c>
    </row>
    <row r="54" spans="1:14">
      <c r="A54" s="167" t="s">
        <v>831</v>
      </c>
      <c r="B54" s="49" t="str">
        <f>VLOOKUP(A54,MATERIALES!A7:D373,3,FALSE)</f>
        <v>Concreto Resistencia  32 (Mpa)</v>
      </c>
      <c r="C54" s="432"/>
      <c r="D54" s="432"/>
      <c r="E54" s="432"/>
      <c r="F54" s="432"/>
      <c r="G54" s="432"/>
      <c r="H54" s="432"/>
      <c r="I54" s="432"/>
      <c r="J54" s="319" t="str">
        <f>VLOOKUP(A54,MATERIALES!A8:D646,2,FALSE)</f>
        <v>m3</v>
      </c>
      <c r="K54" s="404">
        <v>1</v>
      </c>
      <c r="L54" s="428"/>
      <c r="M54" s="409">
        <f>VLOOKUP(A54,MATERIALES!A7:D400,4,FALSE)</f>
        <v>359572.45114986238</v>
      </c>
      <c r="N54" s="279">
        <f>K54*M54</f>
        <v>359572.45114986238</v>
      </c>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3" t="s">
        <v>953</v>
      </c>
      <c r="C58" s="824"/>
      <c r="D58" s="824"/>
      <c r="E58" s="824"/>
      <c r="F58" s="824"/>
      <c r="G58" s="824"/>
      <c r="H58" s="824"/>
      <c r="I58" s="824"/>
      <c r="J58" s="824"/>
      <c r="K58" s="824"/>
      <c r="L58" s="824"/>
      <c r="M58" s="825"/>
      <c r="N58" s="401">
        <f>SUM(N50:N57)</f>
        <v>1003644.0758208187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1272</v>
      </c>
      <c r="B63" s="52" t="str">
        <f>VLOOKUP(A63,TRANSPORTE!A5:D117,3,FALSE)</f>
        <v>Transporte de material de excavación</v>
      </c>
      <c r="C63" s="324"/>
      <c r="D63" s="324"/>
      <c r="E63" s="324"/>
      <c r="F63" s="324"/>
      <c r="G63" s="324"/>
      <c r="H63" s="318" t="s">
        <v>1468</v>
      </c>
      <c r="I63" s="286">
        <v>1</v>
      </c>
      <c r="J63" s="293">
        <v>1</v>
      </c>
      <c r="K63" s="286">
        <f>I63*J63</f>
        <v>1</v>
      </c>
      <c r="L63" s="827">
        <f>VLOOKUP(A63,TRANSPORTE!A5:D117,4,FALSE)</f>
        <v>1324.7515399964484</v>
      </c>
      <c r="M63" s="828"/>
      <c r="N63" s="294">
        <f>K63*L63</f>
        <v>1324.7515399964484</v>
      </c>
    </row>
    <row r="64" spans="1:14">
      <c r="B64" s="52"/>
      <c r="C64" s="53"/>
      <c r="D64" s="53"/>
      <c r="E64" s="53"/>
      <c r="F64" s="53"/>
      <c r="G64" s="53"/>
      <c r="H64" s="318"/>
      <c r="I64" s="286"/>
      <c r="J64" s="293"/>
      <c r="K64" s="286"/>
      <c r="L64" s="827"/>
      <c r="M64" s="828"/>
      <c r="N64" s="294"/>
    </row>
    <row r="65" spans="1:15">
      <c r="B65" s="52"/>
      <c r="C65" s="53"/>
      <c r="D65" s="53"/>
      <c r="E65" s="53"/>
      <c r="F65" s="53"/>
      <c r="G65" s="53"/>
      <c r="H65" s="318"/>
      <c r="I65" s="286"/>
      <c r="J65" s="293"/>
      <c r="K65" s="286"/>
      <c r="L65" s="827"/>
      <c r="M65" s="828"/>
      <c r="N65" s="294"/>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812"/>
      <c r="M67" s="813"/>
      <c r="N67" s="133"/>
    </row>
    <row r="68" spans="1:15" ht="15.75" thickBot="1">
      <c r="B68" s="829" t="s">
        <v>953</v>
      </c>
      <c r="C68" s="830"/>
      <c r="D68" s="830"/>
      <c r="E68" s="830"/>
      <c r="F68" s="830"/>
      <c r="G68" s="830"/>
      <c r="H68" s="830"/>
      <c r="I68" s="830"/>
      <c r="J68" s="830"/>
      <c r="K68" s="830"/>
      <c r="L68" s="830"/>
      <c r="M68" s="831"/>
      <c r="N68" s="110">
        <f>SUM(N63:N67)</f>
        <v>1324.7515399964484</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9" t="s">
        <v>963</v>
      </c>
      <c r="C72" s="850"/>
      <c r="D72" s="850"/>
      <c r="E72" s="850"/>
      <c r="F72" s="850"/>
      <c r="G72" s="850"/>
      <c r="H72" s="850"/>
      <c r="I72" s="79" t="s">
        <v>964</v>
      </c>
      <c r="J72" s="81" t="s">
        <v>1410</v>
      </c>
      <c r="K72" s="80" t="s">
        <v>966</v>
      </c>
      <c r="L72" s="851" t="s">
        <v>950</v>
      </c>
      <c r="M72" s="852"/>
      <c r="N72" s="104" t="s">
        <v>951</v>
      </c>
    </row>
    <row r="73" spans="1:15">
      <c r="A73" s="168" t="s">
        <v>11</v>
      </c>
      <c r="B73" s="55" t="str">
        <f>VLOOKUP(A73,'MANO DE OBRA'!A8:D68,3,FALSE)</f>
        <v>Obrero (4)</v>
      </c>
      <c r="C73" s="53"/>
      <c r="D73" s="53"/>
      <c r="E73" s="53"/>
      <c r="F73" s="53"/>
      <c r="G73" s="53"/>
      <c r="H73" s="53"/>
      <c r="I73" s="299">
        <f>K73/J73*100</f>
        <v>135330.79999999999</v>
      </c>
      <c r="J73" s="300">
        <v>185</v>
      </c>
      <c r="K73" s="301">
        <f>VLOOKUP(A73,'MANO DE OBRA'!A8:D99,4,FALSE)</f>
        <v>250361.97999999998</v>
      </c>
      <c r="L73" s="56"/>
      <c r="M73" s="441">
        <v>1.28</v>
      </c>
      <c r="N73" s="402">
        <f>K73/M73</f>
        <v>195595.29687499997</v>
      </c>
      <c r="O73" s="112"/>
    </row>
    <row r="74" spans="1:15">
      <c r="A74" s="168" t="s">
        <v>30</v>
      </c>
      <c r="B74" s="55" t="str">
        <f>VLOOKUP(A74,'MANO DE OBRA'!A8:D69,3,FALSE)</f>
        <v>Oficial</v>
      </c>
      <c r="C74" s="53"/>
      <c r="D74" s="53"/>
      <c r="E74" s="53"/>
      <c r="F74" s="53"/>
      <c r="G74" s="53"/>
      <c r="H74" s="53"/>
      <c r="I74" s="299">
        <f>K74/J74*100</f>
        <v>57668.23979157189</v>
      </c>
      <c r="J74" s="300">
        <v>185</v>
      </c>
      <c r="K74" s="301">
        <f>VLOOKUP(A74,'MANO DE OBRA'!A8:D100,4,FALSE)</f>
        <v>106686.24361440798</v>
      </c>
      <c r="L74" s="56"/>
      <c r="M74" s="438">
        <v>1.28</v>
      </c>
      <c r="N74" s="402">
        <f>K74/M74</f>
        <v>83348.627823756236</v>
      </c>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SUM(N73:N76)</f>
        <v>278943.92469875619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N45+N58+N68+N77</f>
        <v>1816595.701794405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363319.14035888104</v>
      </c>
      <c r="M84" s="858"/>
      <c r="N84" s="57"/>
    </row>
    <row r="85" spans="1:14">
      <c r="B85" s="95" t="s">
        <v>973</v>
      </c>
      <c r="C85" s="96"/>
      <c r="D85" s="96"/>
      <c r="E85" s="96"/>
      <c r="F85" s="96"/>
      <c r="G85" s="96"/>
      <c r="H85" s="96"/>
      <c r="I85" s="93"/>
      <c r="J85" s="94"/>
      <c r="K85" s="311">
        <v>0.05</v>
      </c>
      <c r="L85" s="857">
        <f>N79*K85</f>
        <v>90829.785089720259</v>
      </c>
      <c r="M85" s="858"/>
      <c r="N85" s="57"/>
    </row>
    <row r="86" spans="1:14" ht="15.75" thickBot="1">
      <c r="B86" s="97" t="s">
        <v>974</v>
      </c>
      <c r="C86" s="98"/>
      <c r="D86" s="98"/>
      <c r="E86" s="98"/>
      <c r="F86" s="98"/>
      <c r="G86" s="98"/>
      <c r="H86" s="98"/>
      <c r="I86" s="99"/>
      <c r="J86" s="100"/>
      <c r="K86" s="312">
        <v>0.05</v>
      </c>
      <c r="L86" s="859">
        <f>N79*K86</f>
        <v>90829.785089720259</v>
      </c>
      <c r="M86" s="860"/>
      <c r="N86" s="57"/>
    </row>
    <row r="87" spans="1:14" ht="15.75" thickBot="1">
      <c r="B87" s="823" t="s">
        <v>953</v>
      </c>
      <c r="C87" s="824"/>
      <c r="D87" s="824"/>
      <c r="E87" s="824"/>
      <c r="F87" s="824"/>
      <c r="G87" s="824"/>
      <c r="H87" s="824"/>
      <c r="I87" s="824"/>
      <c r="J87" s="824"/>
      <c r="K87" s="824"/>
      <c r="L87" s="824"/>
      <c r="M87" s="825"/>
      <c r="N87" s="58">
        <f>L84+L85+L86</f>
        <v>544978.71053832152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2361574.4123327266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1"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38.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459"/>
      <c r="L30" s="834" t="s">
        <v>945</v>
      </c>
      <c r="M30" s="835"/>
      <c r="N30" s="77" t="s">
        <v>946</v>
      </c>
    </row>
    <row r="31" spans="1:14" ht="15.75" customHeight="1" thickBot="1">
      <c r="A31" t="s">
        <v>1845</v>
      </c>
      <c r="B31" s="86" t="s">
        <v>1101</v>
      </c>
      <c r="C31" s="87" t="s">
        <v>1654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121</v>
      </c>
      <c r="B36" s="836" t="str">
        <f>VLOOKUP(A36,EQUIPOS!A6:D154,3,FALSE)</f>
        <v>Bomba eléctrica para accionar la celda</v>
      </c>
      <c r="C36" s="837"/>
      <c r="D36" s="837"/>
      <c r="E36" s="837"/>
      <c r="F36" s="837"/>
      <c r="G36" s="837"/>
      <c r="H36" s="838"/>
      <c r="I36" s="274"/>
      <c r="J36" s="275"/>
      <c r="K36" s="276">
        <f>VLOOKUP(A36,EQUIPOS!A6:D163,4,FALSE)</f>
        <v>49556.43408212615</v>
      </c>
      <c r="L36" s="277"/>
      <c r="M36" s="278">
        <v>0.01</v>
      </c>
      <c r="N36" s="279">
        <f t="shared" ref="N36:N41" si="0">K36/M36</f>
        <v>4955643.4082126152</v>
      </c>
    </row>
    <row r="37" spans="1:14">
      <c r="A37" s="119" t="s">
        <v>192</v>
      </c>
      <c r="B37" s="836" t="str">
        <f>VLOOKUP(A37,EQUIPOS!A7:D154,3,FALSE)</f>
        <v>Equipo de acarreo interno</v>
      </c>
      <c r="C37" s="837"/>
      <c r="D37" s="837"/>
      <c r="E37" s="837"/>
      <c r="F37" s="837"/>
      <c r="G37" s="837"/>
      <c r="H37" s="838"/>
      <c r="I37" s="428"/>
      <c r="J37" s="429"/>
      <c r="K37" s="276">
        <f>VLOOKUP(A37,EQUIPOS!A7:D164,4,FALSE)</f>
        <v>32212.162472992182</v>
      </c>
      <c r="L37" s="342"/>
      <c r="M37" s="343">
        <v>0.05</v>
      </c>
      <c r="N37" s="279">
        <f t="shared" si="0"/>
        <v>644243.24945984362</v>
      </c>
    </row>
    <row r="38" spans="1:14">
      <c r="A38" s="119" t="s">
        <v>217</v>
      </c>
      <c r="B38" s="836" t="str">
        <f>VLOOKUP(A38,EQUIPOS!A8:D154,3,FALSE)</f>
        <v>Equipo de soldadura y de acetileno (incluye soldadura)</v>
      </c>
      <c r="C38" s="837"/>
      <c r="D38" s="837"/>
      <c r="E38" s="837"/>
      <c r="F38" s="837"/>
      <c r="G38" s="837"/>
      <c r="H38" s="838"/>
      <c r="I38" s="428"/>
      <c r="J38" s="429"/>
      <c r="K38" s="276">
        <f>VLOOKUP(A38,EQUIPOS!A8:D165,4,FALSE)</f>
        <v>20639.702051025197</v>
      </c>
      <c r="L38" s="342"/>
      <c r="M38" s="343">
        <v>0.01</v>
      </c>
      <c r="N38" s="279">
        <f t="shared" si="0"/>
        <v>2063970.2051025196</v>
      </c>
    </row>
    <row r="39" spans="1:14">
      <c r="A39" s="119" t="s">
        <v>242</v>
      </c>
      <c r="B39" s="836" t="str">
        <f>VLOOKUP(A39,EQUIPOS!A9:D154,3,FALSE)</f>
        <v>Grúa con torre capacidad 1 ton en la punta.</v>
      </c>
      <c r="C39" s="837"/>
      <c r="D39" s="837"/>
      <c r="E39" s="837"/>
      <c r="F39" s="837"/>
      <c r="G39" s="837"/>
      <c r="H39" s="838"/>
      <c r="I39" s="428"/>
      <c r="J39" s="429"/>
      <c r="K39" s="276">
        <f>VLOOKUP(A39,EQUIPOS!A9:D166,4,FALSE)</f>
        <v>196202.25659596862</v>
      </c>
      <c r="L39" s="342"/>
      <c r="M39" s="343">
        <v>0.04</v>
      </c>
      <c r="N39" s="279">
        <f t="shared" si="0"/>
        <v>4905056.4148992151</v>
      </c>
    </row>
    <row r="40" spans="1:14">
      <c r="A40" s="119" t="s">
        <v>255</v>
      </c>
      <c r="B40" s="836" t="str">
        <f>VLOOKUP(A40,EQUIPOS!A10:D154,3,FALSE)</f>
        <v>Manómetro cable de acero para bajar la celda</v>
      </c>
      <c r="C40" s="837"/>
      <c r="D40" s="837"/>
      <c r="E40" s="837"/>
      <c r="F40" s="837"/>
      <c r="G40" s="837"/>
      <c r="H40" s="838"/>
      <c r="I40" s="335"/>
      <c r="J40" s="337"/>
      <c r="K40" s="276">
        <f>VLOOKUP(A40,EQUIPOS!A10:D167,4,FALSE)</f>
        <v>1175523.6504310977</v>
      </c>
      <c r="L40" s="430"/>
      <c r="M40" s="431">
        <v>1</v>
      </c>
      <c r="N40" s="279">
        <f t="shared" si="0"/>
        <v>1175523.6504310977</v>
      </c>
    </row>
    <row r="41" spans="1:14">
      <c r="A41" t="s">
        <v>320</v>
      </c>
      <c r="B41" s="836" t="str">
        <f>VLOOKUP(A41,EQUIPOS!A11:D155,3,FALSE)</f>
        <v>Retroexcavadora sobre llantas, motor 62HP, Profundidad de excavación de 5.41 metros.</v>
      </c>
      <c r="C41" s="837"/>
      <c r="D41" s="837"/>
      <c r="E41" s="837"/>
      <c r="F41" s="837"/>
      <c r="G41" s="837"/>
      <c r="H41" s="838"/>
      <c r="I41" s="42"/>
      <c r="J41" s="43"/>
      <c r="K41" s="276">
        <f>VLOOKUP(A41,EQUIPOS!A11:D168,4,FALSE)</f>
        <v>56716.953457087831</v>
      </c>
      <c r="L41" s="283"/>
      <c r="M41" s="284">
        <v>0.2</v>
      </c>
      <c r="N41" s="279">
        <f t="shared" si="0"/>
        <v>283584.76728543913</v>
      </c>
    </row>
    <row r="42" spans="1:14">
      <c r="B42" s="327"/>
      <c r="C42" s="328"/>
      <c r="D42" s="328"/>
      <c r="E42" s="328"/>
      <c r="F42" s="330"/>
      <c r="G42" s="330"/>
      <c r="H42" s="131"/>
      <c r="I42" s="42"/>
      <c r="J42" s="43"/>
      <c r="K42" s="445"/>
      <c r="L42" s="283"/>
      <c r="M42" s="284"/>
      <c r="N42" s="280"/>
    </row>
    <row r="43" spans="1:14">
      <c r="B43" s="843" t="s">
        <v>952</v>
      </c>
      <c r="C43" s="844"/>
      <c r="D43" s="844"/>
      <c r="E43" s="44"/>
      <c r="F43" s="45"/>
      <c r="G43" s="45"/>
      <c r="H43" s="46"/>
      <c r="I43" s="42"/>
      <c r="J43" s="43"/>
      <c r="K43" s="286"/>
      <c r="L43" s="283"/>
      <c r="M43" s="408">
        <v>0.01</v>
      </c>
      <c r="N43" s="351">
        <f>N81*M43</f>
        <v>6998.5517413614798</v>
      </c>
    </row>
    <row r="44" spans="1:14" ht="15.75" thickBot="1">
      <c r="B44" s="836"/>
      <c r="C44" s="837"/>
      <c r="D44" s="837"/>
      <c r="E44" s="837"/>
      <c r="F44" s="837"/>
      <c r="G44" s="837"/>
      <c r="H44" s="838"/>
      <c r="I44" s="845"/>
      <c r="J44" s="846"/>
      <c r="K44" s="47"/>
      <c r="L44" s="847"/>
      <c r="M44" s="848"/>
      <c r="N44" s="111"/>
    </row>
    <row r="45" spans="1:14" ht="15.75" thickBot="1">
      <c r="B45" s="823" t="s">
        <v>953</v>
      </c>
      <c r="C45" s="824"/>
      <c r="D45" s="824"/>
      <c r="E45" s="824"/>
      <c r="F45" s="824"/>
      <c r="G45" s="824"/>
      <c r="H45" s="824"/>
      <c r="I45" s="824"/>
      <c r="J45" s="824"/>
      <c r="K45" s="824"/>
      <c r="L45" s="824"/>
      <c r="M45" s="825"/>
      <c r="N45" s="401">
        <f>SUM(N36:N44)</f>
        <v>14035020.247132093</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4" t="s">
        <v>944</v>
      </c>
      <c r="C49" s="815"/>
      <c r="D49" s="815"/>
      <c r="E49" s="815"/>
      <c r="F49" s="815"/>
      <c r="G49" s="815"/>
      <c r="H49" s="815"/>
      <c r="I49" s="816"/>
      <c r="J49" s="322" t="s">
        <v>945</v>
      </c>
      <c r="K49" s="91" t="s">
        <v>946</v>
      </c>
      <c r="L49" s="817" t="s">
        <v>955</v>
      </c>
      <c r="M49" s="816"/>
      <c r="N49" s="92" t="s">
        <v>951</v>
      </c>
    </row>
    <row r="50" spans="1:14">
      <c r="A50" s="167" t="s">
        <v>410</v>
      </c>
      <c r="B50" s="49"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13526605.322644759</v>
      </c>
      <c r="N50" s="279">
        <f t="shared" ref="N50:N55" si="1">K50*M50</f>
        <v>13526605.322644759</v>
      </c>
    </row>
    <row r="51" spans="1:14">
      <c r="A51" s="167" t="s">
        <v>505</v>
      </c>
      <c r="B51" s="49"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67966.465042114287</v>
      </c>
      <c r="N51" s="279">
        <f t="shared" si="1"/>
        <v>2038993.9512634287</v>
      </c>
    </row>
    <row r="52" spans="1:14">
      <c r="A52" s="167" t="s">
        <v>698</v>
      </c>
      <c r="B52" s="49"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1334629.324283707</v>
      </c>
      <c r="N52" s="279">
        <f t="shared" si="1"/>
        <v>2669258.6485674139</v>
      </c>
    </row>
    <row r="53" spans="1:14">
      <c r="A53" s="167" t="s">
        <v>700</v>
      </c>
      <c r="B53" s="49"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818458.25442402589</v>
      </c>
      <c r="N53" s="279">
        <f t="shared" si="1"/>
        <v>4092291.2721201293</v>
      </c>
    </row>
    <row r="54" spans="1:14">
      <c r="A54" s="167" t="s">
        <v>729</v>
      </c>
      <c r="B54" s="49"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53063.137236605216</v>
      </c>
      <c r="N54" s="279">
        <f t="shared" si="1"/>
        <v>3183788.2341963132</v>
      </c>
    </row>
    <row r="55" spans="1:14">
      <c r="A55" s="167" t="s">
        <v>734</v>
      </c>
      <c r="B55" s="49" t="str">
        <f>VLOOKUP(A55,MATERIALES!A7:D373,3,FALSE)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52463.066166541903</v>
      </c>
      <c r="N55" s="279">
        <f t="shared" si="1"/>
        <v>629556.79399850289</v>
      </c>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3" t="s">
        <v>953</v>
      </c>
      <c r="C58" s="824"/>
      <c r="D58" s="824"/>
      <c r="E58" s="824"/>
      <c r="F58" s="824"/>
      <c r="G58" s="824"/>
      <c r="H58" s="824"/>
      <c r="I58" s="824"/>
      <c r="J58" s="824"/>
      <c r="K58" s="824"/>
      <c r="L58" s="824"/>
      <c r="M58" s="825"/>
      <c r="N58" s="401">
        <f>SUM(N50:N57)</f>
        <v>26140494.222790543</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1400</v>
      </c>
      <c r="B63" s="52" t="str">
        <f>VLOOKUP(A63,TRANSPORTE!A5:D117,3,FALSE)</f>
        <v>Transporte de tubos. celdas, etc.</v>
      </c>
      <c r="C63" s="324"/>
      <c r="D63" s="324"/>
      <c r="E63" s="324"/>
      <c r="F63" s="324"/>
      <c r="G63" s="324"/>
      <c r="H63" s="318" t="s">
        <v>1468</v>
      </c>
      <c r="I63" s="286">
        <v>1</v>
      </c>
      <c r="J63" s="293">
        <v>1</v>
      </c>
      <c r="K63" s="286">
        <f>I63*J63</f>
        <v>1</v>
      </c>
      <c r="L63" s="827">
        <f>VLOOKUP(A63,TRANSPORTE!A5:D117,4,FALSE)</f>
        <v>1111196.4557625251</v>
      </c>
      <c r="M63" s="828"/>
      <c r="N63" s="294">
        <f>K63*L63</f>
        <v>1111196.4557625251</v>
      </c>
    </row>
    <row r="64" spans="1:14">
      <c r="A64" t="s">
        <v>1402</v>
      </c>
      <c r="B64" s="52" t="str">
        <f>VLOOKUP(A64,TRANSPORTE!A6:D117,3,FALSE)</f>
        <v>Transporte de personal de montaje</v>
      </c>
      <c r="C64" s="53"/>
      <c r="D64" s="53"/>
      <c r="E64" s="53"/>
      <c r="F64" s="53"/>
      <c r="G64" s="53"/>
      <c r="H64" s="318" t="s">
        <v>1468</v>
      </c>
      <c r="I64" s="286">
        <v>8</v>
      </c>
      <c r="J64" s="293">
        <v>1</v>
      </c>
      <c r="K64" s="286">
        <f>I64*J64</f>
        <v>8</v>
      </c>
      <c r="L64" s="827">
        <f>VLOOKUP(A64,TRANSPORTE!A6:D117,4,FALSE)</f>
        <v>128506.4185393571</v>
      </c>
      <c r="M64" s="828"/>
      <c r="N64" s="294">
        <f>K64*L64</f>
        <v>1028051.3483148568</v>
      </c>
    </row>
    <row r="65" spans="1:15">
      <c r="A65" t="s">
        <v>1399</v>
      </c>
      <c r="B65" s="52" t="str">
        <f>VLOOKUP(A65,TRANSPORTE!A6:D117,3,FALSE)</f>
        <v>Pasajes aéreos</v>
      </c>
      <c r="C65" s="53"/>
      <c r="D65" s="53"/>
      <c r="E65" s="53"/>
      <c r="F65" s="53"/>
      <c r="G65" s="53"/>
      <c r="H65" s="318" t="s">
        <v>945</v>
      </c>
      <c r="I65" s="286">
        <v>3</v>
      </c>
      <c r="J65" s="293">
        <v>1</v>
      </c>
      <c r="K65" s="286">
        <f>I65*J65</f>
        <v>3</v>
      </c>
      <c r="L65" s="827">
        <f>VLOOKUP(A65,TRANSPORTE!A6:D117,4,FALSE)</f>
        <v>311404.89124220528</v>
      </c>
      <c r="M65" s="828"/>
      <c r="N65" s="294">
        <f>K65*L65</f>
        <v>934214.67372661585</v>
      </c>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812"/>
      <c r="M67" s="813"/>
      <c r="N67" s="133"/>
    </row>
    <row r="68" spans="1:15" ht="15.75" thickBot="1">
      <c r="B68" s="829" t="s">
        <v>953</v>
      </c>
      <c r="C68" s="830"/>
      <c r="D68" s="830"/>
      <c r="E68" s="830"/>
      <c r="F68" s="830"/>
      <c r="G68" s="830"/>
      <c r="H68" s="830"/>
      <c r="I68" s="830"/>
      <c r="J68" s="830"/>
      <c r="K68" s="830"/>
      <c r="L68" s="830"/>
      <c r="M68" s="831"/>
      <c r="N68" s="110">
        <f>SUM(N63:N67)</f>
        <v>3073462.4778039977</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9" t="s">
        <v>963</v>
      </c>
      <c r="C72" s="850"/>
      <c r="D72" s="850"/>
      <c r="E72" s="850"/>
      <c r="F72" s="850"/>
      <c r="G72" s="850"/>
      <c r="H72" s="850"/>
      <c r="I72" s="79" t="s">
        <v>964</v>
      </c>
      <c r="J72" s="81" t="s">
        <v>1410</v>
      </c>
      <c r="K72" s="80" t="s">
        <v>966</v>
      </c>
      <c r="L72" s="851" t="s">
        <v>950</v>
      </c>
      <c r="M72" s="852"/>
      <c r="N72" s="104" t="s">
        <v>951</v>
      </c>
    </row>
    <row r="73" spans="1:15">
      <c r="A73" s="168" t="s">
        <v>6</v>
      </c>
      <c r="B73" s="55" t="str">
        <f>VLOOKUP(A73,'MANO DE OBRA'!A8:D68,3,FALSE)</f>
        <v xml:space="preserve">Obrero </v>
      </c>
      <c r="C73" s="53"/>
      <c r="D73" s="53"/>
      <c r="E73" s="53"/>
      <c r="F73" s="53"/>
      <c r="G73" s="53"/>
      <c r="H73" s="53"/>
      <c r="I73" s="299">
        <f t="shared" ref="I73:I76" si="2">K73/J73*100</f>
        <v>33832.699999999997</v>
      </c>
      <c r="J73" s="300">
        <v>185</v>
      </c>
      <c r="K73" s="301">
        <f>VLOOKUP(A73,'MANO DE OBRA'!A8:D99,4,FALSE)</f>
        <v>62590.494999999995</v>
      </c>
      <c r="L73" s="56"/>
      <c r="M73" s="441">
        <v>1</v>
      </c>
      <c r="N73" s="402">
        <f t="shared" ref="N73:N76" si="3">K73/M73</f>
        <v>62590.494999999995</v>
      </c>
      <c r="O73" s="112"/>
    </row>
    <row r="74" spans="1:15">
      <c r="A74" s="168" t="s">
        <v>74</v>
      </c>
      <c r="B74" s="55" t="str">
        <f>VLOOKUP(A74,'MANO DE OBRA'!A8:D69,3,FALSE)</f>
        <v>Ingeniero de Montaje y Prueba Pilote (1)</v>
      </c>
      <c r="C74" s="53"/>
      <c r="D74" s="53"/>
      <c r="E74" s="53"/>
      <c r="F74" s="53"/>
      <c r="G74" s="53"/>
      <c r="H74" s="53"/>
      <c r="I74" s="299">
        <f t="shared" si="2"/>
        <v>257965.03444028978</v>
      </c>
      <c r="J74" s="300">
        <v>185</v>
      </c>
      <c r="K74" s="301">
        <f>VLOOKUP(A74,'MANO DE OBRA'!A8:D100,4,FALSE)</f>
        <v>477235.31371453602</v>
      </c>
      <c r="L74" s="56"/>
      <c r="M74" s="438">
        <v>1</v>
      </c>
      <c r="N74" s="402">
        <f t="shared" si="3"/>
        <v>477235.31371453602</v>
      </c>
    </row>
    <row r="75" spans="1:15">
      <c r="A75" s="168"/>
      <c r="B75" s="55"/>
      <c r="C75" s="53"/>
      <c r="D75" s="53"/>
      <c r="E75" s="53"/>
      <c r="F75" s="53"/>
      <c r="G75" s="53"/>
      <c r="H75" s="53"/>
      <c r="I75" s="299"/>
      <c r="J75" s="300"/>
      <c r="K75" s="301"/>
      <c r="L75" s="56"/>
      <c r="M75" s="446"/>
      <c r="N75" s="402"/>
    </row>
    <row r="76" spans="1:15">
      <c r="A76" s="168" t="s">
        <v>88</v>
      </c>
      <c r="B76" s="55" t="str">
        <f>VLOOKUP(A76,'MANO DE OBRA'!A10:D71,3,FALSE)</f>
        <v>Soldador experto en montaje y pruebas</v>
      </c>
      <c r="C76" s="53"/>
      <c r="D76" s="53"/>
      <c r="E76" s="53"/>
      <c r="F76" s="53"/>
      <c r="G76" s="53"/>
      <c r="H76" s="53"/>
      <c r="I76" s="299">
        <f t="shared" si="2"/>
        <v>86502.359687357821</v>
      </c>
      <c r="J76" s="300">
        <v>185</v>
      </c>
      <c r="K76" s="301">
        <f>VLOOKUP(A76,'MANO DE OBRA'!A10:D102,4,FALSE)</f>
        <v>160029.36542161196</v>
      </c>
      <c r="L76" s="56"/>
      <c r="M76" s="446">
        <v>1</v>
      </c>
      <c r="N76" s="402">
        <f t="shared" si="3"/>
        <v>160029.36542161196</v>
      </c>
    </row>
    <row r="77" spans="1:15">
      <c r="A77" s="168"/>
      <c r="B77" s="55"/>
      <c r="C77" s="53"/>
      <c r="D77" s="53"/>
      <c r="E77" s="53"/>
      <c r="F77" s="53"/>
      <c r="G77" s="53"/>
      <c r="H77" s="53"/>
      <c r="I77" s="299"/>
      <c r="J77" s="300"/>
      <c r="K77" s="301"/>
      <c r="L77" s="56"/>
      <c r="M77" s="446"/>
      <c r="N77" s="402"/>
    </row>
    <row r="78" spans="1:15">
      <c r="A78" s="168"/>
      <c r="B78" s="55"/>
      <c r="C78" s="53"/>
      <c r="D78" s="53"/>
      <c r="E78" s="53"/>
      <c r="F78" s="53"/>
      <c r="G78" s="53"/>
      <c r="H78" s="53"/>
      <c r="I78" s="299"/>
      <c r="J78" s="300"/>
      <c r="K78" s="301"/>
      <c r="L78" s="56"/>
      <c r="M78" s="446"/>
      <c r="N78" s="402"/>
    </row>
    <row r="79" spans="1:15">
      <c r="B79" s="55"/>
      <c r="C79" s="53"/>
      <c r="D79" s="53"/>
      <c r="E79" s="53"/>
      <c r="F79" s="53"/>
      <c r="G79" s="53"/>
      <c r="H79" s="53"/>
      <c r="I79" s="299"/>
      <c r="J79" s="300"/>
      <c r="K79" s="301"/>
      <c r="L79" s="325"/>
      <c r="M79" s="307"/>
      <c r="N79" s="402"/>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SUM(N73:N80)</f>
        <v>699855.17413614795</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N45+N58+N68+N81</f>
        <v>43948832.121862777</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8789766.4243725557</v>
      </c>
      <c r="M88" s="858"/>
      <c r="N88" s="57"/>
    </row>
    <row r="89" spans="1:14">
      <c r="B89" s="95" t="s">
        <v>973</v>
      </c>
      <c r="C89" s="96"/>
      <c r="D89" s="96"/>
      <c r="E89" s="96"/>
      <c r="F89" s="96"/>
      <c r="G89" s="96"/>
      <c r="H89" s="96"/>
      <c r="I89" s="93"/>
      <c r="J89" s="94"/>
      <c r="K89" s="311">
        <v>0.05</v>
      </c>
      <c r="L89" s="857">
        <f>N83*K89</f>
        <v>2197441.6060931389</v>
      </c>
      <c r="M89" s="858"/>
      <c r="N89" s="57"/>
    </row>
    <row r="90" spans="1:14" ht="15.75" thickBot="1">
      <c r="B90" s="97" t="s">
        <v>974</v>
      </c>
      <c r="C90" s="98"/>
      <c r="D90" s="98"/>
      <c r="E90" s="98"/>
      <c r="F90" s="98"/>
      <c r="G90" s="98"/>
      <c r="H90" s="98"/>
      <c r="I90" s="99"/>
      <c r="J90" s="100"/>
      <c r="K90" s="312">
        <v>0.05</v>
      </c>
      <c r="L90" s="859">
        <f>N83*K90</f>
        <v>2197441.6060931389</v>
      </c>
      <c r="M90" s="860"/>
      <c r="N90" s="57"/>
    </row>
    <row r="91" spans="1:14" ht="15.75" thickBot="1">
      <c r="B91" s="823" t="s">
        <v>953</v>
      </c>
      <c r="C91" s="824"/>
      <c r="D91" s="824"/>
      <c r="E91" s="824"/>
      <c r="F91" s="824"/>
      <c r="G91" s="824"/>
      <c r="H91" s="824"/>
      <c r="I91" s="824"/>
      <c r="J91" s="824"/>
      <c r="K91" s="824"/>
      <c r="L91" s="824"/>
      <c r="M91" s="825"/>
      <c r="N91" s="58">
        <f>L88+L89+L90</f>
        <v>13184649.636558833</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57133481.758421607</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9"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 customHeight="1" thickBot="1">
      <c r="A31" t="s">
        <v>1845</v>
      </c>
      <c r="B31" s="86" t="s">
        <v>1102</v>
      </c>
      <c r="C31" s="87" t="s">
        <v>1655</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04" t="s">
        <v>944</v>
      </c>
      <c r="C35" s="805"/>
      <c r="D35" s="805"/>
      <c r="E35" s="805"/>
      <c r="F35" s="805"/>
      <c r="G35" s="805"/>
      <c r="H35" s="806"/>
      <c r="I35" s="807" t="s">
        <v>948</v>
      </c>
      <c r="J35" s="808"/>
      <c r="K35" s="75" t="s">
        <v>949</v>
      </c>
      <c r="L35" s="809" t="s">
        <v>950</v>
      </c>
      <c r="M35" s="806"/>
      <c r="N35" s="76" t="s">
        <v>951</v>
      </c>
    </row>
    <row r="36" spans="1:16">
      <c r="A36" s="119" t="s">
        <v>121</v>
      </c>
      <c r="B36" s="836" t="str">
        <f>VLOOKUP(A36,EQUIPOS!A6:D154,3,FALSE)</f>
        <v>Bomba eléctrica para accionar la celda</v>
      </c>
      <c r="C36" s="837"/>
      <c r="D36" s="837"/>
      <c r="E36" s="837"/>
      <c r="F36" s="837"/>
      <c r="G36" s="837"/>
      <c r="H36" s="838"/>
      <c r="I36" s="274"/>
      <c r="J36" s="275"/>
      <c r="K36" s="276">
        <f>VLOOKUP(A36,EQUIPOS!A6:D163,4,FALSE)</f>
        <v>49556.43408212615</v>
      </c>
      <c r="L36" s="277"/>
      <c r="M36" s="278">
        <v>0.01</v>
      </c>
      <c r="N36" s="279">
        <f>K36/M36</f>
        <v>4955643.4082126152</v>
      </c>
    </row>
    <row r="37" spans="1:16">
      <c r="A37" s="119" t="s">
        <v>217</v>
      </c>
      <c r="B37" s="836" t="str">
        <f>VLOOKUP(A37,EQUIPOS!A7:D154,3,FALSE)</f>
        <v>Equipo de soldadura y de acetileno (incluye soldadura)</v>
      </c>
      <c r="C37" s="837"/>
      <c r="D37" s="837"/>
      <c r="E37" s="837"/>
      <c r="F37" s="837"/>
      <c r="G37" s="837"/>
      <c r="H37" s="838"/>
      <c r="I37" s="428"/>
      <c r="J37" s="429"/>
      <c r="K37" s="276">
        <f>VLOOKUP(A37,EQUIPOS!A7:D164,4,FALSE)</f>
        <v>20639.702051025197</v>
      </c>
      <c r="L37" s="342"/>
      <c r="M37" s="343">
        <v>0.01</v>
      </c>
      <c r="N37" s="279">
        <f>K37/M37</f>
        <v>2063970.2051025196</v>
      </c>
    </row>
    <row r="38" spans="1:16">
      <c r="A38" s="119" t="s">
        <v>255</v>
      </c>
      <c r="B38" s="836" t="str">
        <f>VLOOKUP(A38,EQUIPOS!A8:D154,3,FALSE)</f>
        <v>Manómetro cable de acero para bajar la celda</v>
      </c>
      <c r="C38" s="837"/>
      <c r="D38" s="837"/>
      <c r="E38" s="837"/>
      <c r="F38" s="837"/>
      <c r="G38" s="837"/>
      <c r="H38" s="838"/>
      <c r="I38" s="428"/>
      <c r="J38" s="429"/>
      <c r="K38" s="276">
        <f>VLOOKUP(A38,EQUIPOS!A8:D165,4,FALSE)</f>
        <v>1175523.6504310977</v>
      </c>
      <c r="L38" s="342"/>
      <c r="M38" s="343">
        <v>1</v>
      </c>
      <c r="N38" s="279">
        <f>K38/M38</f>
        <v>1175523.6504310977</v>
      </c>
    </row>
    <row r="39" spans="1:16">
      <c r="A39" s="119"/>
      <c r="B39" s="836"/>
      <c r="C39" s="837"/>
      <c r="D39" s="837"/>
      <c r="E39" s="837"/>
      <c r="F39" s="837"/>
      <c r="G39" s="837"/>
      <c r="H39" s="838"/>
      <c r="I39" s="428"/>
      <c r="J39" s="429"/>
      <c r="K39" s="276"/>
      <c r="L39" s="342"/>
      <c r="M39" s="343"/>
      <c r="N39" s="279"/>
    </row>
    <row r="40" spans="1:16">
      <c r="A40" s="119"/>
      <c r="B40" s="836"/>
      <c r="C40" s="837"/>
      <c r="D40" s="837"/>
      <c r="E40" s="837"/>
      <c r="F40" s="837"/>
      <c r="G40" s="837"/>
      <c r="H40" s="838"/>
      <c r="I40" s="335"/>
      <c r="J40" s="337"/>
      <c r="K40" s="276"/>
      <c r="L40" s="430"/>
      <c r="M40" s="431"/>
      <c r="N40" s="279"/>
    </row>
    <row r="41" spans="1:16">
      <c r="B41" s="836"/>
      <c r="C41" s="837"/>
      <c r="D41" s="837"/>
      <c r="E41" s="837"/>
      <c r="F41" s="837"/>
      <c r="G41" s="837"/>
      <c r="H41" s="838"/>
      <c r="I41" s="42"/>
      <c r="J41" s="43"/>
      <c r="K41" s="276"/>
      <c r="L41" s="283"/>
      <c r="M41" s="284"/>
      <c r="N41" s="279"/>
    </row>
    <row r="42" spans="1:16">
      <c r="B42" s="327"/>
      <c r="C42" s="328"/>
      <c r="D42" s="328"/>
      <c r="E42" s="328"/>
      <c r="F42" s="330"/>
      <c r="G42" s="330"/>
      <c r="H42" s="131"/>
      <c r="I42" s="42"/>
      <c r="J42" s="43"/>
      <c r="K42" s="445"/>
      <c r="L42" s="283"/>
      <c r="M42" s="284"/>
      <c r="N42" s="280"/>
    </row>
    <row r="43" spans="1:16">
      <c r="B43" s="843" t="s">
        <v>952</v>
      </c>
      <c r="C43" s="844"/>
      <c r="D43" s="844"/>
      <c r="E43" s="44"/>
      <c r="F43" s="45"/>
      <c r="G43" s="45"/>
      <c r="H43" s="46"/>
      <c r="I43" s="42"/>
      <c r="J43" s="43"/>
      <c r="K43" s="286"/>
      <c r="L43" s="283"/>
      <c r="M43" s="408">
        <v>0.01</v>
      </c>
      <c r="N43" s="351">
        <f>N81*M43</f>
        <v>6998.5517413614798</v>
      </c>
    </row>
    <row r="44" spans="1:16" ht="15.75" thickBot="1">
      <c r="B44" s="836"/>
      <c r="C44" s="837"/>
      <c r="D44" s="837"/>
      <c r="E44" s="837"/>
      <c r="F44" s="837"/>
      <c r="G44" s="837"/>
      <c r="H44" s="838"/>
      <c r="I44" s="845"/>
      <c r="J44" s="846"/>
      <c r="K44" s="47"/>
      <c r="L44" s="847"/>
      <c r="M44" s="848"/>
      <c r="N44" s="111"/>
    </row>
    <row r="45" spans="1:16" ht="15.75" thickBot="1">
      <c r="B45" s="823" t="s">
        <v>953</v>
      </c>
      <c r="C45" s="824"/>
      <c r="D45" s="824"/>
      <c r="E45" s="824"/>
      <c r="F45" s="824"/>
      <c r="G45" s="824"/>
      <c r="H45" s="824"/>
      <c r="I45" s="824"/>
      <c r="J45" s="824"/>
      <c r="K45" s="824"/>
      <c r="L45" s="824"/>
      <c r="M45" s="825"/>
      <c r="N45" s="401">
        <f>SUM(N36:N44)</f>
        <v>8202135.8154875943</v>
      </c>
      <c r="P45" s="120"/>
    </row>
    <row r="46" spans="1:16">
      <c r="B46" s="287"/>
      <c r="C46" s="40"/>
      <c r="D46" s="40"/>
      <c r="E46" s="40"/>
      <c r="F46" s="40"/>
      <c r="G46" s="40"/>
      <c r="H46" s="40"/>
      <c r="I46" s="40"/>
      <c r="J46" s="40"/>
      <c r="K46" s="40"/>
      <c r="L46" s="40"/>
      <c r="M46" s="40"/>
      <c r="N46" s="41"/>
    </row>
    <row r="47" spans="1:16">
      <c r="B47" s="70" t="s">
        <v>954</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14" t="s">
        <v>944</v>
      </c>
      <c r="C49" s="815"/>
      <c r="D49" s="815"/>
      <c r="E49" s="815"/>
      <c r="F49" s="815"/>
      <c r="G49" s="815"/>
      <c r="H49" s="815"/>
      <c r="I49" s="816"/>
      <c r="J49" s="322" t="s">
        <v>945</v>
      </c>
      <c r="K49" s="91" t="s">
        <v>946</v>
      </c>
      <c r="L49" s="817" t="s">
        <v>955</v>
      </c>
      <c r="M49" s="816"/>
      <c r="N49" s="92" t="s">
        <v>951</v>
      </c>
    </row>
    <row r="50" spans="1:14">
      <c r="A50" s="167" t="s">
        <v>410</v>
      </c>
      <c r="B50" s="49"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13526605.322644759</v>
      </c>
      <c r="N50" s="279">
        <f t="shared" ref="N50:N55" si="0">K50*M50</f>
        <v>13526605.322644759</v>
      </c>
    </row>
    <row r="51" spans="1:14">
      <c r="A51" s="167" t="s">
        <v>505</v>
      </c>
      <c r="B51" s="49"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67966.465042114287</v>
      </c>
      <c r="N51" s="279">
        <f t="shared" si="0"/>
        <v>2038993.9512634287</v>
      </c>
    </row>
    <row r="52" spans="1:14">
      <c r="A52" s="167" t="s">
        <v>698</v>
      </c>
      <c r="B52" s="49"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1334629.324283707</v>
      </c>
      <c r="N52" s="279">
        <f t="shared" si="0"/>
        <v>2669258.6485674139</v>
      </c>
    </row>
    <row r="53" spans="1:14">
      <c r="A53" s="167" t="s">
        <v>700</v>
      </c>
      <c r="B53" s="49"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818458.25442402589</v>
      </c>
      <c r="N53" s="279">
        <f t="shared" si="0"/>
        <v>4092291.2721201293</v>
      </c>
    </row>
    <row r="54" spans="1:14">
      <c r="A54" s="167" t="s">
        <v>729</v>
      </c>
      <c r="B54" s="49"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53063.137236605216</v>
      </c>
      <c r="N54" s="279">
        <f t="shared" si="0"/>
        <v>3183788.2341963132</v>
      </c>
    </row>
    <row r="55" spans="1:14">
      <c r="A55" s="167" t="s">
        <v>734</v>
      </c>
      <c r="B55" s="49" t="str">
        <f>VLOOKUP(A55,MATERIALES!A8:D373,3,FALSE)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52463.066166541903</v>
      </c>
      <c r="N55" s="279">
        <f t="shared" si="0"/>
        <v>629556.79399850289</v>
      </c>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3" t="s">
        <v>953</v>
      </c>
      <c r="C58" s="824"/>
      <c r="D58" s="824"/>
      <c r="E58" s="824"/>
      <c r="F58" s="824"/>
      <c r="G58" s="824"/>
      <c r="H58" s="824"/>
      <c r="I58" s="824"/>
      <c r="J58" s="824"/>
      <c r="K58" s="824"/>
      <c r="L58" s="824"/>
      <c r="M58" s="825"/>
      <c r="N58" s="401">
        <f>SUM(N50:N57)</f>
        <v>26140494.222790543</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6" t="s">
        <v>961</v>
      </c>
      <c r="M62" s="799"/>
      <c r="N62" s="82" t="s">
        <v>951</v>
      </c>
    </row>
    <row r="63" spans="1:14">
      <c r="A63" t="s">
        <v>1399</v>
      </c>
      <c r="B63" s="52" t="str">
        <f>VLOOKUP(A63,TRANSPORTE!A5:D117,3,FALSE)</f>
        <v>Pasajes aéreos</v>
      </c>
      <c r="C63" s="324"/>
      <c r="D63" s="324"/>
      <c r="E63" s="324"/>
      <c r="F63" s="324"/>
      <c r="G63" s="324"/>
      <c r="H63" s="318" t="s">
        <v>945</v>
      </c>
      <c r="I63" s="286">
        <v>3</v>
      </c>
      <c r="J63" s="293">
        <v>1</v>
      </c>
      <c r="K63" s="286">
        <f>I63*J63</f>
        <v>3</v>
      </c>
      <c r="L63" s="827">
        <f>VLOOKUP(A63,TRANSPORTE!A5:D117,4,FALSE)</f>
        <v>311404.89124220528</v>
      </c>
      <c r="M63" s="828"/>
      <c r="N63" s="294">
        <f>K63*L63</f>
        <v>934214.67372661585</v>
      </c>
    </row>
    <row r="64" spans="1:14">
      <c r="A64" t="s">
        <v>1400</v>
      </c>
      <c r="B64" s="52" t="str">
        <f>VLOOKUP(A64,TRANSPORTE!A6:D117,3,FALSE)</f>
        <v>Transporte de tubos. celdas, etc.</v>
      </c>
      <c r="C64" s="53"/>
      <c r="D64" s="53"/>
      <c r="E64" s="53"/>
      <c r="F64" s="53"/>
      <c r="G64" s="53"/>
      <c r="H64" s="318" t="s">
        <v>1468</v>
      </c>
      <c r="I64" s="286">
        <v>1</v>
      </c>
      <c r="J64" s="293">
        <v>1</v>
      </c>
      <c r="K64" s="286">
        <f>I64*J64</f>
        <v>1</v>
      </c>
      <c r="L64" s="827">
        <f>VLOOKUP(A64,TRANSPORTE!A6:D117,4,FALSE)</f>
        <v>1111196.4557625251</v>
      </c>
      <c r="M64" s="828"/>
      <c r="N64" s="294">
        <f>K64*L64</f>
        <v>1111196.4557625251</v>
      </c>
    </row>
    <row r="65" spans="1:15">
      <c r="A65" t="s">
        <v>1402</v>
      </c>
      <c r="B65" s="52" t="str">
        <f>VLOOKUP(A65,TRANSPORTE!A6:D117,3,FALSE)</f>
        <v>Transporte de personal de montaje</v>
      </c>
      <c r="C65" s="53"/>
      <c r="D65" s="53"/>
      <c r="E65" s="53"/>
      <c r="F65" s="53"/>
      <c r="G65" s="53"/>
      <c r="H65" s="318" t="s">
        <v>1468</v>
      </c>
      <c r="I65" s="286">
        <v>8</v>
      </c>
      <c r="J65" s="293">
        <v>1</v>
      </c>
      <c r="K65" s="286">
        <f>I65*J65</f>
        <v>8</v>
      </c>
      <c r="L65" s="827">
        <f>VLOOKUP(A65,TRANSPORTE!A6:D117,4,FALSE)</f>
        <v>128506.4185393571</v>
      </c>
      <c r="M65" s="828"/>
      <c r="N65" s="294">
        <f>K65*L65</f>
        <v>1028051.3483148568</v>
      </c>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812"/>
      <c r="M67" s="813"/>
      <c r="N67" s="133"/>
    </row>
    <row r="68" spans="1:15" ht="15.75" thickBot="1">
      <c r="B68" s="829" t="s">
        <v>953</v>
      </c>
      <c r="C68" s="830"/>
      <c r="D68" s="830"/>
      <c r="E68" s="830"/>
      <c r="F68" s="830"/>
      <c r="G68" s="830"/>
      <c r="H68" s="830"/>
      <c r="I68" s="830"/>
      <c r="J68" s="830"/>
      <c r="K68" s="830"/>
      <c r="L68" s="830"/>
      <c r="M68" s="831"/>
      <c r="N68" s="110">
        <f>SUM(N63:N67)</f>
        <v>3073462.4778039977</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9" t="s">
        <v>963</v>
      </c>
      <c r="C72" s="850"/>
      <c r="D72" s="850"/>
      <c r="E72" s="850"/>
      <c r="F72" s="850"/>
      <c r="G72" s="850"/>
      <c r="H72" s="850"/>
      <c r="I72" s="79" t="s">
        <v>964</v>
      </c>
      <c r="J72" s="81" t="s">
        <v>1410</v>
      </c>
      <c r="K72" s="80" t="s">
        <v>966</v>
      </c>
      <c r="L72" s="851" t="s">
        <v>950</v>
      </c>
      <c r="M72" s="852"/>
      <c r="N72" s="104" t="s">
        <v>951</v>
      </c>
    </row>
    <row r="73" spans="1:15">
      <c r="A73" s="168" t="s">
        <v>6</v>
      </c>
      <c r="B73" s="55" t="str">
        <f>VLOOKUP(A73,'MANO DE OBRA'!A8:D68,3,FALSE)</f>
        <v xml:space="preserve">Obrero </v>
      </c>
      <c r="C73" s="53"/>
      <c r="D73" s="53"/>
      <c r="E73" s="53"/>
      <c r="F73" s="53"/>
      <c r="G73" s="53"/>
      <c r="H73" s="53"/>
      <c r="I73" s="299">
        <f t="shared" ref="I73:I76" si="1">K73/J73*100</f>
        <v>33832.699999999997</v>
      </c>
      <c r="J73" s="300">
        <v>185</v>
      </c>
      <c r="K73" s="301">
        <f>VLOOKUP(A73,'MANO DE OBRA'!A8:D99,4,FALSE)</f>
        <v>62590.494999999995</v>
      </c>
      <c r="L73" s="56"/>
      <c r="M73" s="441">
        <v>1</v>
      </c>
      <c r="N73" s="402">
        <f t="shared" ref="N73:N76" si="2">K73/M73</f>
        <v>62590.494999999995</v>
      </c>
      <c r="O73" s="112"/>
    </row>
    <row r="74" spans="1:15">
      <c r="A74" s="168" t="s">
        <v>74</v>
      </c>
      <c r="B74" s="55" t="str">
        <f>VLOOKUP(A74,'MANO DE OBRA'!A8:D69,3,FALSE)</f>
        <v>Ingeniero de Montaje y Prueba Pilote (1)</v>
      </c>
      <c r="C74" s="53"/>
      <c r="D74" s="53"/>
      <c r="E74" s="53"/>
      <c r="F74" s="53"/>
      <c r="G74" s="53"/>
      <c r="H74" s="53"/>
      <c r="I74" s="299">
        <f t="shared" si="1"/>
        <v>257965.03444028978</v>
      </c>
      <c r="J74" s="300">
        <v>185</v>
      </c>
      <c r="K74" s="301">
        <f>VLOOKUP(A74,'MANO DE OBRA'!A8:D100,4,FALSE)</f>
        <v>477235.31371453602</v>
      </c>
      <c r="L74" s="56"/>
      <c r="M74" s="438">
        <v>1</v>
      </c>
      <c r="N74" s="402">
        <f t="shared" si="2"/>
        <v>477235.31371453602</v>
      </c>
    </row>
    <row r="75" spans="1:15">
      <c r="A75" s="168"/>
      <c r="B75" s="55"/>
      <c r="C75" s="53"/>
      <c r="D75" s="53"/>
      <c r="E75" s="53"/>
      <c r="F75" s="53"/>
      <c r="G75" s="53"/>
      <c r="H75" s="53"/>
      <c r="I75" s="299"/>
      <c r="J75" s="300"/>
      <c r="K75" s="301"/>
      <c r="L75" s="56"/>
      <c r="M75" s="446"/>
      <c r="N75" s="402"/>
    </row>
    <row r="76" spans="1:15">
      <c r="A76" s="168" t="s">
        <v>88</v>
      </c>
      <c r="B76" s="55" t="str">
        <f>VLOOKUP(A76,'MANO DE OBRA'!A10:D71,3,FALSE)</f>
        <v>Soldador experto en montaje y pruebas</v>
      </c>
      <c r="C76" s="53"/>
      <c r="D76" s="53"/>
      <c r="E76" s="53"/>
      <c r="F76" s="53"/>
      <c r="G76" s="53"/>
      <c r="H76" s="53"/>
      <c r="I76" s="299">
        <f t="shared" si="1"/>
        <v>86502.359687357821</v>
      </c>
      <c r="J76" s="300">
        <v>185</v>
      </c>
      <c r="K76" s="301">
        <f>VLOOKUP(A76,'MANO DE OBRA'!A10:D102,4,FALSE)</f>
        <v>160029.36542161196</v>
      </c>
      <c r="L76" s="56"/>
      <c r="M76" s="446">
        <v>1</v>
      </c>
      <c r="N76" s="402">
        <f t="shared" si="2"/>
        <v>160029.36542161196</v>
      </c>
    </row>
    <row r="77" spans="1:15">
      <c r="A77" s="168"/>
      <c r="B77" s="55"/>
      <c r="C77" s="53"/>
      <c r="D77" s="53"/>
      <c r="E77" s="53"/>
      <c r="F77" s="53"/>
      <c r="G77" s="53"/>
      <c r="H77" s="53"/>
      <c r="I77" s="299"/>
      <c r="J77" s="300"/>
      <c r="K77" s="301"/>
      <c r="L77" s="56"/>
      <c r="M77" s="446"/>
      <c r="N77" s="402"/>
    </row>
    <row r="78" spans="1:15">
      <c r="A78" s="168"/>
      <c r="B78" s="55"/>
      <c r="C78" s="53"/>
      <c r="D78" s="53"/>
      <c r="E78" s="53"/>
      <c r="F78" s="53"/>
      <c r="G78" s="53"/>
      <c r="H78" s="53"/>
      <c r="I78" s="299"/>
      <c r="J78" s="300"/>
      <c r="K78" s="301"/>
      <c r="L78" s="56"/>
      <c r="M78" s="446"/>
      <c r="N78" s="402"/>
    </row>
    <row r="79" spans="1:15">
      <c r="B79" s="55"/>
      <c r="C79" s="53"/>
      <c r="D79" s="53"/>
      <c r="E79" s="53"/>
      <c r="F79" s="53"/>
      <c r="G79" s="53"/>
      <c r="H79" s="53"/>
      <c r="I79" s="299"/>
      <c r="J79" s="300"/>
      <c r="K79" s="301"/>
      <c r="L79" s="325"/>
      <c r="M79" s="307"/>
      <c r="N79" s="402"/>
    </row>
    <row r="80" spans="1:15" ht="15.75" thickBot="1">
      <c r="B80" s="810"/>
      <c r="C80" s="811"/>
      <c r="D80" s="811"/>
      <c r="E80" s="811"/>
      <c r="F80" s="811"/>
      <c r="G80" s="811"/>
      <c r="H80" s="811"/>
      <c r="I80" s="50"/>
      <c r="J80" s="50"/>
      <c r="K80" s="50"/>
      <c r="L80" s="976"/>
      <c r="M80" s="977"/>
      <c r="N80" s="51"/>
    </row>
    <row r="81" spans="1:14" ht="15.75" thickBot="1">
      <c r="B81" s="823" t="s">
        <v>953</v>
      </c>
      <c r="C81" s="824"/>
      <c r="D81" s="824"/>
      <c r="E81" s="824"/>
      <c r="F81" s="824"/>
      <c r="G81" s="824"/>
      <c r="H81" s="824"/>
      <c r="I81" s="830"/>
      <c r="J81" s="830"/>
      <c r="K81" s="830"/>
      <c r="L81" s="830"/>
      <c r="M81" s="831"/>
      <c r="N81" s="308">
        <f>SUM(N73:N80)</f>
        <v>699855.17413614795</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N45+N58+N68+N81</f>
        <v>38115947.690218285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7623189.5380436573</v>
      </c>
      <c r="M88" s="858"/>
      <c r="N88" s="57"/>
    </row>
    <row r="89" spans="1:14">
      <c r="B89" s="95" t="s">
        <v>973</v>
      </c>
      <c r="C89" s="96"/>
      <c r="D89" s="96"/>
      <c r="E89" s="96"/>
      <c r="F89" s="96"/>
      <c r="G89" s="96"/>
      <c r="H89" s="96"/>
      <c r="I89" s="93"/>
      <c r="J89" s="94"/>
      <c r="K89" s="311">
        <v>0.05</v>
      </c>
      <c r="L89" s="857">
        <f>N83*K89</f>
        <v>1905797.3845109143</v>
      </c>
      <c r="M89" s="858"/>
      <c r="N89" s="57"/>
    </row>
    <row r="90" spans="1:14" ht="15.75" thickBot="1">
      <c r="B90" s="97" t="s">
        <v>974</v>
      </c>
      <c r="C90" s="98"/>
      <c r="D90" s="98"/>
      <c r="E90" s="98"/>
      <c r="F90" s="98"/>
      <c r="G90" s="98"/>
      <c r="H90" s="98"/>
      <c r="I90" s="99"/>
      <c r="J90" s="100"/>
      <c r="K90" s="312">
        <v>0.05</v>
      </c>
      <c r="L90" s="859">
        <f>N83*K90</f>
        <v>1905797.3845109143</v>
      </c>
      <c r="M90" s="860"/>
      <c r="N90" s="57"/>
    </row>
    <row r="91" spans="1:14" ht="15.75" thickBot="1">
      <c r="B91" s="823" t="s">
        <v>953</v>
      </c>
      <c r="C91" s="824"/>
      <c r="D91" s="824"/>
      <c r="E91" s="824"/>
      <c r="F91" s="824"/>
      <c r="G91" s="824"/>
      <c r="H91" s="824"/>
      <c r="I91" s="824"/>
      <c r="J91" s="824"/>
      <c r="K91" s="824"/>
      <c r="L91" s="824"/>
      <c r="M91" s="825"/>
      <c r="N91" s="58">
        <f>L88+L89+L90</f>
        <v>11434784.307065485</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49550731.997283772</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7.25" customHeight="1" thickBot="1">
      <c r="A31" t="s">
        <v>1845</v>
      </c>
      <c r="B31" s="86" t="s">
        <v>1103</v>
      </c>
      <c r="C31" s="87" t="s">
        <v>2098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259</v>
      </c>
      <c r="B36" s="836" t="str">
        <f>VLOOKUP(A36,EQUIPOS!A6:D154,3,FALSE)</f>
        <v>Montacargas</v>
      </c>
      <c r="C36" s="837"/>
      <c r="D36" s="837"/>
      <c r="E36" s="837"/>
      <c r="F36" s="837"/>
      <c r="G36" s="837"/>
      <c r="H36" s="838"/>
      <c r="I36" s="274"/>
      <c r="J36" s="275"/>
      <c r="K36" s="276">
        <f>VLOOKUP(A36,EQUIPOS!A6:D163,4,FALSE)</f>
        <v>64971.263627019245</v>
      </c>
      <c r="L36" s="277"/>
      <c r="M36" s="343">
        <v>1.5</v>
      </c>
      <c r="N36" s="279">
        <f>K36/M36</f>
        <v>43314.175751346163</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2975.4018634534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46289.577614799564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404</v>
      </c>
      <c r="B48" s="49" t="str">
        <f>VLOOKUP(A48,MATERIALES!A5:D373,3,FALSE)</f>
        <v>Camisa metálica en acero A-37</v>
      </c>
      <c r="C48" s="288"/>
      <c r="D48" s="288"/>
      <c r="E48" s="288"/>
      <c r="F48" s="288"/>
      <c r="G48" s="288"/>
      <c r="H48" s="288"/>
      <c r="I48" s="275"/>
      <c r="J48" s="231" t="str">
        <f>VLOOKUP(A48,MATERIALES!A4:D640,2,FALSE)</f>
        <v>kg</v>
      </c>
      <c r="K48" s="289">
        <v>313.2010795996344</v>
      </c>
      <c r="L48" s="274"/>
      <c r="M48" s="409">
        <f>VLOOKUP(A48,MATERIALES!A5:D396,4,FALSE)</f>
        <v>6787.4844548265337</v>
      </c>
      <c r="N48" s="279">
        <f>K48*M48</f>
        <v>2125847.4590174062</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2125847.4590174062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8" t="s">
        <v>19</v>
      </c>
      <c r="B71" s="55" t="str">
        <f>VLOOKUP(A71,'MANO DE OBRA'!A8:D68,3,FALSE)</f>
        <v>Obrero (8)</v>
      </c>
      <c r="C71" s="53"/>
      <c r="D71" s="53"/>
      <c r="E71" s="53"/>
      <c r="F71" s="53"/>
      <c r="G71" s="53"/>
      <c r="H71" s="53"/>
      <c r="I71" s="299">
        <f>K71/J71*100</f>
        <v>270661.59999999998</v>
      </c>
      <c r="J71" s="300">
        <v>185</v>
      </c>
      <c r="K71" s="301">
        <f>VLOOKUP(A71,'MANO DE OBRA'!A8:D99,4,FALSE)</f>
        <v>500723.95999999996</v>
      </c>
      <c r="L71" s="56"/>
      <c r="M71" s="441">
        <v>12</v>
      </c>
      <c r="N71" s="402">
        <f>K71/M71</f>
        <v>41726.996666666666</v>
      </c>
      <c r="O71" s="112"/>
    </row>
    <row r="72" spans="1:15">
      <c r="A72" s="168" t="s">
        <v>32</v>
      </c>
      <c r="B72" s="55" t="str">
        <f>VLOOKUP(A72,'MANO DE OBRA'!A8:D69,3,FALSE)</f>
        <v>Oficial (2)</v>
      </c>
      <c r="C72" s="53"/>
      <c r="D72" s="53"/>
      <c r="E72" s="53"/>
      <c r="F72" s="53"/>
      <c r="G72" s="53"/>
      <c r="H72" s="53"/>
      <c r="I72" s="299">
        <f>K72/J72*100</f>
        <v>115336.47958314378</v>
      </c>
      <c r="J72" s="300">
        <v>185</v>
      </c>
      <c r="K72" s="301">
        <f>VLOOKUP(A72,'MANO DE OBRA'!A8:D100,4,FALSE)</f>
        <v>213372.48722881597</v>
      </c>
      <c r="L72" s="56"/>
      <c r="M72" s="439">
        <v>12</v>
      </c>
      <c r="N72" s="402">
        <f>K72/M72</f>
        <v>17781.040602401332</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59508.037269067994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2231645.0739012738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446329.0147802548</v>
      </c>
      <c r="M84" s="858"/>
      <c r="N84" s="57"/>
    </row>
    <row r="85" spans="1:14">
      <c r="B85" s="95" t="s">
        <v>973</v>
      </c>
      <c r="C85" s="96"/>
      <c r="D85" s="96"/>
      <c r="E85" s="96"/>
      <c r="F85" s="96"/>
      <c r="G85" s="96"/>
      <c r="H85" s="96"/>
      <c r="I85" s="93"/>
      <c r="J85" s="94"/>
      <c r="K85" s="311">
        <v>0.05</v>
      </c>
      <c r="L85" s="857">
        <f>N79*K85</f>
        <v>111582.2536950637</v>
      </c>
      <c r="M85" s="858"/>
      <c r="N85" s="57"/>
    </row>
    <row r="86" spans="1:14" ht="15.75" thickBot="1">
      <c r="B86" s="97" t="s">
        <v>974</v>
      </c>
      <c r="C86" s="98"/>
      <c r="D86" s="98"/>
      <c r="E86" s="98"/>
      <c r="F86" s="98"/>
      <c r="G86" s="98"/>
      <c r="H86" s="98"/>
      <c r="I86" s="99"/>
      <c r="J86" s="100"/>
      <c r="K86" s="312">
        <v>0.05</v>
      </c>
      <c r="L86" s="859">
        <f>N79*K86</f>
        <v>111582.2536950637</v>
      </c>
      <c r="M86" s="860"/>
      <c r="N86" s="57"/>
    </row>
    <row r="87" spans="1:14" ht="15.75" thickBot="1">
      <c r="B87" s="823" t="s">
        <v>953</v>
      </c>
      <c r="C87" s="824"/>
      <c r="D87" s="824"/>
      <c r="E87" s="824"/>
      <c r="F87" s="824"/>
      <c r="G87" s="824"/>
      <c r="H87" s="824"/>
      <c r="I87" s="824"/>
      <c r="J87" s="824"/>
      <c r="K87" s="824"/>
      <c r="L87" s="824"/>
      <c r="M87" s="825"/>
      <c r="N87" s="58">
        <f>L84+L85+L86</f>
        <v>669493.52217038232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2901138.5960716559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7.25" customHeight="1" thickBot="1">
      <c r="A31" t="s">
        <v>1845</v>
      </c>
      <c r="B31" s="86" t="s">
        <v>1656</v>
      </c>
      <c r="C31" s="87" t="s">
        <v>2099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267</v>
      </c>
      <c r="B36" s="836" t="str">
        <f>VLOOKUP(A36,EQUIPOS!A6:D154,3,FALSE)</f>
        <v>Motobomba de concreto</v>
      </c>
      <c r="C36" s="837"/>
      <c r="D36" s="837"/>
      <c r="E36" s="837"/>
      <c r="F36" s="837"/>
      <c r="G36" s="837"/>
      <c r="H36" s="838"/>
      <c r="I36" s="274"/>
      <c r="J36" s="275"/>
      <c r="K36" s="276">
        <f>VLOOKUP(A36,EQUIPOS!A6:D163,4,FALSE)</f>
        <v>30375.07951812926</v>
      </c>
      <c r="L36" s="277"/>
      <c r="M36" s="343">
        <v>2.5</v>
      </c>
      <c r="N36" s="279">
        <f>K36/M36</f>
        <v>12150.031807251704</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12150.031807251704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46.758679657867084</v>
      </c>
      <c r="L48" s="274"/>
      <c r="M48" s="409">
        <f>VLOOKUP(A48,MATERIALES!A5:D396,4,FALSE)</f>
        <v>3754.6163060288991</v>
      </c>
      <c r="N48" s="279">
        <f>K48*M48</f>
        <v>175560.90109180953</v>
      </c>
    </row>
    <row r="49" spans="1:14">
      <c r="A49" s="167" t="s">
        <v>832</v>
      </c>
      <c r="B49" s="49" t="str">
        <f>VLOOKUP(A49,MATERIALES!A6:D373,3,FALSE)</f>
        <v>Concreto Resistencia  21 (Mpa)</v>
      </c>
      <c r="C49" s="432"/>
      <c r="D49" s="432"/>
      <c r="E49" s="432"/>
      <c r="F49" s="432"/>
      <c r="G49" s="432"/>
      <c r="H49" s="432"/>
      <c r="I49" s="429"/>
      <c r="J49" s="231" t="str">
        <f>VLOOKUP(A49,MATERIALES!A5:D641,2,FALSE)</f>
        <v>m3</v>
      </c>
      <c r="K49" s="289">
        <v>0.66798113796952974</v>
      </c>
      <c r="L49" s="428"/>
      <c r="M49" s="409">
        <f>VLOOKUP(A49,MATERIALES!A6:D397,4,FALSE)</f>
        <v>457596.10479381523</v>
      </c>
      <c r="N49" s="279">
        <f>K49*M49</f>
        <v>305665.56681059691</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481226.46790240647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1256</v>
      </c>
      <c r="B60" s="52" t="str">
        <f>VLOOKUP(A60,TRANSPORTE!A2:D117,3,FALSE)</f>
        <v>Transporte de material de excavación</v>
      </c>
      <c r="C60" s="324"/>
      <c r="D60" s="324"/>
      <c r="E60" s="324"/>
      <c r="F60" s="324"/>
      <c r="G60" s="324"/>
      <c r="H60" s="318" t="s">
        <v>339</v>
      </c>
      <c r="I60" s="286">
        <v>0.86837547936038872</v>
      </c>
      <c r="J60" s="293">
        <v>1</v>
      </c>
      <c r="K60" s="286">
        <f>I60*J60</f>
        <v>0.86837547936038872</v>
      </c>
      <c r="L60" s="827">
        <f>VLOOKUP(A60,TRANSPORTE!A2:D117,4,FALSE)</f>
        <v>1324.7515399964484</v>
      </c>
      <c r="M60" s="828"/>
      <c r="N60" s="294">
        <f>K60*L60</f>
        <v>1150.3817535778292</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1150.3817535778292</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8"/>
      <c r="B71" s="55"/>
      <c r="C71" s="53"/>
      <c r="D71" s="53"/>
      <c r="E71" s="53"/>
      <c r="F71" s="53"/>
      <c r="G71" s="53"/>
      <c r="H71" s="53"/>
      <c r="I71" s="299"/>
      <c r="J71" s="300"/>
      <c r="K71" s="301"/>
      <c r="L71" s="56"/>
      <c r="M71" s="441"/>
      <c r="N71" s="402"/>
      <c r="O71" s="112"/>
    </row>
    <row r="72" spans="1:15">
      <c r="A72" s="168"/>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494526.881463236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98905.376292647212</v>
      </c>
      <c r="M84" s="858"/>
      <c r="N84" s="57"/>
    </row>
    <row r="85" spans="1:14">
      <c r="B85" s="95" t="s">
        <v>973</v>
      </c>
      <c r="C85" s="96"/>
      <c r="D85" s="96"/>
      <c r="E85" s="96"/>
      <c r="F85" s="96"/>
      <c r="G85" s="96"/>
      <c r="H85" s="96"/>
      <c r="I85" s="93"/>
      <c r="J85" s="94"/>
      <c r="K85" s="311">
        <v>0.05</v>
      </c>
      <c r="L85" s="857">
        <f>N79*K85</f>
        <v>24726.344073161803</v>
      </c>
      <c r="M85" s="858"/>
      <c r="N85" s="57"/>
    </row>
    <row r="86" spans="1:14" ht="15.75" thickBot="1">
      <c r="B86" s="97" t="s">
        <v>974</v>
      </c>
      <c r="C86" s="98"/>
      <c r="D86" s="98"/>
      <c r="E86" s="98"/>
      <c r="F86" s="98"/>
      <c r="G86" s="98"/>
      <c r="H86" s="98"/>
      <c r="I86" s="99"/>
      <c r="J86" s="100"/>
      <c r="K86" s="312">
        <v>0.05</v>
      </c>
      <c r="L86" s="859">
        <f>N79*K86</f>
        <v>24726.344073161803</v>
      </c>
      <c r="M86" s="860"/>
      <c r="N86" s="57"/>
    </row>
    <row r="87" spans="1:14" ht="15.75" thickBot="1">
      <c r="B87" s="823" t="s">
        <v>953</v>
      </c>
      <c r="C87" s="824"/>
      <c r="D87" s="824"/>
      <c r="E87" s="824"/>
      <c r="F87" s="824"/>
      <c r="G87" s="824"/>
      <c r="H87" s="824"/>
      <c r="I87" s="824"/>
      <c r="J87" s="824"/>
      <c r="K87" s="824"/>
      <c r="L87" s="824"/>
      <c r="M87" s="825"/>
      <c r="N87" s="58">
        <f>L84+L85+L86</f>
        <v>148358.06443897082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642884.94590220682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C64" zoomScale="77" zoomScaleNormal="77" workbookViewId="0">
      <selection activeCell="C81" sqref="C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21.75" customHeight="1" thickBot="1">
      <c r="A31" t="s">
        <v>1845</v>
      </c>
      <c r="B31" s="86" t="s">
        <v>1104</v>
      </c>
      <c r="C31" s="87" t="s">
        <v>2100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121</v>
      </c>
      <c r="B36" s="836" t="str">
        <f>VLOOKUP(A36,EQUIPOS!A6:D154,3,FALSE)</f>
        <v>Bomba eléctrica para accionar la celda</v>
      </c>
      <c r="C36" s="837"/>
      <c r="D36" s="837"/>
      <c r="E36" s="837"/>
      <c r="F36" s="837"/>
      <c r="G36" s="837"/>
      <c r="H36" s="838"/>
      <c r="I36" s="274"/>
      <c r="J36" s="275"/>
      <c r="K36" s="276">
        <f>VLOOKUP(A36,EQUIPOS!A6:D163,4,FALSE)</f>
        <v>49556.43408212615</v>
      </c>
      <c r="L36" s="277"/>
      <c r="M36" s="278">
        <v>0.01</v>
      </c>
      <c r="N36" s="279">
        <f t="shared" ref="N36:N41" si="0">K36/M36</f>
        <v>4955643.4082126152</v>
      </c>
    </row>
    <row r="37" spans="1:14">
      <c r="A37" s="119" t="s">
        <v>192</v>
      </c>
      <c r="B37" s="836" t="str">
        <f>VLOOKUP(A37,EQUIPOS!A7:D154,3,FALSE)</f>
        <v>Equipo de acarreo interno</v>
      </c>
      <c r="C37" s="837"/>
      <c r="D37" s="837"/>
      <c r="E37" s="837"/>
      <c r="F37" s="837"/>
      <c r="G37" s="837"/>
      <c r="H37" s="838"/>
      <c r="I37" s="428"/>
      <c r="J37" s="429"/>
      <c r="K37" s="276">
        <f>VLOOKUP(A37,EQUIPOS!A7:D164,4,FALSE)</f>
        <v>32212.162472992182</v>
      </c>
      <c r="L37" s="342"/>
      <c r="M37" s="343">
        <v>0.05</v>
      </c>
      <c r="N37" s="279">
        <f t="shared" si="0"/>
        <v>644243.24945984362</v>
      </c>
    </row>
    <row r="38" spans="1:14">
      <c r="A38" s="119" t="s">
        <v>214</v>
      </c>
      <c r="B38" s="836" t="str">
        <f>VLOOKUP(A38,EQUIPOS!A8:D154,3,FALSE)</f>
        <v>Equipo de oxigeno y soldadura</v>
      </c>
      <c r="C38" s="837"/>
      <c r="D38" s="837"/>
      <c r="E38" s="837"/>
      <c r="F38" s="837"/>
      <c r="G38" s="837"/>
      <c r="H38" s="838"/>
      <c r="I38" s="428"/>
      <c r="J38" s="429"/>
      <c r="K38" s="445">
        <f>VLOOKUP(A38,EQUIPOS!A8:D165,4,FALSE)</f>
        <v>14289.955562258252</v>
      </c>
      <c r="L38" s="342"/>
      <c r="M38" s="343">
        <v>0.01</v>
      </c>
      <c r="N38" s="279">
        <f t="shared" si="0"/>
        <v>1428995.5562258251</v>
      </c>
    </row>
    <row r="39" spans="1:14">
      <c r="A39" s="119" t="s">
        <v>248</v>
      </c>
      <c r="B39" s="836" t="str">
        <f>VLOOKUP(A39,EQUIPOS!A9:D154,3,FALSE)</f>
        <v>Grúa telescópica de 50 Ton.</v>
      </c>
      <c r="C39" s="837"/>
      <c r="D39" s="837"/>
      <c r="E39" s="837"/>
      <c r="F39" s="837"/>
      <c r="G39" s="837"/>
      <c r="H39" s="838"/>
      <c r="I39" s="428"/>
      <c r="J39" s="429"/>
      <c r="K39" s="445">
        <f>VLOOKUP(A39,EQUIPOS!A9:D166,4,FALSE)</f>
        <v>327697.95330761856</v>
      </c>
      <c r="L39" s="342"/>
      <c r="M39" s="343">
        <v>0.04</v>
      </c>
      <c r="N39" s="279">
        <f t="shared" si="0"/>
        <v>8192448.8326904643</v>
      </c>
    </row>
    <row r="40" spans="1:14">
      <c r="A40" s="119" t="s">
        <v>255</v>
      </c>
      <c r="B40" s="836" t="str">
        <f>VLOOKUP(A40,EQUIPOS!A10:D154,3,FALSE)</f>
        <v>Manómetro cable de acero para bajar la celda</v>
      </c>
      <c r="C40" s="837"/>
      <c r="D40" s="837"/>
      <c r="E40" s="837"/>
      <c r="F40" s="837"/>
      <c r="G40" s="837"/>
      <c r="H40" s="838"/>
      <c r="I40" s="428"/>
      <c r="J40" s="429"/>
      <c r="K40" s="445">
        <f>VLOOKUP(A40,EQUIPOS!A10:D167,4,FALSE)</f>
        <v>1175523.6504310977</v>
      </c>
      <c r="L40" s="342"/>
      <c r="M40" s="343">
        <v>1</v>
      </c>
      <c r="N40" s="279">
        <f t="shared" si="0"/>
        <v>1175523.6504310977</v>
      </c>
    </row>
    <row r="41" spans="1:14">
      <c r="A41" s="119" t="s">
        <v>322</v>
      </c>
      <c r="B41" s="836" t="str">
        <f>VLOOKUP(A41,EQUIPOS!A11:D155,3,FALSE)</f>
        <v xml:space="preserve">Retroexcavadora sobre llantas JD 410
</v>
      </c>
      <c r="C41" s="837"/>
      <c r="D41" s="837"/>
      <c r="E41" s="837"/>
      <c r="F41" s="837"/>
      <c r="G41" s="837"/>
      <c r="H41" s="838"/>
      <c r="I41" s="428"/>
      <c r="J41" s="429"/>
      <c r="K41" s="445">
        <f>VLOOKUP(A41,EQUIPOS!A11:D168,4,FALSE)</f>
        <v>130858.09377415082</v>
      </c>
      <c r="L41" s="342"/>
      <c r="M41" s="343">
        <v>0.2</v>
      </c>
      <c r="N41" s="279">
        <f t="shared" si="0"/>
        <v>654290.46887075412</v>
      </c>
    </row>
    <row r="42" spans="1:14">
      <c r="A42" s="119"/>
      <c r="B42" s="836"/>
      <c r="C42" s="837"/>
      <c r="D42" s="837"/>
      <c r="E42" s="837"/>
      <c r="F42" s="837"/>
      <c r="G42" s="837"/>
      <c r="H42" s="838"/>
      <c r="I42" s="335"/>
      <c r="J42" s="337"/>
      <c r="K42" s="445"/>
      <c r="L42" s="430"/>
      <c r="M42" s="431"/>
      <c r="N42" s="279"/>
    </row>
    <row r="43" spans="1:14">
      <c r="B43" s="836"/>
      <c r="C43" s="837"/>
      <c r="D43" s="837"/>
      <c r="E43" s="837"/>
      <c r="F43" s="837"/>
      <c r="G43" s="837"/>
      <c r="H43" s="838"/>
      <c r="I43" s="42"/>
      <c r="J43" s="43"/>
      <c r="K43" s="445"/>
      <c r="L43" s="283"/>
      <c r="M43" s="284"/>
      <c r="N43" s="279"/>
    </row>
    <row r="44" spans="1:14">
      <c r="B44" s="327"/>
      <c r="C44" s="328"/>
      <c r="D44" s="328"/>
      <c r="E44" s="328"/>
      <c r="F44" s="330"/>
      <c r="G44" s="330"/>
      <c r="H44" s="131"/>
      <c r="I44" s="42"/>
      <c r="J44" s="43"/>
      <c r="K44" s="445"/>
      <c r="L44" s="283"/>
      <c r="M44" s="284"/>
      <c r="N44" s="280"/>
    </row>
    <row r="45" spans="1:14">
      <c r="B45" s="843" t="s">
        <v>952</v>
      </c>
      <c r="C45" s="844"/>
      <c r="D45" s="844"/>
      <c r="E45" s="44"/>
      <c r="F45" s="45"/>
      <c r="G45" s="45"/>
      <c r="H45" s="46"/>
      <c r="I45" s="42"/>
      <c r="J45" s="43"/>
      <c r="K45" s="286"/>
      <c r="L45" s="283"/>
      <c r="M45" s="408">
        <v>0.1</v>
      </c>
      <c r="N45" s="351">
        <f>N86*M45</f>
        <v>69985.517413614798</v>
      </c>
    </row>
    <row r="46" spans="1:14" ht="15.75" thickBot="1">
      <c r="B46" s="836"/>
      <c r="C46" s="837"/>
      <c r="D46" s="837"/>
      <c r="E46" s="837"/>
      <c r="F46" s="837"/>
      <c r="G46" s="837"/>
      <c r="H46" s="838"/>
      <c r="I46" s="845"/>
      <c r="J46" s="846"/>
      <c r="K46" s="47"/>
      <c r="L46" s="847"/>
      <c r="M46" s="848"/>
      <c r="N46" s="111"/>
    </row>
    <row r="47" spans="1:14" ht="15.75" thickBot="1">
      <c r="B47" s="823" t="s">
        <v>953</v>
      </c>
      <c r="C47" s="824"/>
      <c r="D47" s="824"/>
      <c r="E47" s="824"/>
      <c r="F47" s="824"/>
      <c r="G47" s="824"/>
      <c r="H47" s="824"/>
      <c r="I47" s="824"/>
      <c r="J47" s="824"/>
      <c r="K47" s="824"/>
      <c r="L47" s="824"/>
      <c r="M47" s="825"/>
      <c r="N47" s="418">
        <f>SUM(N36:N45)</f>
        <v>17121130.683304217</v>
      </c>
    </row>
    <row r="48" spans="1:14">
      <c r="B48" s="287"/>
      <c r="C48" s="40"/>
      <c r="D48" s="40"/>
      <c r="E48" s="40"/>
      <c r="F48" s="40"/>
      <c r="G48" s="40"/>
      <c r="H48" s="40"/>
      <c r="I48" s="40"/>
      <c r="J48" s="40"/>
      <c r="K48" s="40"/>
      <c r="L48" s="40"/>
      <c r="M48" s="40"/>
      <c r="N48" s="41"/>
    </row>
    <row r="49" spans="1:17">
      <c r="B49" s="70" t="s">
        <v>954</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14" t="s">
        <v>944</v>
      </c>
      <c r="C51" s="815"/>
      <c r="D51" s="815"/>
      <c r="E51" s="815"/>
      <c r="F51" s="815"/>
      <c r="G51" s="815"/>
      <c r="H51" s="815"/>
      <c r="I51" s="816"/>
      <c r="J51" s="322" t="s">
        <v>945</v>
      </c>
      <c r="K51" s="91" t="s">
        <v>946</v>
      </c>
      <c r="L51" s="817" t="s">
        <v>955</v>
      </c>
      <c r="M51" s="816"/>
      <c r="N51" s="92" t="s">
        <v>951</v>
      </c>
    </row>
    <row r="52" spans="1:17">
      <c r="A52" s="167" t="s">
        <v>410</v>
      </c>
      <c r="B52" s="49" t="str">
        <f>VLOOKUP(A52,MATERIALES!A5:D373,3,FALSE)</f>
        <v>Celda especial de carga</v>
      </c>
      <c r="C52" s="288"/>
      <c r="D52" s="288"/>
      <c r="E52" s="288"/>
      <c r="F52" s="288"/>
      <c r="G52" s="288"/>
      <c r="H52" s="288"/>
      <c r="I52" s="288"/>
      <c r="J52" s="318" t="str">
        <f>VLOOKUP(A52,MATERIALES!A6:D644,2,FALSE)</f>
        <v>u</v>
      </c>
      <c r="K52" s="289">
        <v>1</v>
      </c>
      <c r="L52" s="274"/>
      <c r="M52" s="409">
        <f>VLOOKUP(A52,MATERIALES!A5:D396,4,FALSE)</f>
        <v>13526605.322644759</v>
      </c>
      <c r="N52" s="279">
        <f t="shared" ref="N52:N57" si="1">K52*M52</f>
        <v>13526605.322644759</v>
      </c>
    </row>
    <row r="53" spans="1:17">
      <c r="A53" s="167" t="s">
        <v>505</v>
      </c>
      <c r="B53" s="49" t="str">
        <f>VLOOKUP(A53,MATERIALES!A6:D373,3,FALSE)</f>
        <v>Manguera de alta presión</v>
      </c>
      <c r="C53" s="432"/>
      <c r="D53" s="432"/>
      <c r="E53" s="432"/>
      <c r="F53" s="432"/>
      <c r="G53" s="432"/>
      <c r="H53" s="432"/>
      <c r="I53" s="432"/>
      <c r="J53" s="319" t="str">
        <f>VLOOKUP(A53,MATERIALES!A7:D645,2,FALSE)</f>
        <v>m</v>
      </c>
      <c r="K53" s="404">
        <v>30</v>
      </c>
      <c r="L53" s="428"/>
      <c r="M53" s="409">
        <f>VLOOKUP(A53,MATERIALES!A6:D397,4,FALSE)</f>
        <v>67966.465042114287</v>
      </c>
      <c r="N53" s="279">
        <f t="shared" si="1"/>
        <v>2038993.9512634287</v>
      </c>
    </row>
    <row r="54" spans="1:17">
      <c r="A54" s="167" t="s">
        <v>698</v>
      </c>
      <c r="B54" s="49" t="str">
        <f>VLOOKUP(A54,MATERIALES!A6:D373,3,FALSE)</f>
        <v>Transductores electrónicos (incluye cables, protección contra el concreto y panel de lectura)</v>
      </c>
      <c r="C54" s="432"/>
      <c r="D54" s="432"/>
      <c r="E54" s="432"/>
      <c r="F54" s="432"/>
      <c r="G54" s="432"/>
      <c r="H54" s="432"/>
      <c r="I54" s="432"/>
      <c r="J54" s="319" t="str">
        <f>VLOOKUP(A54,MATERIALES!A8:D646,2,FALSE)</f>
        <v>u</v>
      </c>
      <c r="K54" s="404">
        <v>2</v>
      </c>
      <c r="L54" s="428"/>
      <c r="M54" s="409">
        <f>VLOOKUP(A54,MATERIALES!A6:D398,4,FALSE)</f>
        <v>1334629.324283707</v>
      </c>
      <c r="N54" s="279">
        <f t="shared" si="1"/>
        <v>2669258.6485674139</v>
      </c>
      <c r="Q54" s="112"/>
    </row>
    <row r="55" spans="1:17">
      <c r="A55" s="167" t="s">
        <v>700</v>
      </c>
      <c r="B55" s="49" t="str">
        <f>VLOOKUP(A55,MATERIALES!A6:D373,3,FALSE)</f>
        <v>Transductores mecánicos (incluye cables, protección contra el concreto y panel de lectura)</v>
      </c>
      <c r="C55" s="432"/>
      <c r="D55" s="432"/>
      <c r="E55" s="432"/>
      <c r="F55" s="432"/>
      <c r="G55" s="432"/>
      <c r="H55" s="432"/>
      <c r="I55" s="432"/>
      <c r="J55" s="319" t="str">
        <f>VLOOKUP(A55,MATERIALES!A9:D647,2,FALSE)</f>
        <v>u</v>
      </c>
      <c r="K55" s="404">
        <v>5</v>
      </c>
      <c r="L55" s="428"/>
      <c r="M55" s="409">
        <f>VLOOKUP(A55,MATERIALES!A6:D399,4,FALSE)</f>
        <v>818458.25442402589</v>
      </c>
      <c r="N55" s="279">
        <f t="shared" si="1"/>
        <v>4092291.2721201293</v>
      </c>
    </row>
    <row r="56" spans="1:17">
      <c r="A56" s="167" t="s">
        <v>727</v>
      </c>
      <c r="B56" s="49" t="str">
        <f>VLOOKUP(A56,MATERIALES!A7:D373,3,FALSE)</f>
        <v>Tubo metálico de alta resistencia</v>
      </c>
      <c r="C56" s="432"/>
      <c r="D56" s="432"/>
      <c r="E56" s="432"/>
      <c r="F56" s="432"/>
      <c r="G56" s="432"/>
      <c r="H56" s="432"/>
      <c r="I56" s="432"/>
      <c r="J56" s="319" t="str">
        <f>VLOOKUP(A56,MATERIALES!A10:D648,2,FALSE)</f>
        <v>m</v>
      </c>
      <c r="K56" s="404">
        <v>60</v>
      </c>
      <c r="L56" s="428"/>
      <c r="M56" s="409">
        <f>VLOOKUP(A56,MATERIALES!A7:D400,4,FALSE)</f>
        <v>64568.056540733458</v>
      </c>
      <c r="N56" s="279">
        <f t="shared" si="1"/>
        <v>3874083.3924440076</v>
      </c>
    </row>
    <row r="57" spans="1:17">
      <c r="A57" s="167" t="s">
        <v>734</v>
      </c>
      <c r="B57" s="49" t="str">
        <f>VLOOKUP(A57,MATERIALES!A8:D373,3,FALSE)</f>
        <v>Uniones especiales de alta resistencia para tubería</v>
      </c>
      <c r="C57" s="432"/>
      <c r="D57" s="432"/>
      <c r="E57" s="432"/>
      <c r="F57" s="432"/>
      <c r="G57" s="432"/>
      <c r="H57" s="432"/>
      <c r="I57" s="432"/>
      <c r="J57" s="319" t="str">
        <f>VLOOKUP(A57,MATERIALES!A11:D649,2,FALSE)</f>
        <v>u</v>
      </c>
      <c r="K57" s="404">
        <v>12</v>
      </c>
      <c r="L57" s="428"/>
      <c r="M57" s="409">
        <f>VLOOKUP(A57,MATERIALES!A8:D401,4,FALSE)</f>
        <v>52463.066166541903</v>
      </c>
      <c r="N57" s="279">
        <f t="shared" si="1"/>
        <v>629556.79399850289</v>
      </c>
    </row>
    <row r="58" spans="1:17">
      <c r="A58" s="167"/>
      <c r="B58" s="49"/>
      <c r="C58" s="432"/>
      <c r="D58" s="432"/>
      <c r="E58" s="432"/>
      <c r="F58" s="432"/>
      <c r="G58" s="432"/>
      <c r="H58" s="432"/>
      <c r="I58" s="432"/>
      <c r="J58" s="318"/>
      <c r="K58" s="404"/>
      <c r="L58" s="428"/>
      <c r="M58" s="409"/>
      <c r="N58" s="279"/>
    </row>
    <row r="59" spans="1:17">
      <c r="A59" s="167"/>
      <c r="B59" s="49"/>
      <c r="C59" s="432"/>
      <c r="D59" s="432"/>
      <c r="E59" s="432"/>
      <c r="F59" s="432"/>
      <c r="G59" s="432"/>
      <c r="H59" s="432"/>
      <c r="I59" s="432"/>
      <c r="J59" s="318"/>
      <c r="K59" s="404"/>
      <c r="L59" s="428"/>
      <c r="M59" s="409"/>
      <c r="N59" s="279"/>
    </row>
    <row r="60" spans="1:17">
      <c r="A60" s="167"/>
      <c r="B60" s="49"/>
      <c r="C60" s="432"/>
      <c r="D60" s="432"/>
      <c r="E60" s="432"/>
      <c r="F60" s="432"/>
      <c r="G60" s="432"/>
      <c r="H60" s="432"/>
      <c r="I60" s="432"/>
      <c r="J60" s="318"/>
      <c r="K60" s="404"/>
      <c r="L60" s="428"/>
      <c r="M60" s="409"/>
      <c r="N60" s="279"/>
    </row>
    <row r="61" spans="1:17">
      <c r="A61" s="167"/>
      <c r="B61" s="49"/>
      <c r="C61" s="432"/>
      <c r="D61" s="432"/>
      <c r="E61" s="432"/>
      <c r="F61" s="432"/>
      <c r="G61" s="432"/>
      <c r="H61" s="432"/>
      <c r="I61" s="432"/>
      <c r="J61" s="318"/>
      <c r="K61" s="404"/>
      <c r="L61" s="428"/>
      <c r="M61" s="409"/>
      <c r="N61" s="279"/>
    </row>
    <row r="62" spans="1:17" ht="15.75" thickBot="1">
      <c r="B62" s="49"/>
      <c r="C62" s="317"/>
      <c r="D62" s="317"/>
      <c r="E62" s="317"/>
      <c r="F62" s="317"/>
      <c r="G62" s="317"/>
      <c r="H62" s="317"/>
      <c r="I62" s="317"/>
      <c r="J62" s="442"/>
      <c r="K62" s="132"/>
      <c r="L62" s="332"/>
      <c r="M62" s="409"/>
      <c r="N62" s="279"/>
    </row>
    <row r="63" spans="1:17" ht="15.75" thickBot="1">
      <c r="B63" s="823" t="s">
        <v>953</v>
      </c>
      <c r="C63" s="824"/>
      <c r="D63" s="824"/>
      <c r="E63" s="824"/>
      <c r="F63" s="824"/>
      <c r="G63" s="824"/>
      <c r="H63" s="824"/>
      <c r="I63" s="824"/>
      <c r="J63" s="824"/>
      <c r="K63" s="824"/>
      <c r="L63" s="824"/>
      <c r="M63" s="825"/>
      <c r="N63" s="401">
        <f>SUM(N52:N62)</f>
        <v>26830789.381038237</v>
      </c>
    </row>
    <row r="64" spans="1:17">
      <c r="B64" s="39"/>
      <c r="C64" s="40"/>
      <c r="D64" s="40"/>
      <c r="E64" s="40"/>
      <c r="F64" s="40"/>
      <c r="G64" s="40"/>
      <c r="H64" s="40"/>
      <c r="I64" s="40"/>
      <c r="J64" s="40"/>
      <c r="K64" s="40"/>
      <c r="L64" s="40"/>
      <c r="M64" s="40"/>
      <c r="N64" s="41"/>
    </row>
    <row r="65" spans="1:15">
      <c r="B65" s="70" t="s">
        <v>956</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0" t="s">
        <v>957</v>
      </c>
      <c r="C67" s="321"/>
      <c r="D67" s="321"/>
      <c r="E67" s="321"/>
      <c r="F67" s="321"/>
      <c r="G67" s="321"/>
      <c r="H67" s="79" t="s">
        <v>945</v>
      </c>
      <c r="I67" s="80" t="s">
        <v>958</v>
      </c>
      <c r="J67" s="81" t="s">
        <v>959</v>
      </c>
      <c r="K67" s="79" t="s">
        <v>960</v>
      </c>
      <c r="L67" s="826" t="s">
        <v>961</v>
      </c>
      <c r="M67" s="799"/>
      <c r="N67" s="82" t="s">
        <v>951</v>
      </c>
    </row>
    <row r="68" spans="1:15">
      <c r="A68" t="s">
        <v>1400</v>
      </c>
      <c r="B68" s="52" t="str">
        <f>VLOOKUP(A68,TRANSPORTE!A5:D117,3,FALSE)</f>
        <v>Transporte de tubos. celdas, etc.</v>
      </c>
      <c r="C68" s="324"/>
      <c r="D68" s="324"/>
      <c r="E68" s="324"/>
      <c r="F68" s="324"/>
      <c r="G68" s="324"/>
      <c r="H68" s="318" t="s">
        <v>1468</v>
      </c>
      <c r="I68" s="286">
        <v>1</v>
      </c>
      <c r="J68" s="293">
        <v>1</v>
      </c>
      <c r="K68" s="286">
        <f>I68*J68</f>
        <v>1</v>
      </c>
      <c r="L68" s="827">
        <f>VLOOKUP(A68,TRANSPORTE!A5:D117,4,FALSE)</f>
        <v>1111196.4557625251</v>
      </c>
      <c r="M68" s="828"/>
      <c r="N68" s="294">
        <f>K68*L68</f>
        <v>1111196.4557625251</v>
      </c>
    </row>
    <row r="69" spans="1:15">
      <c r="A69" t="s">
        <v>1399</v>
      </c>
      <c r="B69" s="52" t="str">
        <f>VLOOKUP(A69,TRANSPORTE!A5:D117,3,FALSE)</f>
        <v>Pasajes aéreos</v>
      </c>
      <c r="C69" s="53"/>
      <c r="D69" s="53"/>
      <c r="E69" s="53"/>
      <c r="F69" s="53"/>
      <c r="G69" s="53"/>
      <c r="H69" s="318" t="s">
        <v>945</v>
      </c>
      <c r="I69" s="286">
        <v>3</v>
      </c>
      <c r="J69" s="293">
        <v>1</v>
      </c>
      <c r="K69" s="286">
        <f>I69*J69</f>
        <v>3</v>
      </c>
      <c r="L69" s="827">
        <f>VLOOKUP(A69,TRANSPORTE!A5:D117,4,FALSE)</f>
        <v>311404.89124220528</v>
      </c>
      <c r="M69" s="828"/>
      <c r="N69" s="294">
        <f>K69*L69</f>
        <v>934214.67372661585</v>
      </c>
    </row>
    <row r="70" spans="1:15">
      <c r="B70" s="52"/>
      <c r="C70" s="53"/>
      <c r="D70" s="53"/>
      <c r="E70" s="53"/>
      <c r="F70" s="53"/>
      <c r="G70" s="53"/>
      <c r="H70" s="318"/>
      <c r="I70" s="286"/>
      <c r="J70" s="293"/>
      <c r="K70" s="286"/>
      <c r="L70" s="827"/>
      <c r="M70" s="828"/>
      <c r="N70" s="294"/>
    </row>
    <row r="71" spans="1:15">
      <c r="B71" s="52"/>
      <c r="C71" s="53"/>
      <c r="D71" s="53"/>
      <c r="E71" s="53"/>
      <c r="F71" s="53"/>
      <c r="G71" s="53"/>
      <c r="H71" s="318"/>
      <c r="I71" s="286"/>
      <c r="J71" s="293"/>
      <c r="K71" s="286"/>
      <c r="L71" s="827"/>
      <c r="M71" s="828"/>
      <c r="N71" s="294"/>
    </row>
    <row r="72" spans="1:15">
      <c r="B72" s="52"/>
      <c r="C72" s="53"/>
      <c r="D72" s="53"/>
      <c r="E72" s="53"/>
      <c r="F72" s="53"/>
      <c r="G72" s="53"/>
      <c r="H72" s="295"/>
      <c r="I72" s="286"/>
      <c r="J72" s="286"/>
      <c r="K72" s="286"/>
      <c r="L72" s="296"/>
      <c r="M72" s="297"/>
      <c r="N72" s="298"/>
    </row>
    <row r="73" spans="1:15" ht="15.75" thickBot="1">
      <c r="B73" s="454"/>
      <c r="C73" s="455"/>
      <c r="D73" s="455"/>
      <c r="E73" s="455"/>
      <c r="F73" s="455"/>
      <c r="G73" s="455"/>
      <c r="H73" s="54"/>
      <c r="I73" s="132"/>
      <c r="J73" s="132"/>
      <c r="K73" s="132"/>
      <c r="L73" s="812"/>
      <c r="M73" s="813"/>
      <c r="N73" s="133"/>
    </row>
    <row r="74" spans="1:15" ht="15.75" thickBot="1">
      <c r="B74" s="829" t="s">
        <v>953</v>
      </c>
      <c r="C74" s="830"/>
      <c r="D74" s="830"/>
      <c r="E74" s="830"/>
      <c r="F74" s="830"/>
      <c r="G74" s="830"/>
      <c r="H74" s="830"/>
      <c r="I74" s="830"/>
      <c r="J74" s="830"/>
      <c r="K74" s="830"/>
      <c r="L74" s="830"/>
      <c r="M74" s="831"/>
      <c r="N74" s="110">
        <f>N68+N69+N70+N71+N72</f>
        <v>2045411.1294891411</v>
      </c>
    </row>
    <row r="75" spans="1:15">
      <c r="B75" s="39"/>
      <c r="C75" s="40"/>
      <c r="D75" s="40"/>
      <c r="E75" s="40"/>
      <c r="F75" s="40"/>
      <c r="G75" s="40"/>
      <c r="H75" s="40"/>
      <c r="I75" s="40"/>
      <c r="J75" s="40"/>
      <c r="K75" s="40"/>
      <c r="L75" s="40"/>
      <c r="M75" s="40"/>
      <c r="N75" s="41"/>
    </row>
    <row r="76" spans="1:15">
      <c r="B76" s="70" t="s">
        <v>962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9" t="s">
        <v>963</v>
      </c>
      <c r="C78" s="850"/>
      <c r="D78" s="850"/>
      <c r="E78" s="850"/>
      <c r="F78" s="850"/>
      <c r="G78" s="850"/>
      <c r="H78" s="850"/>
      <c r="I78" s="79" t="s">
        <v>964</v>
      </c>
      <c r="J78" s="81" t="s">
        <v>1410</v>
      </c>
      <c r="K78" s="80" t="s">
        <v>966</v>
      </c>
      <c r="L78" s="851" t="s">
        <v>950</v>
      </c>
      <c r="M78" s="852"/>
      <c r="N78" s="104" t="s">
        <v>951</v>
      </c>
    </row>
    <row r="79" spans="1:15">
      <c r="A79" s="168" t="s">
        <v>6</v>
      </c>
      <c r="B79" s="55" t="str">
        <f>VLOOKUP(A79,'MANO DE OBRA'!A8:D68,3,FALSE)</f>
        <v xml:space="preserve">Obrero </v>
      </c>
      <c r="C79" s="53"/>
      <c r="D79" s="53"/>
      <c r="E79" s="53"/>
      <c r="F79" s="53"/>
      <c r="G79" s="53"/>
      <c r="H79" s="53"/>
      <c r="I79" s="299">
        <f t="shared" ref="I79:I82" si="2">K79/J79*100</f>
        <v>33832.699999999997</v>
      </c>
      <c r="J79" s="300">
        <v>185</v>
      </c>
      <c r="K79" s="301">
        <f>VLOOKUP(A79,'MANO DE OBRA'!A8:D99,4,FALSE)</f>
        <v>62590.494999999995</v>
      </c>
      <c r="L79" s="56"/>
      <c r="M79" s="441">
        <v>1</v>
      </c>
      <c r="N79" s="402">
        <f t="shared" ref="N79:N82" si="3">K79/M79</f>
        <v>62590.494999999995</v>
      </c>
      <c r="O79" s="112"/>
    </row>
    <row r="80" spans="1:15">
      <c r="A80" s="168" t="s">
        <v>74</v>
      </c>
      <c r="B80" s="55" t="str">
        <f>VLOOKUP(A80,'MANO DE OBRA'!A8:D69,3,FALSE)</f>
        <v>Ingeniero de Montaje y Prueba Pilote (1)</v>
      </c>
      <c r="C80" s="53"/>
      <c r="D80" s="53"/>
      <c r="E80" s="53"/>
      <c r="F80" s="53"/>
      <c r="G80" s="53"/>
      <c r="H80" s="53"/>
      <c r="I80" s="299">
        <f t="shared" si="2"/>
        <v>257965.03444028978</v>
      </c>
      <c r="J80" s="300">
        <v>185</v>
      </c>
      <c r="K80" s="301">
        <f>VLOOKUP(A80,'MANO DE OBRA'!A8:D100,4,FALSE)</f>
        <v>477235.31371453602</v>
      </c>
      <c r="L80" s="56"/>
      <c r="M80" s="441">
        <v>1</v>
      </c>
      <c r="N80" s="402">
        <f t="shared" si="3"/>
        <v>477235.31371453602</v>
      </c>
    </row>
    <row r="81" spans="1:14">
      <c r="A81" s="168"/>
      <c r="B81" s="55"/>
      <c r="C81" s="53"/>
      <c r="D81" s="53"/>
      <c r="E81" s="53"/>
      <c r="F81" s="53"/>
      <c r="G81" s="53"/>
      <c r="H81" s="53"/>
      <c r="I81" s="299"/>
      <c r="J81" s="300"/>
      <c r="K81" s="301"/>
      <c r="L81" s="56"/>
      <c r="M81" s="441"/>
      <c r="N81" s="402"/>
    </row>
    <row r="82" spans="1:14">
      <c r="A82" t="s">
        <v>88</v>
      </c>
      <c r="B82" s="55" t="str">
        <f>VLOOKUP(A82,'MANO DE OBRA'!A9:D70,3,FALSE)</f>
        <v>Soldador experto en montaje y pruebas</v>
      </c>
      <c r="C82" s="53"/>
      <c r="D82" s="53"/>
      <c r="E82" s="53"/>
      <c r="F82" s="53"/>
      <c r="G82" s="53"/>
      <c r="H82" s="53"/>
      <c r="I82" s="299">
        <f t="shared" si="2"/>
        <v>86502.359687357821</v>
      </c>
      <c r="J82" s="300">
        <v>185</v>
      </c>
      <c r="K82" s="301">
        <f>VLOOKUP(A82,'MANO DE OBRA'!A9:D101,4,FALSE)</f>
        <v>160029.36542161196</v>
      </c>
      <c r="L82" s="56"/>
      <c r="M82" s="441">
        <v>1</v>
      </c>
      <c r="N82" s="402">
        <f t="shared" si="3"/>
        <v>160029.36542161196</v>
      </c>
    </row>
    <row r="83" spans="1:14">
      <c r="B83" s="55"/>
      <c r="C83" s="53"/>
      <c r="D83" s="53"/>
      <c r="E83" s="53"/>
      <c r="F83" s="53"/>
      <c r="G83" s="53"/>
      <c r="H83" s="53"/>
      <c r="I83" s="299"/>
      <c r="J83" s="300"/>
      <c r="K83" s="301"/>
      <c r="L83" s="325"/>
      <c r="M83" s="441"/>
      <c r="N83" s="402"/>
    </row>
    <row r="84" spans="1:14">
      <c r="B84" s="55"/>
      <c r="C84" s="53"/>
      <c r="D84" s="53"/>
      <c r="E84" s="53"/>
      <c r="F84" s="53"/>
      <c r="G84" s="53"/>
      <c r="H84" s="53"/>
      <c r="I84" s="299"/>
      <c r="J84" s="300"/>
      <c r="K84" s="301"/>
      <c r="L84" s="325"/>
      <c r="M84" s="307"/>
      <c r="N84" s="303"/>
    </row>
    <row r="85" spans="1:14" ht="15.75" thickBot="1">
      <c r="B85" s="810"/>
      <c r="C85" s="811" t="e">
        <f>VLOOKUP(B85,'MANO DE OBRA'!B12:E73,3,FALSE)</f>
        <v>#N/A</v>
      </c>
      <c r="D85" s="811" t="e">
        <f>VLOOKUP(C85,'MANO DE OBRA'!C12:F73,3,FALSE)</f>
        <v>#N/A</v>
      </c>
      <c r="E85" s="811" t="e">
        <f>VLOOKUP(D85,'MANO DE OBRA'!D12:G73,3,FALSE)</f>
        <v>#N/A</v>
      </c>
      <c r="F85" s="811" t="e">
        <f>VLOOKUP(E85,'MANO DE OBRA'!E12:H73,3,FALSE)</f>
        <v>#N/A</v>
      </c>
      <c r="G85" s="811" t="e">
        <f>VLOOKUP(F85,'MANO DE OBRA'!F12:I73,3,FALSE)</f>
        <v>#N/A</v>
      </c>
      <c r="H85" s="811" t="e">
        <f>VLOOKUP(G85,'MANO DE OBRA'!G12:J73,3,FALSE)</f>
        <v>#N/A</v>
      </c>
      <c r="I85" s="477"/>
      <c r="J85" s="478"/>
      <c r="K85" s="479"/>
      <c r="L85" s="978"/>
      <c r="M85" s="978"/>
      <c r="N85" s="480"/>
    </row>
    <row r="86" spans="1:14" ht="15.75" thickBot="1">
      <c r="B86" s="829" t="s">
        <v>953</v>
      </c>
      <c r="C86" s="830"/>
      <c r="D86" s="830"/>
      <c r="E86" s="830"/>
      <c r="F86" s="830"/>
      <c r="G86" s="830"/>
      <c r="H86" s="830"/>
      <c r="I86" s="830"/>
      <c r="J86" s="830"/>
      <c r="K86" s="830"/>
      <c r="L86" s="830"/>
      <c r="M86" s="831"/>
      <c r="N86" s="467">
        <f>SUM(N79:N85)</f>
        <v>699855.17413614795</v>
      </c>
    </row>
    <row r="87" spans="1:14" ht="15.75" thickBot="1">
      <c r="B87" s="39"/>
      <c r="C87" s="40"/>
      <c r="D87" s="40"/>
      <c r="E87" s="40"/>
      <c r="F87" s="40"/>
      <c r="G87" s="40"/>
      <c r="H87" s="40"/>
      <c r="I87" s="40"/>
      <c r="J87" s="40"/>
      <c r="K87" s="40"/>
      <c r="L87" s="40"/>
      <c r="M87" s="40"/>
      <c r="N87" s="41"/>
    </row>
    <row r="88" spans="1:14" ht="15.75" thickBot="1">
      <c r="B88" s="823" t="s">
        <v>967</v>
      </c>
      <c r="C88" s="824"/>
      <c r="D88" s="824"/>
      <c r="E88" s="824"/>
      <c r="F88" s="824"/>
      <c r="G88" s="824"/>
      <c r="H88" s="824"/>
      <c r="I88" s="824"/>
      <c r="J88" s="824"/>
      <c r="K88" s="824"/>
      <c r="L88" s="824"/>
      <c r="M88" s="825"/>
      <c r="N88" s="105">
        <f>N86+N74+N63+N47</f>
        <v>46697186.36796774</v>
      </c>
    </row>
    <row r="89" spans="1:14">
      <c r="B89" s="39"/>
      <c r="C89" s="40"/>
      <c r="D89" s="40"/>
      <c r="E89" s="40"/>
      <c r="F89" s="40"/>
      <c r="G89" s="40"/>
      <c r="H89" s="40"/>
      <c r="I89" s="40"/>
      <c r="J89" s="40"/>
      <c r="K89" s="40"/>
      <c r="L89" s="40"/>
      <c r="M89" s="40"/>
      <c r="N89" s="41"/>
    </row>
    <row r="90" spans="1:14">
      <c r="B90" s="70" t="s">
        <v>968</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14" t="s">
        <v>969</v>
      </c>
      <c r="C92" s="815"/>
      <c r="D92" s="815"/>
      <c r="E92" s="815"/>
      <c r="F92" s="815"/>
      <c r="G92" s="815"/>
      <c r="H92" s="815"/>
      <c r="I92" s="321"/>
      <c r="J92" s="341"/>
      <c r="K92" s="309" t="s">
        <v>970</v>
      </c>
      <c r="L92" s="853" t="s">
        <v>971</v>
      </c>
      <c r="M92" s="854"/>
      <c r="N92" s="310"/>
    </row>
    <row r="93" spans="1:14">
      <c r="B93" s="855" t="s">
        <v>972</v>
      </c>
      <c r="C93" s="856"/>
      <c r="D93" s="856"/>
      <c r="E93" s="856"/>
      <c r="F93" s="856"/>
      <c r="G93" s="856"/>
      <c r="H93" s="856"/>
      <c r="I93" s="93"/>
      <c r="J93" s="94"/>
      <c r="K93" s="311">
        <v>0.2</v>
      </c>
      <c r="L93" s="857">
        <f>N88*K93</f>
        <v>9339437.2735935487</v>
      </c>
      <c r="M93" s="858"/>
      <c r="N93" s="57"/>
    </row>
    <row r="94" spans="1:14">
      <c r="B94" s="95" t="s">
        <v>973</v>
      </c>
      <c r="C94" s="96"/>
      <c r="D94" s="96"/>
      <c r="E94" s="96"/>
      <c r="F94" s="96"/>
      <c r="G94" s="96"/>
      <c r="H94" s="96"/>
      <c r="I94" s="93"/>
      <c r="J94" s="94"/>
      <c r="K94" s="311">
        <v>0.05</v>
      </c>
      <c r="L94" s="857">
        <f>N88*K94</f>
        <v>2334859.3183983872</v>
      </c>
      <c r="M94" s="858"/>
      <c r="N94" s="57"/>
    </row>
    <row r="95" spans="1:14" ht="15.75" thickBot="1">
      <c r="B95" s="97" t="s">
        <v>974</v>
      </c>
      <c r="C95" s="98"/>
      <c r="D95" s="98"/>
      <c r="E95" s="98"/>
      <c r="F95" s="98"/>
      <c r="G95" s="98"/>
      <c r="H95" s="98"/>
      <c r="I95" s="99"/>
      <c r="J95" s="100"/>
      <c r="K95" s="312">
        <v>0.05</v>
      </c>
      <c r="L95" s="859">
        <f>N88*K95</f>
        <v>2334859.3183983872</v>
      </c>
      <c r="M95" s="860"/>
      <c r="N95" s="57"/>
    </row>
    <row r="96" spans="1:14" ht="15.75" thickBot="1">
      <c r="B96" s="823" t="s">
        <v>953</v>
      </c>
      <c r="C96" s="824"/>
      <c r="D96" s="824"/>
      <c r="E96" s="824"/>
      <c r="F96" s="824"/>
      <c r="G96" s="824"/>
      <c r="H96" s="824"/>
      <c r="I96" s="824"/>
      <c r="J96" s="824"/>
      <c r="K96" s="824"/>
      <c r="L96" s="824"/>
      <c r="M96" s="825"/>
      <c r="N96" s="58">
        <f>L93+L94+L95</f>
        <v>14009155.910390321</v>
      </c>
    </row>
    <row r="97" spans="1:14" ht="15.75" thickBot="1">
      <c r="B97" s="39"/>
      <c r="C97" s="40"/>
      <c r="D97" s="40"/>
      <c r="E97" s="40"/>
      <c r="F97" s="40"/>
      <c r="G97" s="40"/>
      <c r="H97" s="40"/>
      <c r="I97" s="40"/>
      <c r="J97" s="40"/>
      <c r="K97" s="40"/>
      <c r="L97" s="40"/>
      <c r="M97" s="40"/>
      <c r="N97" s="41"/>
    </row>
    <row r="98" spans="1:14" ht="15.75" thickBot="1">
      <c r="A98" t="s">
        <v>2016</v>
      </c>
      <c r="B98" s="823" t="s">
        <v>975</v>
      </c>
      <c r="C98" s="824"/>
      <c r="D98" s="824"/>
      <c r="E98" s="824"/>
      <c r="F98" s="824"/>
      <c r="G98" s="824"/>
      <c r="H98" s="824"/>
      <c r="I98" s="824"/>
      <c r="J98" s="824"/>
      <c r="K98" s="824"/>
      <c r="L98" s="824"/>
      <c r="M98" s="825"/>
      <c r="N98" s="195">
        <f>N88+N96</f>
        <v>60706342.278358057</v>
      </c>
    </row>
    <row r="99" spans="1:14">
      <c r="B99" s="246"/>
      <c r="C99" s="247"/>
      <c r="D99" s="247"/>
      <c r="E99" s="247"/>
      <c r="F99" s="247"/>
      <c r="G99" s="247"/>
      <c r="H99" s="247"/>
      <c r="I99" s="247"/>
      <c r="J99" s="247"/>
      <c r="K99" s="247"/>
      <c r="L99" s="247"/>
      <c r="M99" s="247"/>
      <c r="N99" s="248"/>
    </row>
    <row r="100" spans="1:14">
      <c r="B100" s="249"/>
      <c r="C100" s="250"/>
      <c r="D100" s="250"/>
      <c r="E100" s="250"/>
      <c r="F100" s="250"/>
      <c r="G100" s="250"/>
      <c r="H100" s="250"/>
      <c r="I100" s="250"/>
      <c r="J100" s="250"/>
      <c r="K100" s="250"/>
      <c r="L100" s="250"/>
      <c r="M100" s="250"/>
      <c r="N100" s="251"/>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424" t="s">
        <v>976</v>
      </c>
      <c r="F103" s="424"/>
      <c r="G103" s="424"/>
      <c r="H103" s="424"/>
      <c r="I103" s="424"/>
      <c r="J103" s="424"/>
      <c r="K103" s="250"/>
      <c r="L103" s="250"/>
      <c r="M103" s="250"/>
      <c r="N103" s="251"/>
    </row>
    <row r="104" spans="1:14">
      <c r="B104" s="249"/>
      <c r="C104" s="250"/>
      <c r="D104" s="250"/>
      <c r="E104" s="250" t="s">
        <v>977</v>
      </c>
      <c r="F104" s="250"/>
      <c r="G104" s="250"/>
      <c r="H104" s="250"/>
      <c r="I104" s="250"/>
      <c r="J104" s="250"/>
      <c r="K104" s="250"/>
      <c r="L104" s="250"/>
      <c r="M104" s="250"/>
      <c r="N104" s="251"/>
    </row>
    <row r="105" spans="1:14">
      <c r="B105" s="249"/>
      <c r="C105" s="250"/>
      <c r="D105" s="250"/>
      <c r="E105" s="250" t="s">
        <v>978</v>
      </c>
      <c r="F105" s="250"/>
      <c r="G105" s="250"/>
      <c r="H105" s="250"/>
      <c r="I105" s="250"/>
      <c r="J105" s="250"/>
      <c r="K105" s="250"/>
      <c r="L105" s="250"/>
      <c r="M105" s="250"/>
      <c r="N105" s="251"/>
    </row>
    <row r="106" spans="1:14">
      <c r="B106" s="249"/>
      <c r="C106" s="250"/>
      <c r="D106" s="250"/>
      <c r="E106" s="250" t="s">
        <v>979</v>
      </c>
      <c r="F106" s="250"/>
      <c r="G106" s="250"/>
      <c r="H106" s="250"/>
      <c r="I106" s="250"/>
      <c r="J106" s="250"/>
      <c r="K106" s="250"/>
      <c r="L106" s="250"/>
      <c r="M106" s="250"/>
      <c r="N106" s="251"/>
    </row>
    <row r="107" spans="1:14" ht="15.75" thickBot="1">
      <c r="B107" s="249"/>
      <c r="C107" s="250"/>
      <c r="D107" s="250"/>
      <c r="E107" s="250"/>
      <c r="F107" s="250" t="s">
        <v>980</v>
      </c>
      <c r="G107" s="250"/>
      <c r="H107" s="250"/>
      <c r="I107" s="250"/>
      <c r="J107" s="250"/>
      <c r="K107" s="250"/>
      <c r="L107" s="250"/>
      <c r="M107" s="250"/>
      <c r="N107" s="251"/>
    </row>
    <row r="108" spans="1:14">
      <c r="B108" s="234" t="s">
        <v>2216</v>
      </c>
      <c r="C108" s="235"/>
      <c r="D108" s="235"/>
      <c r="E108" s="235"/>
      <c r="F108" s="235"/>
      <c r="G108" s="235"/>
      <c r="H108" s="235"/>
      <c r="I108" s="235"/>
      <c r="J108" s="235"/>
      <c r="K108" s="235"/>
      <c r="L108" s="235"/>
      <c r="M108" s="235"/>
      <c r="N108" s="236"/>
    </row>
    <row r="109" spans="1:14">
      <c r="B109" s="252"/>
      <c r="C109" s="253"/>
      <c r="D109" s="253"/>
      <c r="E109" s="253"/>
      <c r="F109" s="253"/>
      <c r="G109" s="253"/>
      <c r="H109" s="253"/>
      <c r="I109" s="253"/>
      <c r="J109" s="253"/>
      <c r="K109" s="253"/>
      <c r="L109" s="253"/>
      <c r="M109" s="253"/>
      <c r="N109" s="254"/>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ht="15.75" thickBot="1">
      <c r="B112" s="255"/>
      <c r="C112" s="256"/>
      <c r="D112" s="256"/>
      <c r="E112" s="256"/>
      <c r="F112" s="256"/>
      <c r="G112" s="256"/>
      <c r="H112" s="256"/>
      <c r="I112" s="256"/>
      <c r="J112" s="256"/>
      <c r="K112" s="256"/>
      <c r="L112" s="256"/>
      <c r="M112" s="256"/>
      <c r="N112" s="257"/>
    </row>
    <row r="113" spans="2:14">
      <c r="B113" s="258"/>
      <c r="C113" s="259"/>
      <c r="D113" s="259"/>
      <c r="E113" s="259"/>
      <c r="F113" s="259"/>
      <c r="G113" s="259"/>
      <c r="H113" s="259"/>
      <c r="I113" s="259"/>
      <c r="J113" s="259"/>
      <c r="K113" s="259"/>
      <c r="L113" s="259"/>
      <c r="M113" s="259"/>
      <c r="N113" s="260"/>
    </row>
    <row r="114" spans="2:14">
      <c r="B114" s="261" t="s">
        <v>2217</v>
      </c>
      <c r="C114" s="262"/>
      <c r="D114" s="262"/>
      <c r="E114" s="262"/>
      <c r="F114" s="262"/>
      <c r="G114" s="262"/>
      <c r="H114" s="262"/>
      <c r="I114" s="262"/>
      <c r="J114" s="262"/>
      <c r="K114" s="262"/>
      <c r="L114" s="262"/>
      <c r="M114" s="262"/>
      <c r="N114" s="263"/>
    </row>
    <row r="115" spans="2:14" ht="15" customHeight="1">
      <c r="B115" s="965" t="s">
        <v>2218</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2219</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46"/>
      <c r="C119" s="347"/>
      <c r="D119" s="347"/>
      <c r="E119" s="347"/>
      <c r="F119" s="347"/>
      <c r="G119" s="347"/>
      <c r="H119" s="347"/>
      <c r="I119" s="347"/>
      <c r="J119" s="347"/>
      <c r="K119" s="347"/>
      <c r="L119" s="347"/>
      <c r="M119" s="347"/>
      <c r="N119" s="348"/>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261"/>
      <c r="C122" s="262"/>
      <c r="D122" s="262"/>
      <c r="E122" s="262"/>
      <c r="F122" s="262"/>
      <c r="G122" s="262"/>
      <c r="H122" s="262"/>
      <c r="I122" s="262"/>
      <c r="J122" s="262"/>
      <c r="K122" s="262"/>
      <c r="L122" s="262"/>
      <c r="M122" s="262"/>
      <c r="N122" s="263"/>
    </row>
    <row r="123" spans="2:14">
      <c r="B123" s="249"/>
      <c r="C123" s="250"/>
      <c r="D123" s="250"/>
      <c r="E123" s="250" t="s">
        <v>976</v>
      </c>
      <c r="F123" s="424"/>
      <c r="G123" s="424"/>
      <c r="H123" s="250"/>
      <c r="I123" s="250"/>
      <c r="J123" s="250"/>
      <c r="K123" s="250"/>
      <c r="L123" s="250"/>
      <c r="M123" s="250"/>
      <c r="N123" s="251"/>
    </row>
    <row r="124" spans="2:14">
      <c r="B124" s="249"/>
      <c r="C124" s="250"/>
      <c r="D124" s="250"/>
      <c r="E124" s="425" t="s">
        <v>977</v>
      </c>
      <c r="F124" s="250"/>
      <c r="G124" s="250"/>
      <c r="H124" s="425"/>
      <c r="I124" s="425"/>
      <c r="J124" s="425"/>
      <c r="K124" s="250"/>
      <c r="L124" s="250"/>
      <c r="M124" s="250"/>
      <c r="N124" s="251"/>
    </row>
    <row r="125" spans="2:14">
      <c r="B125" s="249"/>
      <c r="C125" s="250"/>
      <c r="D125" s="250"/>
      <c r="E125" s="264" t="s">
        <v>981</v>
      </c>
      <c r="F125" s="250"/>
      <c r="G125" s="250"/>
      <c r="H125" s="264"/>
      <c r="I125" s="264"/>
      <c r="J125" s="264"/>
      <c r="K125" s="250"/>
      <c r="L125" s="250"/>
      <c r="M125" s="250"/>
      <c r="N125" s="251"/>
    </row>
    <row r="126" spans="2:14">
      <c r="B126" s="265"/>
      <c r="C126" s="262"/>
      <c r="D126" s="262"/>
      <c r="E126" s="250" t="s">
        <v>979</v>
      </c>
      <c r="F126" s="250"/>
      <c r="G126" s="250"/>
      <c r="H126" s="250"/>
      <c r="I126" s="250"/>
      <c r="J126" s="250"/>
      <c r="K126" s="262"/>
      <c r="L126" s="262"/>
      <c r="M126" s="262"/>
      <c r="N126" s="263"/>
    </row>
    <row r="127" spans="2:14">
      <c r="B127" s="265"/>
      <c r="C127" s="262"/>
      <c r="D127" s="262"/>
      <c r="E127" s="262"/>
      <c r="F127" s="250"/>
      <c r="G127" s="250"/>
      <c r="H127" s="250"/>
      <c r="I127" s="250"/>
      <c r="J127" s="250"/>
      <c r="K127" s="262"/>
      <c r="L127" s="262"/>
      <c r="M127" s="262"/>
      <c r="N127" s="263"/>
    </row>
    <row r="128" spans="2:14">
      <c r="B128" s="265" t="s">
        <v>2220</v>
      </c>
      <c r="C128" s="264"/>
      <c r="D128" s="264"/>
      <c r="E128" s="250"/>
      <c r="F128" s="250"/>
      <c r="G128" s="250"/>
      <c r="H128" s="250"/>
      <c r="I128" s="250"/>
      <c r="J128" s="971"/>
      <c r="K128" s="971"/>
      <c r="L128" s="971"/>
      <c r="M128" s="971"/>
      <c r="N128" s="972"/>
    </row>
    <row r="129" spans="2:14" ht="15.75" thickBot="1">
      <c r="B129" s="426" t="s">
        <v>2221</v>
      </c>
      <c r="C129" s="427"/>
      <c r="D129" s="427"/>
      <c r="E129" s="266"/>
      <c r="F129" s="266"/>
      <c r="G129" s="266"/>
      <c r="H129" s="266"/>
      <c r="I129" s="266"/>
      <c r="J129" s="973"/>
      <c r="K129" s="973"/>
      <c r="L129" s="973"/>
      <c r="M129" s="973"/>
      <c r="N12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1731</v>
      </c>
      <c r="C31" s="87" t="s">
        <v>1657</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326</v>
      </c>
      <c r="B36" s="836" t="str">
        <f>VLOOKUP(A36,EQUIPOS!A6:D154,3,FALSE)</f>
        <v>Sensor de Impacto para prueba de integridad tipo</v>
      </c>
      <c r="C36" s="837"/>
      <c r="D36" s="837"/>
      <c r="E36" s="837"/>
      <c r="F36" s="837"/>
      <c r="G36" s="837"/>
      <c r="H36" s="838"/>
      <c r="I36" s="274"/>
      <c r="J36" s="275"/>
      <c r="K36" s="276">
        <f>VLOOKUP(A36,EQUIPOS!A6:D163,4,FALSE)</f>
        <v>93664.439317655168</v>
      </c>
      <c r="L36" s="277"/>
      <c r="M36" s="343">
        <v>1</v>
      </c>
      <c r="N36" s="279">
        <f>K36/M36</f>
        <v>93664.439317655168</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93664.439317655168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c r="B48" s="49"/>
      <c r="C48" s="288"/>
      <c r="D48" s="288"/>
      <c r="E48" s="288"/>
      <c r="F48" s="288"/>
      <c r="G48" s="288"/>
      <c r="H48" s="288"/>
      <c r="I48" s="275"/>
      <c r="J48" s="231"/>
      <c r="K48" s="289"/>
      <c r="L48" s="274"/>
      <c r="M48" s="409"/>
      <c r="N48" s="279"/>
    </row>
    <row r="49" spans="1:14">
      <c r="A49" s="167"/>
      <c r="B49" s="49"/>
      <c r="C49" s="432"/>
      <c r="D49" s="432"/>
      <c r="E49" s="432"/>
      <c r="F49" s="432"/>
      <c r="G49" s="432"/>
      <c r="H49" s="432"/>
      <c r="I49" s="432"/>
      <c r="J49" s="318"/>
      <c r="K49" s="289"/>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8"/>
      <c r="B71" s="55"/>
      <c r="C71" s="53"/>
      <c r="D71" s="53"/>
      <c r="E71" s="53"/>
      <c r="F71" s="53"/>
      <c r="G71" s="53"/>
      <c r="H71" s="53"/>
      <c r="I71" s="299"/>
      <c r="J71" s="300"/>
      <c r="K71" s="301"/>
      <c r="L71" s="56"/>
      <c r="M71" s="441"/>
      <c r="N71" s="402"/>
      <c r="O71" s="112"/>
    </row>
    <row r="72" spans="1:15">
      <c r="A72" s="168" t="s">
        <v>89</v>
      </c>
      <c r="B72" s="55" t="str">
        <f>VLOOKUP(A72,'MANO DE OBRA'!A7:D67,3,FALSE)</f>
        <v>Operador prueba de integridad</v>
      </c>
      <c r="C72" s="53"/>
      <c r="D72" s="53"/>
      <c r="E72" s="53"/>
      <c r="F72" s="53"/>
      <c r="G72" s="53"/>
      <c r="H72" s="53"/>
      <c r="I72" s="299">
        <f>K72/J72*100</f>
        <v>72085.299739464841</v>
      </c>
      <c r="J72" s="300">
        <v>185</v>
      </c>
      <c r="K72" s="301">
        <f>VLOOKUP(A72,'MANO DE OBRA'!A7:D98,4,FALSE)</f>
        <v>133357.80451800997</v>
      </c>
      <c r="L72" s="56"/>
      <c r="M72" s="439">
        <v>0.33333332999999998</v>
      </c>
      <c r="N72" s="402">
        <f>K72/M72</f>
        <v>400073.41755476414</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400073.41755476414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493737.8568724193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98747.571374483872</v>
      </c>
      <c r="M84" s="858"/>
      <c r="N84" s="57"/>
    </row>
    <row r="85" spans="1:14">
      <c r="B85" s="95" t="s">
        <v>973</v>
      </c>
      <c r="C85" s="96"/>
      <c r="D85" s="96"/>
      <c r="E85" s="96"/>
      <c r="F85" s="96"/>
      <c r="G85" s="96"/>
      <c r="H85" s="96"/>
      <c r="I85" s="93"/>
      <c r="J85" s="94"/>
      <c r="K85" s="311">
        <v>0.05</v>
      </c>
      <c r="L85" s="857">
        <f>N79*K85</f>
        <v>24686.892843620968</v>
      </c>
      <c r="M85" s="858"/>
      <c r="N85" s="57"/>
    </row>
    <row r="86" spans="1:14" ht="15.75" thickBot="1">
      <c r="B86" s="97" t="s">
        <v>974</v>
      </c>
      <c r="C86" s="98"/>
      <c r="D86" s="98"/>
      <c r="E86" s="98"/>
      <c r="F86" s="98"/>
      <c r="G86" s="98"/>
      <c r="H86" s="98"/>
      <c r="I86" s="99"/>
      <c r="J86" s="100"/>
      <c r="K86" s="312">
        <v>0.05</v>
      </c>
      <c r="L86" s="859">
        <f>N79*K86</f>
        <v>24686.892843620968</v>
      </c>
      <c r="M86" s="860"/>
      <c r="N86" s="57"/>
    </row>
    <row r="87" spans="1:14" ht="15.75" thickBot="1">
      <c r="B87" s="823" t="s">
        <v>953</v>
      </c>
      <c r="C87" s="824"/>
      <c r="D87" s="824"/>
      <c r="E87" s="824"/>
      <c r="F87" s="824"/>
      <c r="G87" s="824"/>
      <c r="H87" s="824"/>
      <c r="I87" s="824"/>
      <c r="J87" s="824"/>
      <c r="K87" s="824"/>
      <c r="L87" s="824"/>
      <c r="M87" s="825"/>
      <c r="N87" s="58">
        <f>L84+L85+L86</f>
        <v>148121.35706172581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641859.21393414517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1105</v>
      </c>
      <c r="C31" s="87" t="s">
        <v>2101</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320</v>
      </c>
      <c r="B36" s="836" t="str">
        <f>VLOOKUP(A36,EQUIPOS!A6:D154,3,FALSE)</f>
        <v>Retroexcavadora sobre llantas, motor 62HP, Profundidad de excavación de 5.41 metros.</v>
      </c>
      <c r="C36" s="837"/>
      <c r="D36" s="837"/>
      <c r="E36" s="837"/>
      <c r="F36" s="837"/>
      <c r="G36" s="837"/>
      <c r="H36" s="838"/>
      <c r="I36" s="274"/>
      <c r="J36" s="275"/>
      <c r="K36" s="276">
        <f>VLOOKUP(A36,EQUIPOS!A6:D163,4,FALSE)</f>
        <v>56716.953457087831</v>
      </c>
      <c r="L36" s="277"/>
      <c r="M36" s="343">
        <v>10</v>
      </c>
      <c r="N36" s="279">
        <f>K36/M36</f>
        <v>5671.695345708783</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368.07216076801001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6039.7675064767927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593</v>
      </c>
      <c r="B48" s="49" t="str">
        <f>VLOOKUP(A48,MATERIALES!A5:D373,3,FALSE)</f>
        <v>Paral en madera rolliza de 5´´ y 4,5m de longitud (tablestacados)</v>
      </c>
      <c r="C48" s="288"/>
      <c r="D48" s="288"/>
      <c r="E48" s="288"/>
      <c r="F48" s="288"/>
      <c r="G48" s="288"/>
      <c r="H48" s="288"/>
      <c r="I48" s="275"/>
      <c r="J48" s="231" t="str">
        <f>VLOOKUP(A48,MATERIALES!A4:D640,2,FALSE)</f>
        <v>u</v>
      </c>
      <c r="K48" s="289">
        <v>0.48888888888888893</v>
      </c>
      <c r="L48" s="274"/>
      <c r="M48" s="409">
        <f>VLOOKUP(A48,MATERIALES!A5:D396,4,FALSE)</f>
        <v>44234.523261237402</v>
      </c>
      <c r="N48" s="279">
        <f>K48*M48</f>
        <v>21625.766927716064</v>
      </c>
    </row>
    <row r="49" spans="1:14">
      <c r="A49" s="167" t="s">
        <v>670</v>
      </c>
      <c r="B49" s="49" t="str">
        <f>VLOOKUP(A49,MATERIALES!A6:D373,3,FALSE)</f>
        <v>Tablestaca en madera aserrada (0,25*0,05*3)</v>
      </c>
      <c r="C49" s="432"/>
      <c r="D49" s="432"/>
      <c r="E49" s="432"/>
      <c r="F49" s="432"/>
      <c r="G49" s="432"/>
      <c r="H49" s="432"/>
      <c r="I49" s="432"/>
      <c r="J49" s="318" t="str">
        <f>VLOOKUP(A49,MATERIALES!A5:D641,2,FALSE)</f>
        <v>u</v>
      </c>
      <c r="K49" s="404">
        <v>1.3333333333333333</v>
      </c>
      <c r="L49" s="428"/>
      <c r="M49" s="409">
        <f>VLOOKUP(A49,MATERIALES!A6:D397,4,FALSE)</f>
        <v>25441.906539407482</v>
      </c>
      <c r="N49" s="279">
        <f>K49*M49</f>
        <v>33922.542052543307</v>
      </c>
    </row>
    <row r="50" spans="1:14">
      <c r="A50" s="167" t="s">
        <v>898</v>
      </c>
      <c r="B50" s="49" t="str">
        <f>VLOOKUP(A50,MATERIALES!A6:D373,3,FALSE)</f>
        <v>Alambre Negro Para Amarre</v>
      </c>
      <c r="C50" s="432"/>
      <c r="D50" s="432"/>
      <c r="E50" s="432"/>
      <c r="F50" s="432"/>
      <c r="G50" s="432"/>
      <c r="H50" s="432"/>
      <c r="I50" s="432"/>
      <c r="J50" s="318" t="str">
        <f>VLOOKUP(A50,MATERIALES!A6:D642,2,FALSE)</f>
        <v>kg</v>
      </c>
      <c r="K50" s="404">
        <v>1.5</v>
      </c>
      <c r="L50" s="428"/>
      <c r="M50" s="409">
        <f>VLOOKUP(A50,MATERIALES!A6:D398,4,FALSE)</f>
        <v>3377.1824536415584</v>
      </c>
      <c r="N50" s="279">
        <f>K50*M50</f>
        <v>5065.7736804623373</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60614.08266072171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8"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80</v>
      </c>
      <c r="N71" s="402">
        <f>K71/M71</f>
        <v>2347.1435624999999</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9">
        <v>80</v>
      </c>
      <c r="N72" s="402">
        <f>K72/M72</f>
        <v>1333.5780451800997</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3680.7216076800996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70334.571774878597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14066.914354975721</v>
      </c>
      <c r="M84" s="858"/>
      <c r="N84" s="57"/>
    </row>
    <row r="85" spans="1:14">
      <c r="B85" s="95" t="s">
        <v>973</v>
      </c>
      <c r="C85" s="96"/>
      <c r="D85" s="96"/>
      <c r="E85" s="96"/>
      <c r="F85" s="96"/>
      <c r="G85" s="96"/>
      <c r="H85" s="96"/>
      <c r="I85" s="93"/>
      <c r="J85" s="94"/>
      <c r="K85" s="311">
        <v>0.05</v>
      </c>
      <c r="L85" s="857">
        <f>N79*K85</f>
        <v>3516.7285887439302</v>
      </c>
      <c r="M85" s="858"/>
      <c r="N85" s="57"/>
    </row>
    <row r="86" spans="1:14" ht="15.75" thickBot="1">
      <c r="B86" s="97" t="s">
        <v>974</v>
      </c>
      <c r="C86" s="98"/>
      <c r="D86" s="98"/>
      <c r="E86" s="98"/>
      <c r="F86" s="98"/>
      <c r="G86" s="98"/>
      <c r="H86" s="98"/>
      <c r="I86" s="99"/>
      <c r="J86" s="100"/>
      <c r="K86" s="312">
        <v>0.05</v>
      </c>
      <c r="L86" s="859">
        <f>N79*K86</f>
        <v>3516.7285887439302</v>
      </c>
      <c r="M86" s="860"/>
      <c r="N86" s="57"/>
    </row>
    <row r="87" spans="1:14" ht="15.75" thickBot="1">
      <c r="B87" s="823" t="s">
        <v>953</v>
      </c>
      <c r="C87" s="824"/>
      <c r="D87" s="824"/>
      <c r="E87" s="824"/>
      <c r="F87" s="824"/>
      <c r="G87" s="824"/>
      <c r="H87" s="824"/>
      <c r="I87" s="824"/>
      <c r="J87" s="824"/>
      <c r="K87" s="824"/>
      <c r="L87" s="824"/>
      <c r="M87" s="825"/>
      <c r="N87" s="58">
        <f>L84+L85+L86</f>
        <v>21100.371532463578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91434.943307342182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1106</v>
      </c>
      <c r="C31" s="87" t="s">
        <v>2102</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204</v>
      </c>
      <c r="B36" s="836" t="str">
        <f>VLOOKUP(A36,EQUIPOS!A6:D154,3,FALSE)</f>
        <v xml:space="preserve">Equipo de soldadura 250 AMP
</v>
      </c>
      <c r="C36" s="837"/>
      <c r="D36" s="837"/>
      <c r="E36" s="837"/>
      <c r="F36" s="837"/>
      <c r="G36" s="837"/>
      <c r="H36" s="838"/>
      <c r="I36" s="274"/>
      <c r="J36" s="275"/>
      <c r="K36" s="276">
        <f>VLOOKUP(A36,EQUIPOS!A6:D163,4,FALSE)</f>
        <v>13486.031155351997</v>
      </c>
      <c r="L36" s="277"/>
      <c r="M36" s="343">
        <v>10</v>
      </c>
      <c r="N36" s="279">
        <f>K36/M36</f>
        <v>1348.6031155351998</v>
      </c>
    </row>
    <row r="37" spans="1:14">
      <c r="A37" s="119" t="s">
        <v>320</v>
      </c>
      <c r="B37" s="836" t="str">
        <f>VLOOKUP(A37,EQUIPOS!A7:D154,3,FALSE)</f>
        <v>Retroexcavadora sobre llantas, motor 62HP, Profundidad de excavación de 5.41 metros.</v>
      </c>
      <c r="C37" s="837"/>
      <c r="D37" s="837"/>
      <c r="E37" s="837"/>
      <c r="F37" s="837"/>
      <c r="G37" s="837"/>
      <c r="H37" s="838"/>
      <c r="I37" s="428"/>
      <c r="J37" s="429"/>
      <c r="K37" s="276">
        <f>VLOOKUP(A37,EQUIPOS!A7:D164,4,FALSE)</f>
        <v>56716.953457087831</v>
      </c>
      <c r="L37" s="342"/>
      <c r="M37" s="343">
        <v>10</v>
      </c>
      <c r="N37" s="279">
        <f>K37/M37</f>
        <v>5671.695345708783</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423.19184653601991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7443.4903077800027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662</v>
      </c>
      <c r="B48" s="49" t="str">
        <f>VLOOKUP(A48,MATERIALES!A5:D373,3,FALSE)</f>
        <v>Soldadura 7018</v>
      </c>
      <c r="C48" s="288"/>
      <c r="D48" s="288"/>
      <c r="E48" s="288"/>
      <c r="F48" s="288"/>
      <c r="G48" s="288"/>
      <c r="H48" s="288"/>
      <c r="I48" s="288"/>
      <c r="J48" s="318" t="str">
        <f>VLOOKUP(A48,MATERIALES!A4:D640,2,FALSE)</f>
        <v>kg</v>
      </c>
      <c r="K48" s="289">
        <v>3.3000000000000002E-2</v>
      </c>
      <c r="L48" s="274"/>
      <c r="M48" s="409">
        <f>VLOOKUP(A48,MATERIALES!A5:D396,4,FALSE)</f>
        <v>12442.743317354523</v>
      </c>
      <c r="N48" s="279">
        <f>K48*M48</f>
        <v>410.61052947269928</v>
      </c>
    </row>
    <row r="49" spans="1:14">
      <c r="A49" s="167" t="s">
        <v>680</v>
      </c>
      <c r="B49" s="49" t="str">
        <f>VLOOKUP(A49,MATERIALES!A6:D373,3,FALSE)</f>
        <v>Tablestaca metálica (riel de 70 lb/yarda)</v>
      </c>
      <c r="C49" s="432"/>
      <c r="D49" s="432"/>
      <c r="E49" s="432"/>
      <c r="F49" s="432"/>
      <c r="G49" s="432"/>
      <c r="H49" s="432"/>
      <c r="I49" s="432"/>
      <c r="J49" s="319" t="str">
        <f>VLOOKUP(A49,MATERIALES!A5:D641,2,FALSE)</f>
        <v>u</v>
      </c>
      <c r="K49" s="404">
        <v>3</v>
      </c>
      <c r="L49" s="428"/>
      <c r="M49" s="409">
        <f>VLOOKUP(A49,MATERIALES!A6:D397,4,FALSE)</f>
        <v>69187.271120743637</v>
      </c>
      <c r="N49" s="279">
        <f>K49*M49</f>
        <v>207561.8133622309</v>
      </c>
    </row>
    <row r="50" spans="1:14">
      <c r="A50" s="167" t="s">
        <v>690</v>
      </c>
      <c r="B50" s="49" t="str">
        <f>VLOOKUP(A50,MATERIALES!A6:D373,3,FALSE)</f>
        <v>Tornillos de Unión de D= 12 mm</v>
      </c>
      <c r="C50" s="432"/>
      <c r="D50" s="432"/>
      <c r="E50" s="432"/>
      <c r="F50" s="432"/>
      <c r="G50" s="432"/>
      <c r="H50" s="432"/>
      <c r="I50" s="432"/>
      <c r="J50" s="319" t="str">
        <f>VLOOKUP(A50,MATERIALES!A6:D642,2,FALSE)</f>
        <v>u</v>
      </c>
      <c r="K50" s="404">
        <v>10</v>
      </c>
      <c r="L50" s="428"/>
      <c r="M50" s="409">
        <f>VLOOKUP(A50,MATERIALES!A6:D398,4,FALSE)</f>
        <v>925.03052473834202</v>
      </c>
      <c r="N50" s="279">
        <f>K50*M50</f>
        <v>9250.3052473834196</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217222.72913908702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68"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38">
        <v>80</v>
      </c>
      <c r="N71" s="402">
        <f>K71/M71</f>
        <v>1564.7623749999998</v>
      </c>
      <c r="O71" s="112"/>
    </row>
    <row r="72" spans="1:15">
      <c r="A72" s="168" t="s">
        <v>56</v>
      </c>
      <c r="B72" s="55" t="str">
        <f>VLOOKUP(A72,'MANO DE OBRA'!A8:D69,3,FALSE)</f>
        <v>Soldador</v>
      </c>
      <c r="C72" s="53"/>
      <c r="D72" s="53"/>
      <c r="E72" s="53"/>
      <c r="F72" s="53"/>
      <c r="G72" s="53"/>
      <c r="H72" s="53"/>
      <c r="I72" s="299">
        <f>K72/J72*100</f>
        <v>57668.23979157189</v>
      </c>
      <c r="J72" s="300">
        <v>185</v>
      </c>
      <c r="K72" s="301">
        <f>VLOOKUP(A72,'MANO DE OBRA'!A8:D100,4,FALSE)</f>
        <v>106686.24361440798</v>
      </c>
      <c r="L72" s="56"/>
      <c r="M72" s="438">
        <v>80</v>
      </c>
      <c r="N72" s="402">
        <f>K72/M72</f>
        <v>1333.5780451800997</v>
      </c>
    </row>
    <row r="73" spans="1:15">
      <c r="A73" t="s">
        <v>30</v>
      </c>
      <c r="B73" s="55" t="str">
        <f>VLOOKUP(A73,'MANO DE OBRA'!A9:D70,3,FALSE)</f>
        <v>Oficial</v>
      </c>
      <c r="C73" s="53"/>
      <c r="D73" s="53"/>
      <c r="E73" s="53"/>
      <c r="F73" s="53"/>
      <c r="G73" s="53"/>
      <c r="H73" s="53"/>
      <c r="I73" s="299">
        <f>K73/J73*100</f>
        <v>57668.23979157189</v>
      </c>
      <c r="J73" s="300">
        <v>185</v>
      </c>
      <c r="K73" s="301">
        <f>VLOOKUP(A73,'MANO DE OBRA'!A9:D101,4,FALSE)</f>
        <v>106686.24361440798</v>
      </c>
      <c r="L73" s="56"/>
      <c r="M73" s="439">
        <v>80</v>
      </c>
      <c r="N73" s="402">
        <f>K73/M73</f>
        <v>1333.5780451800997</v>
      </c>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4231.9184653601988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228898.13791222725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45779.62758244545</v>
      </c>
      <c r="M84" s="858"/>
      <c r="N84" s="57"/>
    </row>
    <row r="85" spans="1:14">
      <c r="B85" s="95" t="s">
        <v>973</v>
      </c>
      <c r="C85" s="96"/>
      <c r="D85" s="96"/>
      <c r="E85" s="96"/>
      <c r="F85" s="96"/>
      <c r="G85" s="96"/>
      <c r="H85" s="96"/>
      <c r="I85" s="93"/>
      <c r="J85" s="94"/>
      <c r="K85" s="311">
        <v>0.05</v>
      </c>
      <c r="L85" s="857">
        <f>N79*K85</f>
        <v>11444.906895611362</v>
      </c>
      <c r="M85" s="858"/>
      <c r="N85" s="57"/>
    </row>
    <row r="86" spans="1:14" ht="15.75" thickBot="1">
      <c r="B86" s="97" t="s">
        <v>974</v>
      </c>
      <c r="C86" s="98"/>
      <c r="D86" s="98"/>
      <c r="E86" s="98"/>
      <c r="F86" s="98"/>
      <c r="G86" s="98"/>
      <c r="H86" s="98"/>
      <c r="I86" s="99"/>
      <c r="J86" s="100"/>
      <c r="K86" s="312">
        <v>0.05</v>
      </c>
      <c r="L86" s="859">
        <f>N79*K86</f>
        <v>11444.906895611362</v>
      </c>
      <c r="M86" s="860"/>
      <c r="N86" s="57"/>
    </row>
    <row r="87" spans="1:14" ht="15.75" thickBot="1">
      <c r="B87" s="823" t="s">
        <v>953</v>
      </c>
      <c r="C87" s="824"/>
      <c r="D87" s="824"/>
      <c r="E87" s="824"/>
      <c r="F87" s="824"/>
      <c r="G87" s="824"/>
      <c r="H87" s="824"/>
      <c r="I87" s="824"/>
      <c r="J87" s="824"/>
      <c r="K87" s="824"/>
      <c r="L87" s="824"/>
      <c r="M87" s="825"/>
      <c r="N87" s="58">
        <f>L84+L85+L86</f>
        <v>68669.441373668174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297567.57928589545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1107</v>
      </c>
      <c r="C31" s="87" t="s">
        <v>2103</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282</v>
      </c>
      <c r="B36" s="836" t="str">
        <f>VLOOKUP(A36,EQUIPOS!A6:D154,3,FALSE)</f>
        <v>Piloteadora potencia 250KW, RPM 1800, fuerza elevadora 200KN</v>
      </c>
      <c r="C36" s="837"/>
      <c r="D36" s="837"/>
      <c r="E36" s="837"/>
      <c r="F36" s="837"/>
      <c r="G36" s="837"/>
      <c r="H36" s="838"/>
      <c r="I36" s="274"/>
      <c r="J36" s="275"/>
      <c r="K36" s="276">
        <f>VLOOKUP(A36,EQUIPOS!A6:D163,4,FALSE)</f>
        <v>587729.10970369971</v>
      </c>
      <c r="L36" s="277"/>
      <c r="M36" s="343">
        <v>2</v>
      </c>
      <c r="N36" s="279">
        <f>K36/M36</f>
        <v>293864.55485184985</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5245.4839826800999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299110.03883452993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3754.6163060288991</v>
      </c>
      <c r="N48" s="279">
        <f>K48*M48</f>
        <v>105129.25656880917</v>
      </c>
    </row>
    <row r="49" spans="1:14">
      <c r="A49" s="167" t="s">
        <v>829</v>
      </c>
      <c r="B49" s="49" t="str">
        <f>VLOOKUP(A49,MATERIALES!A6:D373,3,FALSE)</f>
        <v>Concreto Resistencia  28 (Mpa)</v>
      </c>
      <c r="C49" s="432"/>
      <c r="D49" s="432"/>
      <c r="E49" s="432"/>
      <c r="F49" s="432"/>
      <c r="G49" s="432"/>
      <c r="H49" s="432"/>
      <c r="I49" s="432"/>
      <c r="J49" s="318" t="str">
        <f>VLOOKUP(A49,MATERIALES!A5:D641,2,FALSE)</f>
        <v>m3</v>
      </c>
      <c r="K49" s="404">
        <v>0.35</v>
      </c>
      <c r="L49" s="428"/>
      <c r="M49" s="409">
        <f>VLOOKUP(A49,MATERIALES!A6:D397,4,FALSE)</f>
        <v>442372.12026178063</v>
      </c>
      <c r="N49" s="279">
        <f>K49*M49</f>
        <v>154830.24209162322</v>
      </c>
    </row>
    <row r="50" spans="1:14">
      <c r="A50" s="167" t="s">
        <v>868</v>
      </c>
      <c r="B50" s="49" t="str">
        <f>VLOOKUP(A50,MATERIALES!A6:D373,3,FALSE)</f>
        <v>Formaleta concreto clase A,B y C</v>
      </c>
      <c r="C50" s="432"/>
      <c r="D50" s="432"/>
      <c r="E50" s="432"/>
      <c r="F50" s="432"/>
      <c r="G50" s="432"/>
      <c r="H50" s="432"/>
      <c r="I50" s="432"/>
      <c r="J50" s="319" t="str">
        <f>VLOOKUP(A50,MATERIALES!A6:D642,2,FALSE)</f>
        <v>m2</v>
      </c>
      <c r="K50" s="404">
        <v>3</v>
      </c>
      <c r="L50" s="428"/>
      <c r="M50" s="409">
        <f>VLOOKUP(A50,MATERIALES!A6:D398,4,FALSE)</f>
        <v>16536.803792654991</v>
      </c>
      <c r="N50" s="279">
        <f>K50*M50</f>
        <v>49610.411377964978</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309569.91003839741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1239</v>
      </c>
      <c r="B60" s="52" t="str">
        <f>VLOOKUP(A60,TRANSPORTE!A2:D117,3,FALSE)</f>
        <v>Transporte de concreto</v>
      </c>
      <c r="C60" s="324"/>
      <c r="D60" s="324"/>
      <c r="E60" s="324"/>
      <c r="F60" s="324"/>
      <c r="G60" s="324"/>
      <c r="H60" s="318" t="s">
        <v>339</v>
      </c>
      <c r="I60" s="286">
        <v>0.35</v>
      </c>
      <c r="J60" s="293">
        <v>1</v>
      </c>
      <c r="K60" s="286">
        <f>I60*J60</f>
        <v>0.35</v>
      </c>
      <c r="L60" s="827">
        <f>VLOOKUP(A60,TRANSPORTE!A2:D117,4,FALSE)</f>
        <v>990.53430070945558</v>
      </c>
      <c r="M60" s="828"/>
      <c r="N60" s="294">
        <f>K60*L60</f>
        <v>346.68700524830945</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346.68700524830945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68" t="s">
        <v>13</v>
      </c>
      <c r="B71" s="55" t="str">
        <f>VLOOKUP(A71,'MANO DE OBRA'!A8:D68,3,FALSE)</f>
        <v>Obrero (5)</v>
      </c>
      <c r="C71" s="53"/>
      <c r="D71" s="53"/>
      <c r="E71" s="53"/>
      <c r="F71" s="53"/>
      <c r="G71" s="53"/>
      <c r="H71" s="53"/>
      <c r="I71" s="299">
        <f>K71/J71*100</f>
        <v>169163.49999999997</v>
      </c>
      <c r="J71" s="300">
        <v>185</v>
      </c>
      <c r="K71" s="301">
        <f>VLOOKUP(A71,'MANO DE OBRA'!A8:D99,4,FALSE)</f>
        <v>312952.47499999998</v>
      </c>
      <c r="L71" s="56"/>
      <c r="M71" s="441">
        <v>8</v>
      </c>
      <c r="N71" s="402">
        <f>K71/M71</f>
        <v>39119.059374999997</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8">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52454.839826800991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661481.47570497659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132296.29514099532</v>
      </c>
      <c r="M84" s="858"/>
      <c r="N84" s="57"/>
    </row>
    <row r="85" spans="1:14">
      <c r="B85" s="95" t="s">
        <v>973</v>
      </c>
      <c r="C85" s="96"/>
      <c r="D85" s="96"/>
      <c r="E85" s="96"/>
      <c r="F85" s="96"/>
      <c r="G85" s="96"/>
      <c r="H85" s="96"/>
      <c r="I85" s="93"/>
      <c r="J85" s="94"/>
      <c r="K85" s="311">
        <v>0.05</v>
      </c>
      <c r="L85" s="857">
        <f>N79*K85</f>
        <v>33074.073785248831</v>
      </c>
      <c r="M85" s="858"/>
      <c r="N85" s="57"/>
    </row>
    <row r="86" spans="1:14" ht="15.75" thickBot="1">
      <c r="B86" s="97" t="s">
        <v>974</v>
      </c>
      <c r="C86" s="98"/>
      <c r="D86" s="98"/>
      <c r="E86" s="98"/>
      <c r="F86" s="98"/>
      <c r="G86" s="98"/>
      <c r="H86" s="98"/>
      <c r="I86" s="99"/>
      <c r="J86" s="100"/>
      <c r="K86" s="312">
        <v>0.05</v>
      </c>
      <c r="L86" s="859">
        <f>N79*K86</f>
        <v>33074.073785248831</v>
      </c>
      <c r="M86" s="860"/>
      <c r="N86" s="57"/>
    </row>
    <row r="87" spans="1:14" ht="15.75" thickBot="1">
      <c r="B87" s="823" t="s">
        <v>953</v>
      </c>
      <c r="C87" s="824"/>
      <c r="D87" s="824"/>
      <c r="E87" s="824"/>
      <c r="F87" s="824"/>
      <c r="G87" s="824"/>
      <c r="H87" s="824"/>
      <c r="I87" s="824"/>
      <c r="J87" s="824"/>
      <c r="K87" s="824"/>
      <c r="L87" s="824"/>
      <c r="M87" s="825"/>
      <c r="N87" s="58">
        <f>L84+L85+L86</f>
        <v>198444.44271149297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859925.91841646959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1108</v>
      </c>
      <c r="C31" s="87" t="s">
        <v>2104</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282</v>
      </c>
      <c r="B36" s="836" t="str">
        <f>VLOOKUP(A36,EQUIPOS!A6:D154,3,FALSE)</f>
        <v>Piloteadora potencia 250KW, RPM 1800, fuerza elevadora 200KN</v>
      </c>
      <c r="C36" s="837"/>
      <c r="D36" s="837"/>
      <c r="E36" s="837"/>
      <c r="F36" s="837"/>
      <c r="G36" s="837"/>
      <c r="H36" s="838"/>
      <c r="I36" s="274"/>
      <c r="J36" s="275"/>
      <c r="K36" s="276">
        <f>VLOOKUP(A36,EQUIPOS!A6:D163,4,FALSE)</f>
        <v>587729.10970369971</v>
      </c>
      <c r="L36" s="277"/>
      <c r="M36" s="343">
        <v>2</v>
      </c>
      <c r="N36" s="279">
        <f>K36/M36</f>
        <v>293864.55485184985</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5245.4839826800999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299110.03883452993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3754.6163060288991</v>
      </c>
      <c r="N48" s="279">
        <f>K48*M48</f>
        <v>105129.25656880917</v>
      </c>
    </row>
    <row r="49" spans="1:14">
      <c r="A49" s="167" t="s">
        <v>830</v>
      </c>
      <c r="B49" s="49" t="str">
        <f>VLOOKUP(A49,MATERIALES!A6:D373,3,FALSE)</f>
        <v>Concreto Resistencia  35 (Mpa)</v>
      </c>
      <c r="C49" s="432"/>
      <c r="D49" s="432"/>
      <c r="E49" s="432"/>
      <c r="F49" s="432"/>
      <c r="G49" s="432"/>
      <c r="H49" s="432"/>
      <c r="I49" s="432"/>
      <c r="J49" s="318" t="str">
        <f>VLOOKUP(A49,MATERIALES!A5:D641,2,FALSE)</f>
        <v>m3</v>
      </c>
      <c r="K49" s="404">
        <v>0.35</v>
      </c>
      <c r="L49" s="428"/>
      <c r="M49" s="409">
        <f>VLOOKUP(A49,MATERIALES!A6:D397,4,FALSE)</f>
        <v>641296.41071230103</v>
      </c>
      <c r="N49" s="279">
        <f>K49*M49</f>
        <v>224453.74374930534</v>
      </c>
    </row>
    <row r="50" spans="1:14">
      <c r="A50" s="167" t="s">
        <v>868</v>
      </c>
      <c r="B50" s="49" t="str">
        <f>VLOOKUP(A50,MATERIALES!A6:D373,3,FALSE)</f>
        <v>Formaleta concreto clase A,B y C</v>
      </c>
      <c r="C50" s="432"/>
      <c r="D50" s="432"/>
      <c r="E50" s="432"/>
      <c r="F50" s="432"/>
      <c r="G50" s="432"/>
      <c r="H50" s="432"/>
      <c r="I50" s="432"/>
      <c r="J50" s="319" t="str">
        <f>VLOOKUP(A50,MATERIALES!A6:D642,2,FALSE)</f>
        <v>m2</v>
      </c>
      <c r="K50" s="404">
        <v>2</v>
      </c>
      <c r="L50" s="428"/>
      <c r="M50" s="409">
        <f>VLOOKUP(A50,MATERIALES!A6:D398,4,FALSE)</f>
        <v>16536.803792654991</v>
      </c>
      <c r="N50" s="279">
        <f>K50*M50</f>
        <v>33073.607585309983</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362656.60790342453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1239</v>
      </c>
      <c r="B60" s="52" t="str">
        <f>VLOOKUP(A60,TRANSPORTE!A2:D117,3,FALSE)</f>
        <v>Transporte de concreto</v>
      </c>
      <c r="C60" s="324"/>
      <c r="D60" s="324"/>
      <c r="E60" s="324"/>
      <c r="F60" s="324"/>
      <c r="G60" s="324"/>
      <c r="H60" s="318" t="s">
        <v>339</v>
      </c>
      <c r="I60" s="286">
        <v>0.35</v>
      </c>
      <c r="J60" s="293">
        <v>1</v>
      </c>
      <c r="K60" s="286">
        <f>I60*J60</f>
        <v>0.35</v>
      </c>
      <c r="L60" s="827">
        <f>VLOOKUP(A60,TRANSPORTE!A2:D117,4,FALSE)</f>
        <v>990.53430070945558</v>
      </c>
      <c r="M60" s="828"/>
      <c r="N60" s="294">
        <f>K60*L60</f>
        <v>346.68700524830945</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346.68700524830945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68" t="s">
        <v>13</v>
      </c>
      <c r="B71" s="55" t="str">
        <f>VLOOKUP(A71,'MANO DE OBRA'!A8:D68,3,FALSE)</f>
        <v>Obrero (5)</v>
      </c>
      <c r="C71" s="53"/>
      <c r="D71" s="53"/>
      <c r="E71" s="53"/>
      <c r="F71" s="53"/>
      <c r="G71" s="53"/>
      <c r="H71" s="53"/>
      <c r="I71" s="299">
        <f>K71/J71*100</f>
        <v>169163.49999999997</v>
      </c>
      <c r="J71" s="300">
        <v>185</v>
      </c>
      <c r="K71" s="301">
        <f>VLOOKUP(A71,'MANO DE OBRA'!A8:D99,4,FALSE)</f>
        <v>312952.47499999998</v>
      </c>
      <c r="L71" s="56"/>
      <c r="M71" s="441">
        <v>8</v>
      </c>
      <c r="N71" s="402">
        <f>K71/M71</f>
        <v>39119.059374999997</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8">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52454.839826800991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714568.17357000371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142913.63471400074</v>
      </c>
      <c r="M84" s="858"/>
      <c r="N84" s="57"/>
    </row>
    <row r="85" spans="1:14">
      <c r="B85" s="95" t="s">
        <v>973</v>
      </c>
      <c r="C85" s="96"/>
      <c r="D85" s="96"/>
      <c r="E85" s="96"/>
      <c r="F85" s="96"/>
      <c r="G85" s="96"/>
      <c r="H85" s="96"/>
      <c r="I85" s="93"/>
      <c r="J85" s="94"/>
      <c r="K85" s="311">
        <v>0.05</v>
      </c>
      <c r="L85" s="857">
        <f>N79*K85</f>
        <v>35728.408678500185</v>
      </c>
      <c r="M85" s="858"/>
      <c r="N85" s="57"/>
    </row>
    <row r="86" spans="1:14" ht="15.75" thickBot="1">
      <c r="B86" s="97" t="s">
        <v>974</v>
      </c>
      <c r="C86" s="98"/>
      <c r="D86" s="98"/>
      <c r="E86" s="98"/>
      <c r="F86" s="98"/>
      <c r="G86" s="98"/>
      <c r="H86" s="98"/>
      <c r="I86" s="99"/>
      <c r="J86" s="100"/>
      <c r="K86" s="312">
        <v>0.05</v>
      </c>
      <c r="L86" s="859">
        <f>N79*K86</f>
        <v>35728.408678500185</v>
      </c>
      <c r="M86" s="860"/>
      <c r="N86" s="57"/>
    </row>
    <row r="87" spans="1:14" ht="15.75" thickBot="1">
      <c r="B87" s="823" t="s">
        <v>953</v>
      </c>
      <c r="C87" s="824"/>
      <c r="D87" s="824"/>
      <c r="E87" s="824"/>
      <c r="F87" s="824"/>
      <c r="G87" s="824"/>
      <c r="H87" s="824"/>
      <c r="I87" s="824"/>
      <c r="J87" s="824"/>
      <c r="K87" s="824"/>
      <c r="L87" s="824"/>
      <c r="M87" s="825"/>
      <c r="N87" s="58">
        <f>L84+L85+L86</f>
        <v>214370.45207100111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928938.62564100488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6.5" customHeight="1" thickBot="1">
      <c r="A31" t="s">
        <v>1845</v>
      </c>
      <c r="B31" s="86" t="s">
        <v>1109</v>
      </c>
      <c r="C31" s="87" t="s">
        <v>2105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195</v>
      </c>
      <c r="B36" s="836" t="str">
        <f>VLOOKUP(A36,EQUIPOS!A6:D154,3,FALSE)</f>
        <v xml:space="preserve">Equipo de oxicorte, Capacidad de corte: hasta 6´´ (152mm) </v>
      </c>
      <c r="C36" s="837"/>
      <c r="D36" s="837"/>
      <c r="E36" s="837"/>
      <c r="F36" s="837"/>
      <c r="G36" s="837"/>
      <c r="H36" s="838"/>
      <c r="I36" s="274"/>
      <c r="J36" s="275"/>
      <c r="K36" s="276">
        <f>VLOOKUP(A36,EQUIPOS!A6:D163,4,FALSE)</f>
        <v>9522.4737319932647</v>
      </c>
      <c r="L36" s="277"/>
      <c r="M36" s="343">
        <v>1.1299999999999999</v>
      </c>
      <c r="N36" s="279">
        <f>K36/M36</f>
        <v>8426.9679044188197</v>
      </c>
    </row>
    <row r="37" spans="1:14">
      <c r="A37" s="119" t="s">
        <v>332</v>
      </c>
      <c r="B37" s="836" t="str">
        <f>VLOOKUP(A37,EQUIPOS!A7:D154,3,FALSE)</f>
        <v xml:space="preserve">Taladro de 1/2´´, pulidora, lijadora y circular
</v>
      </c>
      <c r="C37" s="837"/>
      <c r="D37" s="837"/>
      <c r="E37" s="837"/>
      <c r="F37" s="837"/>
      <c r="G37" s="837"/>
      <c r="H37" s="838"/>
      <c r="I37" s="428"/>
      <c r="J37" s="429"/>
      <c r="K37" s="276">
        <f>VLOOKUP(A37,EQUIPOS!A7:D164,4,FALSE)</f>
        <v>2569.6420778006836</v>
      </c>
      <c r="L37" s="342"/>
      <c r="M37" s="343">
        <v>0.53</v>
      </c>
      <c r="N37" s="279">
        <f>K37/M37</f>
        <v>4848.3812788692139</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2821.2789769067999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16096.628160194834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394</v>
      </c>
      <c r="B48" s="49" t="str">
        <f>VLOOKUP(A48,MATERIALES!A5:D373,3,FALSE)</f>
        <v>Botella de gas propano (40 lb) (5% de oxígeno)</v>
      </c>
      <c r="C48" s="288"/>
      <c r="D48" s="288"/>
      <c r="E48" s="288"/>
      <c r="F48" s="288"/>
      <c r="G48" s="288"/>
      <c r="H48" s="288"/>
      <c r="I48" s="288"/>
      <c r="J48" s="318" t="str">
        <f>VLOOKUP(A48,MATERIALES!A4:D640,2,FALSE)</f>
        <v>u</v>
      </c>
      <c r="K48" s="289">
        <v>0.02</v>
      </c>
      <c r="L48" s="274"/>
      <c r="M48" s="409">
        <f>VLOOKUP(A48,MATERIALES!A5:D396,4,FALSE)</f>
        <v>63008.114291559992</v>
      </c>
      <c r="N48" s="279">
        <f>K48*M48</f>
        <v>1260.1622858311998</v>
      </c>
    </row>
    <row r="49" spans="1:14">
      <c r="A49" s="167" t="s">
        <v>476</v>
      </c>
      <c r="B49" s="49" t="str">
        <f>VLOOKUP(A49,MATERIALES!A6:D373,3,FALSE)</f>
        <v>Grata de limpieza</v>
      </c>
      <c r="C49" s="432"/>
      <c r="D49" s="432"/>
      <c r="E49" s="432"/>
      <c r="F49" s="432"/>
      <c r="G49" s="432"/>
      <c r="H49" s="432"/>
      <c r="I49" s="432"/>
      <c r="J49" s="319" t="str">
        <f>VLOOKUP(A49,MATERIALES!A5:D641,2,FALSE)</f>
        <v>u</v>
      </c>
      <c r="K49" s="404">
        <v>0.5</v>
      </c>
      <c r="L49" s="428"/>
      <c r="M49" s="409">
        <f>VLOOKUP(A49,MATERIALES!A6:D397,4,FALSE)</f>
        <v>12462.180237059007</v>
      </c>
      <c r="N49" s="279">
        <f>K49*M49</f>
        <v>6231.0901185295033</v>
      </c>
    </row>
    <row r="50" spans="1:14">
      <c r="A50" s="167" t="s">
        <v>396</v>
      </c>
      <c r="B50" s="49" t="str">
        <f>VLOOKUP(A50,MATERIALES!A6:D373,3,FALSE)</f>
        <v>Botella de oxígeno (1800 lb)</v>
      </c>
      <c r="C50" s="432"/>
      <c r="D50" s="432"/>
      <c r="E50" s="432"/>
      <c r="F50" s="432"/>
      <c r="G50" s="432"/>
      <c r="H50" s="432"/>
      <c r="I50" s="432"/>
      <c r="J50" s="319" t="str">
        <f>VLOOKUP(A50,MATERIALES!A6:D642,2,FALSE)</f>
        <v>u</v>
      </c>
      <c r="K50" s="404">
        <v>0.08</v>
      </c>
      <c r="L50" s="428"/>
      <c r="M50" s="409">
        <f>VLOOKUP(A50,MATERIALES!A6:D398,4,FALSE)</f>
        <v>57416.685973244937</v>
      </c>
      <c r="N50" s="279">
        <f>K50*M50</f>
        <v>4593.3348778595955</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12084.587282220298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8" t="s">
        <v>6</v>
      </c>
      <c r="B71" s="55" t="str">
        <f>VLOOKUP(A71,'MANO DE OBRA'!A8:D68,3,FALSE)</f>
        <v xml:space="preserve">Obrero </v>
      </c>
      <c r="C71" s="53"/>
      <c r="D71" s="53"/>
      <c r="E71" s="53"/>
      <c r="F71" s="53"/>
      <c r="G71" s="53"/>
      <c r="H71" s="53"/>
      <c r="I71" s="299">
        <f>K71/J71*100</f>
        <v>33832.699999999997</v>
      </c>
      <c r="J71" s="300">
        <v>185</v>
      </c>
      <c r="K71" s="301">
        <f>VLOOKUP(A71,'MANO DE OBRA'!A8:D99,4,FALSE)</f>
        <v>62590.494999999995</v>
      </c>
      <c r="L71" s="56"/>
      <c r="M71" s="441">
        <v>6</v>
      </c>
      <c r="N71" s="402">
        <f>K71/M71</f>
        <v>10431.749166666666</v>
      </c>
      <c r="O71" s="112"/>
    </row>
    <row r="72" spans="1:15">
      <c r="A72" s="168" t="s">
        <v>56</v>
      </c>
      <c r="B72" s="55" t="str">
        <f>VLOOKUP(A72,'MANO DE OBRA'!A8:D69,3,FALSE)</f>
        <v>Soldador</v>
      </c>
      <c r="C72" s="53"/>
      <c r="D72" s="53"/>
      <c r="E72" s="53"/>
      <c r="F72" s="53"/>
      <c r="G72" s="53"/>
      <c r="H72" s="53"/>
      <c r="I72" s="299">
        <f>K72/J72*100</f>
        <v>57668.23979157189</v>
      </c>
      <c r="J72" s="300">
        <v>185</v>
      </c>
      <c r="K72" s="301">
        <f>VLOOKUP(A72,'MANO DE OBRA'!A8:D100,4,FALSE)</f>
        <v>106686.24361440798</v>
      </c>
      <c r="L72" s="56"/>
      <c r="M72" s="438">
        <v>6</v>
      </c>
      <c r="N72" s="402">
        <f>K72/M72</f>
        <v>17781.040602401332</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28212.789769067997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56394.005211483127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11278.801042296625</v>
      </c>
      <c r="M84" s="858"/>
      <c r="N84" s="57"/>
    </row>
    <row r="85" spans="1:14">
      <c r="B85" s="95" t="s">
        <v>973</v>
      </c>
      <c r="C85" s="96"/>
      <c r="D85" s="96"/>
      <c r="E85" s="96"/>
      <c r="F85" s="96"/>
      <c r="G85" s="96"/>
      <c r="H85" s="96"/>
      <c r="I85" s="93"/>
      <c r="J85" s="94"/>
      <c r="K85" s="311">
        <v>0.05</v>
      </c>
      <c r="L85" s="857">
        <f>N79*K85</f>
        <v>2819.7002605741563</v>
      </c>
      <c r="M85" s="858"/>
      <c r="N85" s="57"/>
    </row>
    <row r="86" spans="1:14" ht="15.75" thickBot="1">
      <c r="B86" s="97" t="s">
        <v>974</v>
      </c>
      <c r="C86" s="98"/>
      <c r="D86" s="98"/>
      <c r="E86" s="98"/>
      <c r="F86" s="98"/>
      <c r="G86" s="98"/>
      <c r="H86" s="98"/>
      <c r="I86" s="99"/>
      <c r="J86" s="100"/>
      <c r="K86" s="312">
        <v>0.05</v>
      </c>
      <c r="L86" s="859">
        <f>N79*K86</f>
        <v>2819.7002605741563</v>
      </c>
      <c r="M86" s="860"/>
      <c r="N86" s="57"/>
    </row>
    <row r="87" spans="1:14" ht="15.75" thickBot="1">
      <c r="B87" s="823" t="s">
        <v>953</v>
      </c>
      <c r="C87" s="824"/>
      <c r="D87" s="824"/>
      <c r="E87" s="824"/>
      <c r="F87" s="824"/>
      <c r="G87" s="824"/>
      <c r="H87" s="824"/>
      <c r="I87" s="824"/>
      <c r="J87" s="824"/>
      <c r="K87" s="824"/>
      <c r="L87" s="824"/>
      <c r="M87" s="825"/>
      <c r="N87" s="58">
        <f>L84+L85+L86</f>
        <v>16918.201563444938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73312.206774928069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6.5" customHeight="1" thickBot="1">
      <c r="A31" t="s">
        <v>1845</v>
      </c>
      <c r="B31" s="86" t="s">
        <v>1110</v>
      </c>
      <c r="C31" s="87" t="s">
        <v>1658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123</v>
      </c>
      <c r="B36" s="836" t="str">
        <f>VLOOKUP(A36,EQUIPOS!A6:D154,3,FALSE)</f>
        <v>Bomba de inyección de lechada</v>
      </c>
      <c r="C36" s="837"/>
      <c r="D36" s="837"/>
      <c r="E36" s="837"/>
      <c r="F36" s="837"/>
      <c r="G36" s="837"/>
      <c r="H36" s="838"/>
      <c r="I36" s="274"/>
      <c r="J36" s="275"/>
      <c r="K36" s="276">
        <f>VLOOKUP(A36,EQUIPOS!A6:D163,4,FALSE)</f>
        <v>20373.795307846034</v>
      </c>
      <c r="L36" s="277"/>
      <c r="M36" s="343">
        <v>12</v>
      </c>
      <c r="N36" s="279">
        <f t="shared" ref="N36:N42" si="0">K36/M36</f>
        <v>1697.8162756538361</v>
      </c>
    </row>
    <row r="37" spans="1:14">
      <c r="A37" s="119" t="s">
        <v>288</v>
      </c>
      <c r="B37" s="836" t="str">
        <f>VLOOKUP(A37,EQUIPOS!A7:D154,3,FALSE)</f>
        <v xml:space="preserve">Planta eléctrica </v>
      </c>
      <c r="C37" s="837"/>
      <c r="D37" s="837"/>
      <c r="E37" s="837"/>
      <c r="F37" s="837"/>
      <c r="G37" s="837"/>
      <c r="H37" s="838"/>
      <c r="I37" s="274"/>
      <c r="J37" s="275"/>
      <c r="K37" s="276">
        <f>VLOOKUP(A37,EQUIPOS!A7:D164,4,FALSE)</f>
        <v>11140.124340251175</v>
      </c>
      <c r="L37" s="277"/>
      <c r="M37" s="343">
        <v>1.3</v>
      </c>
      <c r="N37" s="279">
        <f t="shared" si="0"/>
        <v>8569.326415577827</v>
      </c>
    </row>
    <row r="38" spans="1:14">
      <c r="A38" s="119" t="s">
        <v>125</v>
      </c>
      <c r="B38" s="836" t="str">
        <f>VLOOKUP(A38,EQUIPOS!A8:D154,3,FALSE)</f>
        <v>Bomba para gato de tensionamiento</v>
      </c>
      <c r="C38" s="837"/>
      <c r="D38" s="837"/>
      <c r="E38" s="837"/>
      <c r="F38" s="837"/>
      <c r="G38" s="837"/>
      <c r="H38" s="838"/>
      <c r="I38" s="274"/>
      <c r="J38" s="275"/>
      <c r="K38" s="276">
        <f>VLOOKUP(A38,EQUIPOS!A8:D165,4,FALSE)</f>
        <v>50853.090087430333</v>
      </c>
      <c r="L38" s="277"/>
      <c r="M38" s="343">
        <v>12</v>
      </c>
      <c r="N38" s="279">
        <f t="shared" si="0"/>
        <v>4237.7575072858608</v>
      </c>
    </row>
    <row r="39" spans="1:14">
      <c r="A39" s="119" t="s">
        <v>180</v>
      </c>
      <c r="B39" s="836" t="str">
        <f>VLOOKUP(A39,EQUIPOS!A9:D154,3,FALSE)</f>
        <v>Compresor 120 HP, con martillo.</v>
      </c>
      <c r="C39" s="837"/>
      <c r="D39" s="837"/>
      <c r="E39" s="837"/>
      <c r="F39" s="837"/>
      <c r="G39" s="837"/>
      <c r="H39" s="838"/>
      <c r="I39" s="274"/>
      <c r="J39" s="275"/>
      <c r="K39" s="276">
        <f>VLOOKUP(A39,EQUIPOS!A9:D166,4,FALSE)</f>
        <v>80855.080096048972</v>
      </c>
      <c r="L39" s="277"/>
      <c r="M39" s="343">
        <v>1.3</v>
      </c>
      <c r="N39" s="279">
        <f t="shared" si="0"/>
        <v>62196.215458499209</v>
      </c>
    </row>
    <row r="40" spans="1:14">
      <c r="A40" s="119" t="s">
        <v>197</v>
      </c>
      <c r="B40" s="836" t="str">
        <f>VLOOKUP(A40,EQUIPOS!A10:D154,3,FALSE)</f>
        <v>Equipo de perforación (TRACKDRILL), potencia 40 HP, 2100 golpes / minuto</v>
      </c>
      <c r="C40" s="837"/>
      <c r="D40" s="837"/>
      <c r="E40" s="837"/>
      <c r="F40" s="837"/>
      <c r="G40" s="837"/>
      <c r="H40" s="838"/>
      <c r="I40" s="274"/>
      <c r="J40" s="275"/>
      <c r="K40" s="276">
        <f>VLOOKUP(A40,EQUIPOS!A10:D167,4,FALSE)</f>
        <v>127365.31986357125</v>
      </c>
      <c r="L40" s="277"/>
      <c r="M40" s="343">
        <v>1.3</v>
      </c>
      <c r="N40" s="279">
        <f t="shared" si="0"/>
        <v>97973.322971977876</v>
      </c>
    </row>
    <row r="41" spans="1:14">
      <c r="A41" s="119" t="s">
        <v>195</v>
      </c>
      <c r="B41" s="836" t="str">
        <f>VLOOKUP(A41,EQUIPOS!A11:D155,3,FALSE)</f>
        <v xml:space="preserve">Equipo de oxicorte, Capacidad de corte: hasta 6´´ (152mm) </v>
      </c>
      <c r="C41" s="837"/>
      <c r="D41" s="837"/>
      <c r="E41" s="837"/>
      <c r="F41" s="837"/>
      <c r="G41" s="837"/>
      <c r="H41" s="838"/>
      <c r="I41" s="274"/>
      <c r="J41" s="275"/>
      <c r="K41" s="276">
        <f>VLOOKUP(A41,EQUIPOS!A11:D168,4,FALSE)</f>
        <v>9522.4737319932647</v>
      </c>
      <c r="L41" s="277"/>
      <c r="M41" s="343">
        <v>15</v>
      </c>
      <c r="N41" s="279">
        <f t="shared" si="0"/>
        <v>634.83158213288436</v>
      </c>
    </row>
    <row r="42" spans="1:14">
      <c r="A42" s="119" t="s">
        <v>240</v>
      </c>
      <c r="B42" s="836" t="str">
        <f>VLOOKUP(A42,EQUIPOS!A12:D156,3,FALSE)</f>
        <v>Gato para tensionamiento, fuerza Max 200 ton, área de tensión 314 cm2.</v>
      </c>
      <c r="C42" s="837"/>
      <c r="D42" s="837"/>
      <c r="E42" s="837"/>
      <c r="F42" s="837"/>
      <c r="G42" s="837"/>
      <c r="H42" s="838"/>
      <c r="I42" s="274"/>
      <c r="J42" s="275"/>
      <c r="K42" s="276">
        <f>VLOOKUP(A42,EQUIPOS!A12:D169,4,FALSE)</f>
        <v>126228.32963733024</v>
      </c>
      <c r="L42" s="277"/>
      <c r="M42" s="343">
        <v>12</v>
      </c>
      <c r="N42" s="279">
        <f t="shared" si="0"/>
        <v>10519.02746977752</v>
      </c>
    </row>
    <row r="43" spans="1:14">
      <c r="A43" s="119"/>
      <c r="B43" s="836"/>
      <c r="C43" s="837"/>
      <c r="D43" s="837"/>
      <c r="E43" s="837"/>
      <c r="F43" s="837"/>
      <c r="G43" s="837"/>
      <c r="H43" s="838"/>
      <c r="I43" s="428"/>
      <c r="J43" s="429"/>
      <c r="K43" s="276"/>
      <c r="L43" s="342"/>
      <c r="M43" s="343"/>
      <c r="N43" s="279"/>
    </row>
    <row r="44" spans="1:14">
      <c r="A44" s="119"/>
      <c r="B44" s="836"/>
      <c r="C44" s="837"/>
      <c r="D44" s="837"/>
      <c r="E44" s="837"/>
      <c r="F44" s="837"/>
      <c r="G44" s="837"/>
      <c r="H44" s="838"/>
      <c r="I44" s="335"/>
      <c r="J44" s="337"/>
      <c r="K44" s="276"/>
      <c r="L44" s="430"/>
      <c r="M44" s="431"/>
      <c r="N44" s="279"/>
    </row>
    <row r="45" spans="1:14">
      <c r="B45" s="836"/>
      <c r="C45" s="837"/>
      <c r="D45" s="837"/>
      <c r="E45" s="837"/>
      <c r="F45" s="837"/>
      <c r="G45" s="837"/>
      <c r="H45" s="838"/>
      <c r="I45" s="42"/>
      <c r="J45" s="43"/>
      <c r="K45" s="276"/>
      <c r="L45" s="283"/>
      <c r="M45" s="343"/>
      <c r="N45" s="279"/>
    </row>
    <row r="46" spans="1:14">
      <c r="B46" s="327"/>
      <c r="C46" s="328"/>
      <c r="D46" s="328"/>
      <c r="E46" s="328"/>
      <c r="F46" s="330"/>
      <c r="G46" s="330"/>
      <c r="H46" s="131"/>
      <c r="I46" s="42"/>
      <c r="J46" s="43"/>
      <c r="K46" s="276"/>
      <c r="L46" s="283"/>
      <c r="M46" s="284"/>
      <c r="N46" s="280"/>
    </row>
    <row r="47" spans="1:14">
      <c r="B47" s="344" t="s">
        <v>952</v>
      </c>
      <c r="C47" s="345"/>
      <c r="D47" s="345"/>
      <c r="E47" s="44"/>
      <c r="F47" s="45"/>
      <c r="G47" s="45"/>
      <c r="H47" s="46"/>
      <c r="I47" s="42"/>
      <c r="J47" s="43"/>
      <c r="K47" s="286"/>
      <c r="L47" s="283"/>
      <c r="M47" s="408">
        <v>0.1</v>
      </c>
      <c r="N47" s="351">
        <f>N91*M47</f>
        <v>4458.9852618155373</v>
      </c>
    </row>
    <row r="48" spans="1:14" ht="15.75" thickBot="1">
      <c r="B48" s="836"/>
      <c r="C48" s="837"/>
      <c r="D48" s="837"/>
      <c r="E48" s="837"/>
      <c r="F48" s="837"/>
      <c r="G48" s="837"/>
      <c r="H48" s="838"/>
      <c r="I48" s="845"/>
      <c r="J48" s="846"/>
      <c r="K48" s="47"/>
      <c r="L48" s="847"/>
      <c r="M48" s="848"/>
      <c r="N48" s="111"/>
    </row>
    <row r="49" spans="1:14" ht="15.75" thickBot="1">
      <c r="B49" s="823" t="s">
        <v>953</v>
      </c>
      <c r="C49" s="824"/>
      <c r="D49" s="824"/>
      <c r="E49" s="824"/>
      <c r="F49" s="824"/>
      <c r="G49" s="824"/>
      <c r="H49" s="824"/>
      <c r="I49" s="824"/>
      <c r="J49" s="824"/>
      <c r="K49" s="824"/>
      <c r="L49" s="824"/>
      <c r="M49" s="825"/>
      <c r="N49" s="401">
        <f>SUM(N36:N48)</f>
        <v>190287.28294272057</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4" t="s">
        <v>944</v>
      </c>
      <c r="C53" s="815"/>
      <c r="D53" s="815"/>
      <c r="E53" s="815"/>
      <c r="F53" s="815"/>
      <c r="G53" s="815"/>
      <c r="H53" s="815"/>
      <c r="I53" s="816"/>
      <c r="J53" s="322" t="s">
        <v>945</v>
      </c>
      <c r="K53" s="91" t="s">
        <v>946</v>
      </c>
      <c r="L53" s="817" t="s">
        <v>955</v>
      </c>
      <c r="M53" s="816"/>
      <c r="N53" s="92" t="s">
        <v>951</v>
      </c>
    </row>
    <row r="54" spans="1:14">
      <c r="A54" s="167" t="s">
        <v>788</v>
      </c>
      <c r="B54" s="49" t="str">
        <f>VLOOKUP(A54,MATERIALES!A5:D373,3,FALSE)</f>
        <v>Alambre negro para amarre calibre 18</v>
      </c>
      <c r="C54" s="288"/>
      <c r="D54" s="288"/>
      <c r="E54" s="288"/>
      <c r="F54" s="288"/>
      <c r="G54" s="288"/>
      <c r="H54" s="288"/>
      <c r="I54" s="288"/>
      <c r="J54" s="318" t="str">
        <f>VLOOKUP(A54,MATERIALES!A8:D646,2,FALSE)</f>
        <v>kg</v>
      </c>
      <c r="K54" s="289">
        <v>0.2</v>
      </c>
      <c r="L54" s="274"/>
      <c r="M54" s="409">
        <f>VLOOKUP(A54,MATERIALES!A5:D396,4,FALSE)</f>
        <v>5047.0298781073279</v>
      </c>
      <c r="N54" s="279">
        <f>K54*M54</f>
        <v>1009.4059756214656</v>
      </c>
    </row>
    <row r="55" spans="1:14">
      <c r="A55" s="167" t="s">
        <v>691</v>
      </c>
      <c r="B55" s="49" t="str">
        <f>VLOOKUP(A55,MATERIALES!A6:D373,3,FALSE)</f>
        <v>Torón de tensionmiento 1/2´´ o 5/8´´</v>
      </c>
      <c r="C55" s="432"/>
      <c r="D55" s="432"/>
      <c r="E55" s="432"/>
      <c r="F55" s="432"/>
      <c r="G55" s="432"/>
      <c r="H55" s="432"/>
      <c r="I55" s="432"/>
      <c r="J55" s="319" t="str">
        <f>VLOOKUP(A55,MATERIALES!A9:D647,2,FALSE)</f>
        <v>kg</v>
      </c>
      <c r="K55" s="404">
        <v>5.53</v>
      </c>
      <c r="L55" s="428"/>
      <c r="M55" s="409">
        <f>VLOOKUP(A55,MATERIALES!A6:D397,4,FALSE)</f>
        <v>4585.3520938258425</v>
      </c>
      <c r="N55" s="279">
        <f t="shared" ref="N55:N67" si="1">K55*M55</f>
        <v>25356.997078856912</v>
      </c>
    </row>
    <row r="56" spans="1:14">
      <c r="A56" s="167" t="s">
        <v>484</v>
      </c>
      <c r="B56" s="49" t="str">
        <f>VLOOKUP(A56,MATERIALES!A6:D373,3,FALSE)</f>
        <v>Limpiador 1/4 de galón (anclajes)</v>
      </c>
      <c r="C56" s="432"/>
      <c r="D56" s="432"/>
      <c r="E56" s="432"/>
      <c r="F56" s="432"/>
      <c r="G56" s="432"/>
      <c r="H56" s="432"/>
      <c r="I56" s="432"/>
      <c r="J56" s="319" t="str">
        <f>VLOOKUP(A56,MATERIALES!A10:D648,2,FALSE)</f>
        <v>u</v>
      </c>
      <c r="K56" s="404">
        <v>8.0000000000000002E-3</v>
      </c>
      <c r="L56" s="428"/>
      <c r="M56" s="409">
        <f>VLOOKUP(A56,MATERIALES!A6:D398,4,FALSE)</f>
        <v>25068.132408174795</v>
      </c>
      <c r="N56" s="279">
        <f t="shared" si="1"/>
        <v>200.54505926539838</v>
      </c>
    </row>
    <row r="57" spans="1:14">
      <c r="A57" s="167" t="s">
        <v>664</v>
      </c>
      <c r="B57" s="49" t="str">
        <f>VLOOKUP(A57,MATERIALES!A6:D373,3,FALSE)</f>
        <v>Soldadura en PVC 1/8 de galón (anclajes)</v>
      </c>
      <c r="C57" s="432"/>
      <c r="D57" s="432"/>
      <c r="E57" s="432"/>
      <c r="F57" s="432"/>
      <c r="G57" s="432"/>
      <c r="H57" s="432"/>
      <c r="I57" s="432"/>
      <c r="J57" s="319" t="str">
        <f>VLOOKUP(A57,MATERIALES!A11:D649,2,FALSE)</f>
        <v>u</v>
      </c>
      <c r="K57" s="404">
        <v>2.1999999999999999E-2</v>
      </c>
      <c r="L57" s="428"/>
      <c r="M57" s="409">
        <f>VLOOKUP(A57,MATERIALES!A6:D399,4,FALSE)</f>
        <v>43289.12118724177</v>
      </c>
      <c r="N57" s="279">
        <f t="shared" si="1"/>
        <v>952.36066611931892</v>
      </c>
    </row>
    <row r="58" spans="1:14">
      <c r="A58" s="167" t="s">
        <v>731</v>
      </c>
      <c r="B58" s="49" t="str">
        <f>VLOOKUP(A58,MATERIALES!A7:D373,3,FALSE)</f>
        <v>Unión en PVC RD21 de 1´´ (para anclajes)</v>
      </c>
      <c r="C58" s="432"/>
      <c r="D58" s="432"/>
      <c r="E58" s="432"/>
      <c r="F58" s="432"/>
      <c r="G58" s="432"/>
      <c r="H58" s="432"/>
      <c r="I58" s="432"/>
      <c r="J58" s="319" t="str">
        <f>VLOOKUP(A58,MATERIALES!A11:D650,2,FALSE)</f>
        <v>u</v>
      </c>
      <c r="K58" s="404">
        <v>0.3</v>
      </c>
      <c r="L58" s="428"/>
      <c r="M58" s="409">
        <f>VLOOKUP(A58,MATERIALES!A7:D400,4,FALSE)</f>
        <v>861.28229880953836</v>
      </c>
      <c r="N58" s="279">
        <f t="shared" si="1"/>
        <v>258.38468964286147</v>
      </c>
    </row>
    <row r="59" spans="1:14">
      <c r="A59" s="167" t="s">
        <v>684</v>
      </c>
      <c r="B59" s="49" t="str">
        <f>VLOOKUP(A59,MATERIALES!A8:D373,3,FALSE)</f>
        <v>Tapón en PVC RD21 de 1´´ (para anclaje)</v>
      </c>
      <c r="C59" s="432"/>
      <c r="D59" s="432"/>
      <c r="E59" s="432"/>
      <c r="F59" s="432"/>
      <c r="G59" s="432"/>
      <c r="H59" s="432"/>
      <c r="I59" s="432"/>
      <c r="J59" s="319" t="str">
        <f>VLOOKUP(A59,MATERIALES!A12:D651,2,FALSE)</f>
        <v>u</v>
      </c>
      <c r="K59" s="404">
        <v>0.1</v>
      </c>
      <c r="L59" s="428"/>
      <c r="M59" s="409">
        <f>VLOOKUP(A59,MATERIALES!A8:D401,4,FALSE)</f>
        <v>1317.8051788227208</v>
      </c>
      <c r="N59" s="279">
        <f t="shared" si="1"/>
        <v>131.78051788227208</v>
      </c>
    </row>
    <row r="60" spans="1:14">
      <c r="A60" s="167" t="s">
        <v>432</v>
      </c>
      <c r="B60" s="49" t="str">
        <f>VLOOKUP(A60,MATERIALES!A9:D373,3,FALSE)</f>
        <v>Anclajes o Cuñas para el tensionamiento</v>
      </c>
      <c r="C60" s="432"/>
      <c r="D60" s="432"/>
      <c r="E60" s="432"/>
      <c r="F60" s="432"/>
      <c r="G60" s="432"/>
      <c r="H60" s="432"/>
      <c r="I60" s="432"/>
      <c r="J60" s="319" t="str">
        <f>VLOOKUP(A60,MATERIALES!A13:D652,2,FALSE)</f>
        <v>u</v>
      </c>
      <c r="K60" s="404">
        <v>0.5</v>
      </c>
      <c r="L60" s="428"/>
      <c r="M60" s="409">
        <f>VLOOKUP(A60,MATERIALES!A9:D402,4,FALSE)</f>
        <v>11521.46535002404</v>
      </c>
      <c r="N60" s="279">
        <f t="shared" si="1"/>
        <v>5760.7326750120201</v>
      </c>
    </row>
    <row r="61" spans="1:14">
      <c r="A61" s="167" t="s">
        <v>702</v>
      </c>
      <c r="B61" s="49" t="str">
        <f>VLOOKUP(A61,MATERIALES!A10:D373,3,FALSE)</f>
        <v>Trompetas de 12 torones (tensionamiento)</v>
      </c>
      <c r="C61" s="432"/>
      <c r="D61" s="432"/>
      <c r="E61" s="432"/>
      <c r="F61" s="432"/>
      <c r="G61" s="432"/>
      <c r="H61" s="432"/>
      <c r="I61" s="432"/>
      <c r="J61" s="319" t="s">
        <v>92</v>
      </c>
      <c r="K61" s="404">
        <v>0.1</v>
      </c>
      <c r="L61" s="428"/>
      <c r="M61" s="409">
        <f>VLOOKUP(A61,MATERIALES!A10:D403,4,FALSE)</f>
        <v>54977.508426015767</v>
      </c>
      <c r="N61" s="279">
        <f t="shared" si="1"/>
        <v>5497.7508426015775</v>
      </c>
    </row>
    <row r="62" spans="1:14">
      <c r="A62" s="167" t="s">
        <v>492</v>
      </c>
      <c r="B62" s="49" t="str">
        <f>VLOOKUP(A62,MATERIALES!A11:D373,3,FALSE)</f>
        <v>Lechada Para Ductos (Acero De Preesfuerzo)</v>
      </c>
      <c r="C62" s="432"/>
      <c r="D62" s="432"/>
      <c r="E62" s="432"/>
      <c r="F62" s="432"/>
      <c r="G62" s="432"/>
      <c r="H62" s="432"/>
      <c r="I62" s="432"/>
      <c r="J62" s="319" t="s">
        <v>422</v>
      </c>
      <c r="K62" s="404">
        <v>10</v>
      </c>
      <c r="L62" s="428"/>
      <c r="M62" s="409">
        <f>VLOOKUP(A62,MATERIALES!A11:D404,4,FALSE)</f>
        <v>1116.7052773473356</v>
      </c>
      <c r="N62" s="279">
        <f t="shared" si="1"/>
        <v>11167.052773473355</v>
      </c>
    </row>
    <row r="63" spans="1:14">
      <c r="A63" s="167" t="s">
        <v>445</v>
      </c>
      <c r="B63" s="49" t="str">
        <f>VLOOKUP(A63,MATERIALES!A11:D373,3,FALSE)</f>
        <v>Ductos para tensionimiento</v>
      </c>
      <c r="C63" s="432"/>
      <c r="D63" s="432"/>
      <c r="E63" s="432"/>
      <c r="F63" s="432"/>
      <c r="G63" s="432"/>
      <c r="H63" s="432"/>
      <c r="I63" s="432"/>
      <c r="J63" s="319" t="str">
        <f>VLOOKUP(A63,MATERIALES!A14:D655,2,FALSE)</f>
        <v>m</v>
      </c>
      <c r="K63" s="404">
        <v>1</v>
      </c>
      <c r="L63" s="428"/>
      <c r="M63" s="409">
        <f>VLOOKUP(A63,MATERIALES!A11:D405,4,FALSE)</f>
        <v>11835.17206805941</v>
      </c>
      <c r="N63" s="279">
        <f t="shared" si="1"/>
        <v>11835.17206805941</v>
      </c>
    </row>
    <row r="64" spans="1:14">
      <c r="A64" s="167" t="s">
        <v>591</v>
      </c>
      <c r="B64" s="49" t="str">
        <f>VLOOKUP(A64,MATERIALES!A12:D373,3,FALSE)</f>
        <v>Oxigeno industrial</v>
      </c>
      <c r="C64" s="432"/>
      <c r="D64" s="432"/>
      <c r="E64" s="432"/>
      <c r="F64" s="432"/>
      <c r="G64" s="432"/>
      <c r="H64" s="432"/>
      <c r="I64" s="432"/>
      <c r="J64" s="319" t="str">
        <f>VLOOKUP(A64,MATERIALES!A15:D656,2,FALSE)</f>
        <v>kg</v>
      </c>
      <c r="K64" s="404">
        <v>0.5</v>
      </c>
      <c r="L64" s="428"/>
      <c r="M64" s="409">
        <f>VLOOKUP(A64,MATERIALES!A12:D406,4,FALSE)</f>
        <v>10745.502214825699</v>
      </c>
      <c r="N64" s="279">
        <f t="shared" si="1"/>
        <v>5372.7511074128497</v>
      </c>
    </row>
    <row r="65" spans="1:14">
      <c r="A65" s="167" t="s">
        <v>507</v>
      </c>
      <c r="B65" s="49" t="str">
        <f>VLOOKUP(A65,MATERIALES!A13:D374,3,FALSE)</f>
        <v>Manguera de polietileno de 3´´</v>
      </c>
      <c r="C65" s="432"/>
      <c r="D65" s="432"/>
      <c r="E65" s="432"/>
      <c r="F65" s="432"/>
      <c r="G65" s="432"/>
      <c r="H65" s="432"/>
      <c r="I65" s="432"/>
      <c r="J65" s="319" t="str">
        <f>VLOOKUP(A65,MATERIALES!A16:D657,2,FALSE)</f>
        <v>m</v>
      </c>
      <c r="K65" s="404">
        <v>0.55000000000000004</v>
      </c>
      <c r="L65" s="428"/>
      <c r="M65" s="409">
        <f>VLOOKUP(A65,MATERIALES!A13:D407,4,FALSE)</f>
        <v>5736.3402139950667</v>
      </c>
      <c r="N65" s="279">
        <f t="shared" si="1"/>
        <v>3154.987117697287</v>
      </c>
    </row>
    <row r="66" spans="1:14">
      <c r="A66" s="167" t="s">
        <v>898</v>
      </c>
      <c r="B66" s="49" t="str">
        <f>VLOOKUP(A66,MATERIALES!A13:D375,3,FALSE)</f>
        <v>Alambre Negro Para Amarre</v>
      </c>
      <c r="C66" s="432"/>
      <c r="D66" s="432"/>
      <c r="E66" s="432"/>
      <c r="F66" s="432"/>
      <c r="G66" s="432"/>
      <c r="H66" s="432"/>
      <c r="I66" s="432"/>
      <c r="J66" s="319" t="str">
        <f>VLOOKUP(A66,MATERIALES!A17:D658,2,FALSE)</f>
        <v>kg</v>
      </c>
      <c r="K66" s="404">
        <v>0.05</v>
      </c>
      <c r="L66" s="428"/>
      <c r="M66" s="409">
        <f>VLOOKUP(A66,MATERIALES!A13:D408,4,FALSE)</f>
        <v>3377.1824536415584</v>
      </c>
      <c r="N66" s="279">
        <f t="shared" si="1"/>
        <v>168.85912268207792</v>
      </c>
    </row>
    <row r="67" spans="1:14">
      <c r="A67" s="167" t="s">
        <v>706</v>
      </c>
      <c r="B67" s="49" t="str">
        <f>VLOOKUP(A67,MATERIALES!A13:D376,3,FALSE)</f>
        <v>Tubería PVC RD21 de 1´´ (para anclajes)</v>
      </c>
      <c r="C67" s="432"/>
      <c r="D67" s="432"/>
      <c r="E67" s="432"/>
      <c r="F67" s="432"/>
      <c r="G67" s="432"/>
      <c r="H67" s="432"/>
      <c r="I67" s="432"/>
      <c r="J67" s="319" t="str">
        <f>VLOOKUP(A67,MATERIALES!A18:D659,2,FALSE)</f>
        <v>m</v>
      </c>
      <c r="K67" s="404">
        <v>1</v>
      </c>
      <c r="L67" s="428"/>
      <c r="M67" s="409">
        <f>VLOOKUP(A67,MATERIALES!A13:D409,4,FALSE)</f>
        <v>3699.8610726455936</v>
      </c>
      <c r="N67" s="279">
        <f t="shared" si="1"/>
        <v>3699.8610726455936</v>
      </c>
    </row>
    <row r="68" spans="1:14" ht="15.75" thickBot="1">
      <c r="B68" s="49"/>
      <c r="C68" s="317"/>
      <c r="D68" s="317"/>
      <c r="E68" s="317"/>
      <c r="F68" s="317"/>
      <c r="G68" s="317"/>
      <c r="H68" s="317"/>
      <c r="I68" s="317"/>
      <c r="J68" s="442"/>
      <c r="K68" s="132"/>
      <c r="L68" s="332"/>
      <c r="M68" s="409"/>
      <c r="N68" s="279"/>
    </row>
    <row r="69" spans="1:14" ht="15.75" thickBot="1">
      <c r="B69" s="823" t="s">
        <v>953</v>
      </c>
      <c r="C69" s="824"/>
      <c r="D69" s="824"/>
      <c r="E69" s="824"/>
      <c r="F69" s="824"/>
      <c r="G69" s="824"/>
      <c r="H69" s="824"/>
      <c r="I69" s="824"/>
      <c r="J69" s="824"/>
      <c r="K69" s="824"/>
      <c r="L69" s="824"/>
      <c r="M69" s="825"/>
      <c r="N69" s="401">
        <f>SUM(N54:N68)</f>
        <v>74566.640766972385</v>
      </c>
    </row>
    <row r="70" spans="1:14">
      <c r="B70" s="39"/>
      <c r="C70" s="40"/>
      <c r="D70" s="40"/>
      <c r="E70" s="40"/>
      <c r="F70" s="40"/>
      <c r="G70" s="40"/>
      <c r="H70" s="40"/>
      <c r="I70" s="40"/>
      <c r="J70" s="40"/>
      <c r="K70" s="40"/>
      <c r="L70" s="40"/>
      <c r="M70" s="40"/>
      <c r="N70" s="41"/>
    </row>
    <row r="71" spans="1:14">
      <c r="B71" s="70" t="s">
        <v>956</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0" t="s">
        <v>957</v>
      </c>
      <c r="C73" s="321"/>
      <c r="D73" s="321"/>
      <c r="E73" s="321"/>
      <c r="F73" s="321"/>
      <c r="G73" s="321"/>
      <c r="H73" s="79" t="s">
        <v>945</v>
      </c>
      <c r="I73" s="80" t="s">
        <v>958</v>
      </c>
      <c r="J73" s="81" t="s">
        <v>959</v>
      </c>
      <c r="K73" s="79" t="s">
        <v>960</v>
      </c>
      <c r="L73" s="826" t="s">
        <v>961</v>
      </c>
      <c r="M73" s="799"/>
      <c r="N73" s="82" t="s">
        <v>951</v>
      </c>
    </row>
    <row r="74" spans="1:14">
      <c r="B74" s="52"/>
      <c r="C74" s="324"/>
      <c r="D74" s="324"/>
      <c r="E74" s="324"/>
      <c r="F74" s="324"/>
      <c r="G74" s="324"/>
      <c r="H74" s="318"/>
      <c r="I74" s="286"/>
      <c r="J74" s="293"/>
      <c r="K74" s="286"/>
      <c r="L74" s="827"/>
      <c r="M74" s="828"/>
      <c r="N74" s="294"/>
    </row>
    <row r="75" spans="1:14">
      <c r="B75" s="52"/>
      <c r="C75" s="53"/>
      <c r="D75" s="53"/>
      <c r="E75" s="53"/>
      <c r="F75" s="53"/>
      <c r="G75" s="53"/>
      <c r="H75" s="318"/>
      <c r="I75" s="286"/>
      <c r="J75" s="293"/>
      <c r="K75" s="286"/>
      <c r="L75" s="827"/>
      <c r="M75" s="828"/>
      <c r="N75" s="294"/>
    </row>
    <row r="76" spans="1:14">
      <c r="B76" s="52"/>
      <c r="C76" s="53"/>
      <c r="D76" s="53"/>
      <c r="E76" s="53"/>
      <c r="F76" s="53"/>
      <c r="G76" s="53"/>
      <c r="H76" s="318"/>
      <c r="I76" s="286"/>
      <c r="J76" s="293"/>
      <c r="K76" s="286"/>
      <c r="L76" s="827"/>
      <c r="M76" s="828"/>
      <c r="N76" s="294"/>
    </row>
    <row r="77" spans="1:14">
      <c r="B77" s="52"/>
      <c r="C77" s="53"/>
      <c r="D77" s="53"/>
      <c r="E77" s="53"/>
      <c r="F77" s="53"/>
      <c r="G77" s="53"/>
      <c r="H77" s="318"/>
      <c r="I77" s="286"/>
      <c r="J77" s="293"/>
      <c r="K77" s="286"/>
      <c r="L77" s="827"/>
      <c r="M77" s="828"/>
      <c r="N77" s="294"/>
    </row>
    <row r="78" spans="1:14">
      <c r="B78" s="52"/>
      <c r="C78" s="53"/>
      <c r="D78" s="53"/>
      <c r="E78" s="53"/>
      <c r="F78" s="53"/>
      <c r="G78" s="53"/>
      <c r="H78" s="295"/>
      <c r="I78" s="286"/>
      <c r="J78" s="286"/>
      <c r="K78" s="286"/>
      <c r="L78" s="296"/>
      <c r="M78" s="297"/>
      <c r="N78" s="298"/>
    </row>
    <row r="79" spans="1:14" ht="15.75" thickBot="1">
      <c r="B79" s="454"/>
      <c r="C79" s="455"/>
      <c r="D79" s="455"/>
      <c r="E79" s="455"/>
      <c r="F79" s="455"/>
      <c r="G79" s="455"/>
      <c r="H79" s="54"/>
      <c r="I79" s="132"/>
      <c r="J79" s="132"/>
      <c r="K79" s="132"/>
      <c r="L79" s="812"/>
      <c r="M79" s="813"/>
      <c r="N79" s="133"/>
    </row>
    <row r="80" spans="1:14" ht="15.75" thickBot="1">
      <c r="B80" s="829" t="s">
        <v>953</v>
      </c>
      <c r="C80" s="830"/>
      <c r="D80" s="830"/>
      <c r="E80" s="830"/>
      <c r="F80" s="830"/>
      <c r="G80" s="830"/>
      <c r="H80" s="830"/>
      <c r="I80" s="830"/>
      <c r="J80" s="830"/>
      <c r="K80" s="830"/>
      <c r="L80" s="830"/>
      <c r="M80" s="831"/>
      <c r="N80" s="110"/>
    </row>
    <row r="81" spans="1:15">
      <c r="B81" s="39"/>
      <c r="C81" s="40"/>
      <c r="D81" s="40"/>
      <c r="E81" s="40"/>
      <c r="F81" s="40"/>
      <c r="G81" s="40"/>
      <c r="H81" s="40"/>
      <c r="I81" s="40"/>
      <c r="J81" s="40"/>
      <c r="K81" s="40"/>
      <c r="L81" s="40"/>
      <c r="M81" s="40"/>
      <c r="N81" s="41"/>
    </row>
    <row r="82" spans="1:15">
      <c r="B82" s="70" t="s">
        <v>962</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9" t="s">
        <v>963</v>
      </c>
      <c r="C84" s="850"/>
      <c r="D84" s="850"/>
      <c r="E84" s="850"/>
      <c r="F84" s="850"/>
      <c r="G84" s="850"/>
      <c r="H84" s="850"/>
      <c r="I84" s="79" t="s">
        <v>964</v>
      </c>
      <c r="J84" s="81" t="s">
        <v>1410</v>
      </c>
      <c r="K84" s="80" t="s">
        <v>966</v>
      </c>
      <c r="L84" s="851" t="s">
        <v>950</v>
      </c>
      <c r="M84" s="852"/>
      <c r="N84" s="104" t="s">
        <v>951</v>
      </c>
    </row>
    <row r="85" spans="1:15">
      <c r="A85" s="168" t="s">
        <v>11</v>
      </c>
      <c r="B85" s="55" t="str">
        <f>VLOOKUP(A85,'MANO DE OBRA'!A8:D68,3,FALSE)</f>
        <v>Obrero (4)</v>
      </c>
      <c r="C85" s="53"/>
      <c r="D85" s="53"/>
      <c r="E85" s="53"/>
      <c r="F85" s="53"/>
      <c r="G85" s="53"/>
      <c r="H85" s="53"/>
      <c r="I85" s="299">
        <f>K85/J85*100</f>
        <v>135330.79999999999</v>
      </c>
      <c r="J85" s="300">
        <v>185</v>
      </c>
      <c r="K85" s="301">
        <f>VLOOKUP(A85,'MANO DE OBRA'!A8:D99,4,FALSE)</f>
        <v>250361.97999999998</v>
      </c>
      <c r="L85" s="56"/>
      <c r="M85" s="441">
        <v>10.4</v>
      </c>
      <c r="N85" s="402">
        <f>K85/M85</f>
        <v>24073.267307692306</v>
      </c>
      <c r="O85" s="112"/>
    </row>
    <row r="86" spans="1:15">
      <c r="A86" s="168" t="s">
        <v>32</v>
      </c>
      <c r="B86" s="55" t="str">
        <f>VLOOKUP(A86,'MANO DE OBRA'!A8:D69,3,FALSE)</f>
        <v>Oficial (2)</v>
      </c>
      <c r="C86" s="53"/>
      <c r="D86" s="53"/>
      <c r="E86" s="53"/>
      <c r="F86" s="53"/>
      <c r="G86" s="53"/>
      <c r="H86" s="53"/>
      <c r="I86" s="299">
        <f>K86/J86*100</f>
        <v>115336.47958314378</v>
      </c>
      <c r="J86" s="300">
        <v>185</v>
      </c>
      <c r="K86" s="301">
        <f>VLOOKUP(A86,'MANO DE OBRA'!A8:D100,4,FALSE)</f>
        <v>213372.48722881597</v>
      </c>
      <c r="L86" s="56"/>
      <c r="M86" s="438">
        <v>10.4</v>
      </c>
      <c r="N86" s="402">
        <f>K86/M86</f>
        <v>20516.585310463073</v>
      </c>
    </row>
    <row r="87" spans="1:15">
      <c r="B87" s="55"/>
      <c r="C87" s="53"/>
      <c r="D87" s="53"/>
      <c r="E87" s="53"/>
      <c r="F87" s="53"/>
      <c r="G87" s="53"/>
      <c r="H87" s="53"/>
      <c r="I87" s="299"/>
      <c r="J87" s="300"/>
      <c r="K87" s="301"/>
      <c r="L87" s="56"/>
      <c r="M87" s="439"/>
      <c r="N87" s="402"/>
    </row>
    <row r="88" spans="1:15">
      <c r="B88" s="55"/>
      <c r="C88" s="53"/>
      <c r="D88" s="53"/>
      <c r="E88" s="53"/>
      <c r="F88" s="53"/>
      <c r="G88" s="53"/>
      <c r="H88" s="53"/>
      <c r="I88" s="286"/>
      <c r="J88" s="304"/>
      <c r="K88" s="305"/>
      <c r="L88" s="325"/>
      <c r="M88" s="307"/>
      <c r="N88" s="303"/>
    </row>
    <row r="89" spans="1:15">
      <c r="B89" s="55"/>
      <c r="C89" s="53"/>
      <c r="D89" s="53"/>
      <c r="E89" s="53"/>
      <c r="F89" s="53"/>
      <c r="G89" s="53"/>
      <c r="H89" s="53"/>
      <c r="I89" s="286"/>
      <c r="J89" s="304"/>
      <c r="K89" s="305"/>
      <c r="L89" s="325"/>
      <c r="M89" s="307"/>
      <c r="N89" s="303"/>
    </row>
    <row r="90" spans="1:15" ht="15.75" thickBot="1">
      <c r="B90" s="810"/>
      <c r="C90" s="811"/>
      <c r="D90" s="811"/>
      <c r="E90" s="811"/>
      <c r="F90" s="811"/>
      <c r="G90" s="811"/>
      <c r="H90" s="811"/>
      <c r="I90" s="132"/>
      <c r="J90" s="132"/>
      <c r="K90" s="132"/>
      <c r="L90" s="911"/>
      <c r="M90" s="911"/>
      <c r="N90" s="51"/>
    </row>
    <row r="91" spans="1:15" ht="15.75" thickBot="1">
      <c r="B91" s="829" t="s">
        <v>953</v>
      </c>
      <c r="C91" s="830"/>
      <c r="D91" s="830"/>
      <c r="E91" s="830"/>
      <c r="F91" s="830"/>
      <c r="G91" s="830"/>
      <c r="H91" s="830"/>
      <c r="I91" s="830"/>
      <c r="J91" s="830"/>
      <c r="K91" s="830"/>
      <c r="L91" s="830"/>
      <c r="M91" s="831"/>
      <c r="N91" s="308">
        <f>SUM(N85:N90)</f>
        <v>44589.852618155375</v>
      </c>
    </row>
    <row r="92" spans="1:15" ht="15.75" thickBot="1">
      <c r="B92" s="39"/>
      <c r="C92" s="40"/>
      <c r="D92" s="40"/>
      <c r="E92" s="40"/>
      <c r="F92" s="40"/>
      <c r="G92" s="40"/>
      <c r="H92" s="40"/>
      <c r="I92" s="40"/>
      <c r="J92" s="40"/>
      <c r="K92" s="40"/>
      <c r="L92" s="40"/>
      <c r="M92" s="40"/>
      <c r="N92" s="41"/>
    </row>
    <row r="93" spans="1:15" ht="15.75" thickBot="1">
      <c r="B93" s="823" t="s">
        <v>967</v>
      </c>
      <c r="C93" s="824"/>
      <c r="D93" s="824"/>
      <c r="E93" s="824"/>
      <c r="F93" s="824"/>
      <c r="G93" s="824"/>
      <c r="H93" s="824"/>
      <c r="I93" s="824"/>
      <c r="J93" s="824"/>
      <c r="K93" s="824"/>
      <c r="L93" s="824"/>
      <c r="M93" s="825"/>
      <c r="N93" s="105">
        <f>N49+N69+N80+N91</f>
        <v>309443.77632784832</v>
      </c>
    </row>
    <row r="94" spans="1:15">
      <c r="B94" s="39"/>
      <c r="C94" s="40"/>
      <c r="D94" s="40"/>
      <c r="E94" s="40"/>
      <c r="F94" s="40"/>
      <c r="G94" s="40"/>
      <c r="H94" s="40"/>
      <c r="I94" s="40"/>
      <c r="J94" s="40"/>
      <c r="K94" s="40"/>
      <c r="L94" s="40"/>
      <c r="M94" s="40"/>
      <c r="N94" s="41"/>
    </row>
    <row r="95" spans="1:15">
      <c r="B95" s="70" t="s">
        <v>968</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14" t="s">
        <v>969</v>
      </c>
      <c r="C97" s="815"/>
      <c r="D97" s="815"/>
      <c r="E97" s="815"/>
      <c r="F97" s="815"/>
      <c r="G97" s="815"/>
      <c r="H97" s="815"/>
      <c r="I97" s="321"/>
      <c r="J97" s="341"/>
      <c r="K97" s="309" t="s">
        <v>970</v>
      </c>
      <c r="L97" s="853" t="s">
        <v>971</v>
      </c>
      <c r="M97" s="854"/>
      <c r="N97" s="310"/>
    </row>
    <row r="98" spans="1:14">
      <c r="B98" s="855" t="s">
        <v>972</v>
      </c>
      <c r="C98" s="856"/>
      <c r="D98" s="856"/>
      <c r="E98" s="856"/>
      <c r="F98" s="856"/>
      <c r="G98" s="856"/>
      <c r="H98" s="856"/>
      <c r="I98" s="93"/>
      <c r="J98" s="94"/>
      <c r="K98" s="311">
        <v>0.2</v>
      </c>
      <c r="L98" s="857">
        <f>N93*K98</f>
        <v>61888.755265569664</v>
      </c>
      <c r="M98" s="858"/>
      <c r="N98" s="57"/>
    </row>
    <row r="99" spans="1:14">
      <c r="B99" s="95" t="s">
        <v>973</v>
      </c>
      <c r="C99" s="96"/>
      <c r="D99" s="96"/>
      <c r="E99" s="96"/>
      <c r="F99" s="96"/>
      <c r="G99" s="96"/>
      <c r="H99" s="96"/>
      <c r="I99" s="93"/>
      <c r="J99" s="94"/>
      <c r="K99" s="311">
        <v>0.05</v>
      </c>
      <c r="L99" s="857">
        <f>N93*K99</f>
        <v>15472.188816392416</v>
      </c>
      <c r="M99" s="858"/>
      <c r="N99" s="57"/>
    </row>
    <row r="100" spans="1:14" ht="15.75" thickBot="1">
      <c r="B100" s="97" t="s">
        <v>974</v>
      </c>
      <c r="C100" s="98"/>
      <c r="D100" s="98"/>
      <c r="E100" s="98"/>
      <c r="F100" s="98"/>
      <c r="G100" s="98"/>
      <c r="H100" s="98"/>
      <c r="I100" s="99"/>
      <c r="J100" s="100"/>
      <c r="K100" s="312">
        <v>0.05</v>
      </c>
      <c r="L100" s="859">
        <f>N93*K100</f>
        <v>15472.188816392416</v>
      </c>
      <c r="M100" s="860"/>
      <c r="N100" s="57"/>
    </row>
    <row r="101" spans="1:14" ht="15.75" thickBot="1">
      <c r="B101" s="823" t="s">
        <v>953</v>
      </c>
      <c r="C101" s="824"/>
      <c r="D101" s="824"/>
      <c r="E101" s="824"/>
      <c r="F101" s="824"/>
      <c r="G101" s="824"/>
      <c r="H101" s="824"/>
      <c r="I101" s="824"/>
      <c r="J101" s="824"/>
      <c r="K101" s="824"/>
      <c r="L101" s="824"/>
      <c r="M101" s="825"/>
      <c r="N101" s="58">
        <f>L98+L99+L100</f>
        <v>92833.132898354495</v>
      </c>
    </row>
    <row r="102" spans="1:14" ht="15.75" thickBot="1">
      <c r="B102" s="39"/>
      <c r="C102" s="40"/>
      <c r="D102" s="40"/>
      <c r="E102" s="40"/>
      <c r="F102" s="40"/>
      <c r="G102" s="40"/>
      <c r="H102" s="40"/>
      <c r="I102" s="40"/>
      <c r="J102" s="40"/>
      <c r="K102" s="40"/>
      <c r="L102" s="40"/>
      <c r="M102" s="40"/>
      <c r="N102" s="41"/>
    </row>
    <row r="103" spans="1:14" ht="15.75" thickBot="1">
      <c r="A103" t="s">
        <v>2016</v>
      </c>
      <c r="B103" s="823" t="s">
        <v>975</v>
      </c>
      <c r="C103" s="824"/>
      <c r="D103" s="824"/>
      <c r="E103" s="824"/>
      <c r="F103" s="824"/>
      <c r="G103" s="824"/>
      <c r="H103" s="824"/>
      <c r="I103" s="824"/>
      <c r="J103" s="824"/>
      <c r="K103" s="824"/>
      <c r="L103" s="824"/>
      <c r="M103" s="825"/>
      <c r="N103" s="195">
        <f>N93+N101</f>
        <v>402276.90922620281</v>
      </c>
    </row>
    <row r="104" spans="1:14">
      <c r="B104" s="246"/>
      <c r="C104" s="247"/>
      <c r="D104" s="247"/>
      <c r="E104" s="247"/>
      <c r="F104" s="247"/>
      <c r="G104" s="247"/>
      <c r="H104" s="247"/>
      <c r="I104" s="247"/>
      <c r="J104" s="247"/>
      <c r="K104" s="247"/>
      <c r="L104" s="247"/>
      <c r="M104" s="247"/>
      <c r="N104" s="248"/>
    </row>
    <row r="105" spans="1:14">
      <c r="B105" s="249"/>
      <c r="C105" s="250"/>
      <c r="D105" s="250"/>
      <c r="E105" s="250"/>
      <c r="F105" s="250"/>
      <c r="G105" s="250"/>
      <c r="H105" s="250"/>
      <c r="I105" s="250"/>
      <c r="J105" s="250"/>
      <c r="K105" s="250"/>
      <c r="L105" s="250"/>
      <c r="M105" s="250"/>
      <c r="N105" s="251"/>
    </row>
    <row r="106" spans="1:14">
      <c r="B106" s="249"/>
      <c r="C106" s="250"/>
      <c r="D106" s="250"/>
      <c r="E106" s="250"/>
      <c r="F106" s="250"/>
      <c r="G106" s="250"/>
      <c r="H106" s="250"/>
      <c r="I106" s="250"/>
      <c r="J106" s="250"/>
      <c r="K106" s="250"/>
      <c r="L106" s="250"/>
      <c r="M106" s="250"/>
      <c r="N106" s="251"/>
    </row>
    <row r="107" spans="1:14">
      <c r="B107" s="249"/>
      <c r="C107" s="250"/>
      <c r="D107" s="250"/>
      <c r="E107" s="250"/>
      <c r="F107" s="250"/>
      <c r="G107" s="250"/>
      <c r="H107" s="250"/>
      <c r="I107" s="250"/>
      <c r="J107" s="250"/>
      <c r="K107" s="250"/>
      <c r="L107" s="250"/>
      <c r="M107" s="250"/>
      <c r="N107" s="251"/>
    </row>
    <row r="108" spans="1:14">
      <c r="B108" s="249"/>
      <c r="C108" s="250"/>
      <c r="D108" s="250"/>
      <c r="E108" s="424" t="s">
        <v>976</v>
      </c>
      <c r="F108" s="424"/>
      <c r="G108" s="424"/>
      <c r="H108" s="424"/>
      <c r="I108" s="424"/>
      <c r="J108" s="424"/>
      <c r="K108" s="250"/>
      <c r="L108" s="250"/>
      <c r="M108" s="250"/>
      <c r="N108" s="251"/>
    </row>
    <row r="109" spans="1:14">
      <c r="B109" s="249"/>
      <c r="C109" s="250"/>
      <c r="D109" s="250"/>
      <c r="E109" s="250" t="s">
        <v>977</v>
      </c>
      <c r="F109" s="250"/>
      <c r="G109" s="250"/>
      <c r="H109" s="250"/>
      <c r="I109" s="250"/>
      <c r="J109" s="250"/>
      <c r="K109" s="250"/>
      <c r="L109" s="250"/>
      <c r="M109" s="250"/>
      <c r="N109" s="251"/>
    </row>
    <row r="110" spans="1:14">
      <c r="B110" s="249"/>
      <c r="C110" s="250"/>
      <c r="D110" s="250"/>
      <c r="E110" s="250" t="s">
        <v>978</v>
      </c>
      <c r="F110" s="250"/>
      <c r="G110" s="250"/>
      <c r="H110" s="250"/>
      <c r="I110" s="250"/>
      <c r="J110" s="250"/>
      <c r="K110" s="250"/>
      <c r="L110" s="250"/>
      <c r="M110" s="250"/>
      <c r="N110" s="251"/>
    </row>
    <row r="111" spans="1:14">
      <c r="B111" s="249"/>
      <c r="C111" s="250"/>
      <c r="D111" s="250"/>
      <c r="E111" s="250" t="s">
        <v>979</v>
      </c>
      <c r="F111" s="250"/>
      <c r="G111" s="250"/>
      <c r="H111" s="250"/>
      <c r="I111" s="250"/>
      <c r="J111" s="250"/>
      <c r="K111" s="250"/>
      <c r="L111" s="250"/>
      <c r="M111" s="250"/>
      <c r="N111" s="251"/>
    </row>
    <row r="112" spans="1:14" ht="15.75" thickBot="1">
      <c r="B112" s="249"/>
      <c r="C112" s="250"/>
      <c r="D112" s="250"/>
      <c r="E112" s="250"/>
      <c r="F112" s="250" t="s">
        <v>980</v>
      </c>
      <c r="G112" s="250"/>
      <c r="H112" s="250"/>
      <c r="I112" s="250"/>
      <c r="J112" s="250"/>
      <c r="K112" s="250"/>
      <c r="L112" s="250"/>
      <c r="M112" s="250"/>
      <c r="N112" s="251"/>
    </row>
    <row r="113" spans="2:14">
      <c r="B113" s="234" t="s">
        <v>2216</v>
      </c>
      <c r="C113" s="235"/>
      <c r="D113" s="235"/>
      <c r="E113" s="235"/>
      <c r="F113" s="235"/>
      <c r="G113" s="235"/>
      <c r="H113" s="235"/>
      <c r="I113" s="235"/>
      <c r="J113" s="235"/>
      <c r="K113" s="235"/>
      <c r="L113" s="235"/>
      <c r="M113" s="235"/>
      <c r="N113" s="236"/>
    </row>
    <row r="114" spans="2:14">
      <c r="B114" s="252"/>
      <c r="C114" s="253"/>
      <c r="D114" s="253"/>
      <c r="E114" s="253"/>
      <c r="F114" s="253"/>
      <c r="G114" s="253"/>
      <c r="H114" s="253"/>
      <c r="I114" s="253"/>
      <c r="J114" s="253"/>
      <c r="K114" s="253"/>
      <c r="L114" s="253"/>
      <c r="M114" s="253"/>
      <c r="N114" s="254"/>
    </row>
    <row r="115" spans="2:14">
      <c r="B115" s="252"/>
      <c r="C115" s="253"/>
      <c r="D115" s="253"/>
      <c r="E115" s="253"/>
      <c r="F115" s="253"/>
      <c r="G115" s="253"/>
      <c r="H115" s="253"/>
      <c r="I115" s="253"/>
      <c r="J115" s="253"/>
      <c r="K115" s="253"/>
      <c r="L115" s="253"/>
      <c r="M115" s="253"/>
      <c r="N115" s="254"/>
    </row>
    <row r="116" spans="2:14">
      <c r="B116" s="252"/>
      <c r="C116" s="253"/>
      <c r="D116" s="253"/>
      <c r="E116" s="253"/>
      <c r="F116" s="253"/>
      <c r="G116" s="253"/>
      <c r="H116" s="253"/>
      <c r="I116" s="253"/>
      <c r="J116" s="253"/>
      <c r="K116" s="253"/>
      <c r="L116" s="253"/>
      <c r="M116" s="253"/>
      <c r="N116" s="254"/>
    </row>
    <row r="117" spans="2:14" ht="15.75" thickBot="1">
      <c r="B117" s="255"/>
      <c r="C117" s="256"/>
      <c r="D117" s="256"/>
      <c r="E117" s="256"/>
      <c r="F117" s="256"/>
      <c r="G117" s="256"/>
      <c r="H117" s="256"/>
      <c r="I117" s="256"/>
      <c r="J117" s="256"/>
      <c r="K117" s="256"/>
      <c r="L117" s="256"/>
      <c r="M117" s="256"/>
      <c r="N117" s="257"/>
    </row>
    <row r="118" spans="2:14">
      <c r="B118" s="258"/>
      <c r="C118" s="259"/>
      <c r="D118" s="259"/>
      <c r="E118" s="259"/>
      <c r="F118" s="259"/>
      <c r="G118" s="259"/>
      <c r="H118" s="259"/>
      <c r="I118" s="259"/>
      <c r="J118" s="259"/>
      <c r="K118" s="259"/>
      <c r="L118" s="259"/>
      <c r="M118" s="259"/>
      <c r="N118" s="260"/>
    </row>
    <row r="119" spans="2:14">
      <c r="B119" s="261" t="s">
        <v>2217</v>
      </c>
      <c r="C119" s="262"/>
      <c r="D119" s="262"/>
      <c r="E119" s="262"/>
      <c r="F119" s="262"/>
      <c r="G119" s="262"/>
      <c r="H119" s="262"/>
      <c r="I119" s="262"/>
      <c r="J119" s="262"/>
      <c r="K119" s="262"/>
      <c r="L119" s="262"/>
      <c r="M119" s="262"/>
      <c r="N119" s="263"/>
    </row>
    <row r="120" spans="2:14" ht="15" customHeight="1">
      <c r="B120" s="965" t="s">
        <v>2218</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2219</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46"/>
      <c r="C124" s="347"/>
      <c r="D124" s="347"/>
      <c r="E124" s="347"/>
      <c r="F124" s="347"/>
      <c r="G124" s="347"/>
      <c r="H124" s="347"/>
      <c r="I124" s="347"/>
      <c r="J124" s="347"/>
      <c r="K124" s="347"/>
      <c r="L124" s="347"/>
      <c r="M124" s="347"/>
      <c r="N124" s="348"/>
    </row>
    <row r="125" spans="2:14">
      <c r="B125" s="346"/>
      <c r="C125" s="347"/>
      <c r="D125" s="347"/>
      <c r="E125" s="347"/>
      <c r="F125" s="347"/>
      <c r="G125" s="347"/>
      <c r="H125" s="347"/>
      <c r="I125" s="347"/>
      <c r="J125" s="347"/>
      <c r="K125" s="347"/>
      <c r="L125" s="347"/>
      <c r="M125" s="347"/>
      <c r="N125" s="348"/>
    </row>
    <row r="126" spans="2:14">
      <c r="B126" s="346"/>
      <c r="C126" s="347"/>
      <c r="D126" s="347"/>
      <c r="E126" s="347"/>
      <c r="F126" s="347"/>
      <c r="G126" s="347"/>
      <c r="H126" s="347"/>
      <c r="I126" s="347"/>
      <c r="J126" s="347"/>
      <c r="K126" s="347"/>
      <c r="L126" s="347"/>
      <c r="M126" s="347"/>
      <c r="N126" s="348"/>
    </row>
    <row r="127" spans="2:14">
      <c r="B127" s="261"/>
      <c r="C127" s="262"/>
      <c r="D127" s="262"/>
      <c r="E127" s="262"/>
      <c r="F127" s="262"/>
      <c r="G127" s="262"/>
      <c r="H127" s="262"/>
      <c r="I127" s="262"/>
      <c r="J127" s="262"/>
      <c r="K127" s="262"/>
      <c r="L127" s="262"/>
      <c r="M127" s="262"/>
      <c r="N127" s="263"/>
    </row>
    <row r="128" spans="2:14">
      <c r="B128" s="249"/>
      <c r="C128" s="250"/>
      <c r="D128" s="250"/>
      <c r="E128" s="250" t="s">
        <v>976</v>
      </c>
      <c r="F128" s="424"/>
      <c r="G128" s="424"/>
      <c r="H128" s="250"/>
      <c r="I128" s="250"/>
      <c r="J128" s="250"/>
      <c r="K128" s="250"/>
      <c r="L128" s="250"/>
      <c r="M128" s="250"/>
      <c r="N128" s="251"/>
    </row>
    <row r="129" spans="2:14">
      <c r="B129" s="249"/>
      <c r="C129" s="250"/>
      <c r="D129" s="250"/>
      <c r="E129" s="425" t="s">
        <v>977</v>
      </c>
      <c r="F129" s="250"/>
      <c r="G129" s="250"/>
      <c r="H129" s="425"/>
      <c r="I129" s="425"/>
      <c r="J129" s="425"/>
      <c r="K129" s="250"/>
      <c r="L129" s="250"/>
      <c r="M129" s="250"/>
      <c r="N129" s="251"/>
    </row>
    <row r="130" spans="2:14">
      <c r="B130" s="249"/>
      <c r="C130" s="250"/>
      <c r="D130" s="250"/>
      <c r="E130" s="264" t="s">
        <v>981</v>
      </c>
      <c r="F130" s="250"/>
      <c r="G130" s="250"/>
      <c r="H130" s="264"/>
      <c r="I130" s="264"/>
      <c r="J130" s="264"/>
      <c r="K130" s="250"/>
      <c r="L130" s="250"/>
      <c r="M130" s="250"/>
      <c r="N130" s="251"/>
    </row>
    <row r="131" spans="2:14">
      <c r="B131" s="265"/>
      <c r="C131" s="262"/>
      <c r="D131" s="262"/>
      <c r="E131" s="250" t="s">
        <v>979</v>
      </c>
      <c r="F131" s="250"/>
      <c r="G131" s="250"/>
      <c r="H131" s="250"/>
      <c r="I131" s="250"/>
      <c r="J131" s="250"/>
      <c r="K131" s="262"/>
      <c r="L131" s="262"/>
      <c r="M131" s="262"/>
      <c r="N131" s="263"/>
    </row>
    <row r="132" spans="2:14">
      <c r="B132" s="265"/>
      <c r="C132" s="262"/>
      <c r="D132" s="262"/>
      <c r="E132" s="262"/>
      <c r="F132" s="250"/>
      <c r="G132" s="250"/>
      <c r="H132" s="250"/>
      <c r="I132" s="250"/>
      <c r="J132" s="250"/>
      <c r="K132" s="262"/>
      <c r="L132" s="262"/>
      <c r="M132" s="262"/>
      <c r="N132" s="263"/>
    </row>
    <row r="133" spans="2:14">
      <c r="B133" s="265" t="s">
        <v>2220</v>
      </c>
      <c r="C133" s="264"/>
      <c r="D133" s="264"/>
      <c r="E133" s="250"/>
      <c r="F133" s="250"/>
      <c r="G133" s="250"/>
      <c r="H133" s="250"/>
      <c r="I133" s="250"/>
      <c r="J133" s="971"/>
      <c r="K133" s="971"/>
      <c r="L133" s="971"/>
      <c r="M133" s="971"/>
      <c r="N133" s="972"/>
    </row>
    <row r="134" spans="2:14" ht="15.75" thickBot="1">
      <c r="B134" s="426" t="s">
        <v>2221</v>
      </c>
      <c r="C134" s="427"/>
      <c r="D134" s="427"/>
      <c r="E134" s="266"/>
      <c r="F134" s="266"/>
      <c r="G134" s="266"/>
      <c r="H134" s="266"/>
      <c r="I134" s="266"/>
      <c r="J134" s="973"/>
      <c r="K134" s="973"/>
      <c r="L134" s="973"/>
      <c r="M134" s="973"/>
      <c r="N134"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7.25" customHeight="1" thickBot="1">
      <c r="A31" t="s">
        <v>1845</v>
      </c>
      <c r="B31" s="86" t="s">
        <v>1111</v>
      </c>
      <c r="C31" s="87" t="s">
        <v>2106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224</v>
      </c>
      <c r="B36" s="836" t="str">
        <f>VLOOKUP(A36,EQUIPOS!A6:D154,3,FALSE)</f>
        <v>Equipo de Medición (Deformimetros Eléctricos, Mecánicos, Celdas de Carga,  Etc.)</v>
      </c>
      <c r="C36" s="837"/>
      <c r="D36" s="837"/>
      <c r="E36" s="837"/>
      <c r="F36" s="837"/>
      <c r="G36" s="837"/>
      <c r="H36" s="838"/>
      <c r="I36" s="274"/>
      <c r="J36" s="275"/>
      <c r="K36" s="276">
        <f>VLOOKUP(A36,EQUIPOS!A6:D163,4,FALSE)</f>
        <v>165581.46021744958</v>
      </c>
      <c r="L36" s="277"/>
      <c r="M36" s="343">
        <v>3.3333333330000001</v>
      </c>
      <c r="N36" s="279">
        <f>K36/M36</f>
        <v>49674.438070202319</v>
      </c>
    </row>
    <row r="37" spans="1:14">
      <c r="A37" s="119" t="s">
        <v>125</v>
      </c>
      <c r="B37" s="836" t="str">
        <f>VLOOKUP(A37,EQUIPOS!A7:D154,3,FALSE)</f>
        <v>Bomba para gato de tensionamiento</v>
      </c>
      <c r="C37" s="837"/>
      <c r="D37" s="837"/>
      <c r="E37" s="837"/>
      <c r="F37" s="837"/>
      <c r="G37" s="837"/>
      <c r="H37" s="838"/>
      <c r="I37" s="428"/>
      <c r="J37" s="429"/>
      <c r="K37" s="276">
        <f>VLOOKUP(A37,EQUIPOS!A7:D164,4,FALSE)</f>
        <v>50853.090087430333</v>
      </c>
      <c r="L37" s="342"/>
      <c r="M37" s="343">
        <v>0.1</v>
      </c>
      <c r="N37" s="279">
        <f>K37/M37</f>
        <v>508530.9008743033</v>
      </c>
    </row>
    <row r="38" spans="1:14">
      <c r="A38" s="119" t="s">
        <v>240</v>
      </c>
      <c r="B38" s="836" t="str">
        <f>VLOOKUP(A38,EQUIPOS!A8:D154,3,FALSE)</f>
        <v>Gato para tensionamiento, fuerza Max 200 ton, área de tensión 314 cm2.</v>
      </c>
      <c r="C38" s="837"/>
      <c r="D38" s="837"/>
      <c r="E38" s="837"/>
      <c r="F38" s="837"/>
      <c r="G38" s="837"/>
      <c r="H38" s="838"/>
      <c r="I38" s="335"/>
      <c r="J38" s="337"/>
      <c r="K38" s="276">
        <f>VLOOKUP(A38,EQUIPOS!A8:D165,4,FALSE)</f>
        <v>126228.32963733024</v>
      </c>
      <c r="L38" s="430"/>
      <c r="M38" s="431">
        <v>0.1</v>
      </c>
      <c r="N38" s="279">
        <f>K38/M38</f>
        <v>1262283.2963733023</v>
      </c>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1820488.635317808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c r="B48" s="49"/>
      <c r="C48" s="288"/>
      <c r="D48" s="288"/>
      <c r="E48" s="288"/>
      <c r="F48" s="288"/>
      <c r="G48" s="288"/>
      <c r="H48" s="288"/>
      <c r="I48" s="275"/>
      <c r="J48" s="231"/>
      <c r="K48" s="289"/>
      <c r="L48" s="274"/>
      <c r="M48" s="409"/>
      <c r="N48" s="279"/>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1393</v>
      </c>
      <c r="B60" s="52" t="str">
        <f>VLOOKUP(A60,TRANSPORTE!A2:D117,3,FALSE)</f>
        <v>Transporte de equipos</v>
      </c>
      <c r="C60" s="324"/>
      <c r="D60" s="324"/>
      <c r="E60" s="324"/>
      <c r="F60" s="324"/>
      <c r="G60" s="324"/>
      <c r="H60" s="318" t="s">
        <v>339</v>
      </c>
      <c r="I60" s="286">
        <v>15</v>
      </c>
      <c r="J60" s="293">
        <v>1</v>
      </c>
      <c r="K60" s="286">
        <f>I60*J60</f>
        <v>15</v>
      </c>
      <c r="L60" s="827">
        <f>VLOOKUP(A60,TRANSPORTE!A2:D117,4,FALSE)</f>
        <v>3769.5834669294309</v>
      </c>
      <c r="M60" s="828"/>
      <c r="N60" s="294">
        <f>K60*L60</f>
        <v>56543.752003941467</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56543.752003941467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8" t="s">
        <v>4</v>
      </c>
      <c r="B71" s="55" t="str">
        <f>VLOOKUP(A71,'MANO DE OBRA'!A8:D68,3,FALSE)</f>
        <v>Inspector de fabricación y montaje</v>
      </c>
      <c r="C71" s="53"/>
      <c r="D71" s="53"/>
      <c r="E71" s="53"/>
      <c r="F71" s="53"/>
      <c r="G71" s="53"/>
      <c r="H71" s="53"/>
      <c r="I71" s="299">
        <f>K71/J71*100</f>
        <v>87942.625377371514</v>
      </c>
      <c r="J71" s="300">
        <v>185</v>
      </c>
      <c r="K71" s="301">
        <f>VLOOKUP(A71,'MANO DE OBRA'!A8:D99,4,FALSE)</f>
        <v>162693.85694813728</v>
      </c>
      <c r="L71" s="56"/>
      <c r="M71" s="441">
        <v>26.666666664000001</v>
      </c>
      <c r="N71" s="402">
        <f>K71/M71</f>
        <v>6101.0196361652497</v>
      </c>
      <c r="O71" s="112"/>
    </row>
    <row r="72" spans="1:15">
      <c r="A72" s="168"/>
      <c r="B72" s="55"/>
      <c r="C72" s="53"/>
      <c r="D72" s="53"/>
      <c r="E72" s="53"/>
      <c r="F72" s="53"/>
      <c r="G72" s="53"/>
      <c r="H72" s="53"/>
      <c r="I72" s="299"/>
      <c r="J72" s="300"/>
      <c r="K72" s="301"/>
      <c r="L72" s="56"/>
      <c r="M72" s="438"/>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6101.0196361652497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1883133.4069579148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376626.681391583</v>
      </c>
      <c r="M84" s="858"/>
      <c r="N84" s="57"/>
    </row>
    <row r="85" spans="1:14">
      <c r="B85" s="95" t="s">
        <v>973</v>
      </c>
      <c r="C85" s="96"/>
      <c r="D85" s="96"/>
      <c r="E85" s="96"/>
      <c r="F85" s="96"/>
      <c r="G85" s="96"/>
      <c r="H85" s="96"/>
      <c r="I85" s="93"/>
      <c r="J85" s="94"/>
      <c r="K85" s="311">
        <v>0.05</v>
      </c>
      <c r="L85" s="857">
        <f>N79*K85</f>
        <v>94156.67034789575</v>
      </c>
      <c r="M85" s="858"/>
      <c r="N85" s="57"/>
    </row>
    <row r="86" spans="1:14" ht="15.75" thickBot="1">
      <c r="B86" s="97" t="s">
        <v>974</v>
      </c>
      <c r="C86" s="98"/>
      <c r="D86" s="98"/>
      <c r="E86" s="98"/>
      <c r="F86" s="98"/>
      <c r="G86" s="98"/>
      <c r="H86" s="98"/>
      <c r="I86" s="99"/>
      <c r="J86" s="100"/>
      <c r="K86" s="312">
        <v>0.05</v>
      </c>
      <c r="L86" s="859">
        <f>N79*K86</f>
        <v>94156.67034789575</v>
      </c>
      <c r="M86" s="860"/>
      <c r="N86" s="57"/>
    </row>
    <row r="87" spans="1:14" ht="15.75" thickBot="1">
      <c r="B87" s="823" t="s">
        <v>953</v>
      </c>
      <c r="C87" s="824"/>
      <c r="D87" s="824"/>
      <c r="E87" s="824"/>
      <c r="F87" s="824"/>
      <c r="G87" s="824"/>
      <c r="H87" s="824"/>
      <c r="I87" s="824"/>
      <c r="J87" s="824"/>
      <c r="K87" s="824"/>
      <c r="L87" s="824"/>
      <c r="M87" s="825"/>
      <c r="N87" s="58">
        <f>L84+L85+L86</f>
        <v>564940.02208737447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2448073.4290452893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8.75" customHeight="1" thickBot="1">
      <c r="A31" t="s">
        <v>1845</v>
      </c>
      <c r="B31" s="86" t="s">
        <v>1112</v>
      </c>
      <c r="C31" s="87" t="s">
        <v>2107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112</v>
      </c>
      <c r="B36" s="836" t="str">
        <f>VLOOKUP(A36,EQUIPOS!A6:D154,3,FALSE)</f>
        <v xml:space="preserve">Aspersor manual
</v>
      </c>
      <c r="C36" s="837"/>
      <c r="D36" s="837"/>
      <c r="E36" s="837"/>
      <c r="F36" s="837"/>
      <c r="G36" s="837"/>
      <c r="H36" s="838"/>
      <c r="I36" s="274"/>
      <c r="J36" s="275"/>
      <c r="K36" s="276">
        <f>VLOOKUP(A36,EQUIPOS!A6:D163,4,FALSE)</f>
        <v>1983.0347397529495</v>
      </c>
      <c r="L36" s="277"/>
      <c r="M36" s="343">
        <v>2</v>
      </c>
      <c r="N36" s="279">
        <f>K36/M36</f>
        <v>991.51736987647473</v>
      </c>
    </row>
    <row r="37" spans="1:14">
      <c r="A37" s="119" t="s">
        <v>363</v>
      </c>
      <c r="B37" s="836" t="str">
        <f>VLOOKUP(A37,EQUIPOS!A7:D154,3,FALSE)</f>
        <v>Vibrador de concreto, Motor de 3 hp a 18.000 rpm Mangueras de 4 mt</v>
      </c>
      <c r="C37" s="837"/>
      <c r="D37" s="837"/>
      <c r="E37" s="837"/>
      <c r="F37" s="837"/>
      <c r="G37" s="837"/>
      <c r="H37" s="838"/>
      <c r="I37" s="428"/>
      <c r="J37" s="429"/>
      <c r="K37" s="276">
        <f>VLOOKUP(A37,EQUIPOS!A7:D164,4,FALSE)</f>
        <v>5923.7706944069514</v>
      </c>
      <c r="L37" s="342"/>
      <c r="M37" s="343">
        <v>2</v>
      </c>
      <c r="N37" s="279">
        <f>K37/M37</f>
        <v>2961.8853472034757</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1840.3608038400498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5793.7635209199998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590</v>
      </c>
      <c r="B48" s="49" t="str">
        <f>VLOOKUP(A48,MATERIALES!A5:D373,3,FALSE)</f>
        <v>Obra falsa concreto clase A y B (puntal de 3m metálico)</v>
      </c>
      <c r="C48" s="288"/>
      <c r="D48" s="288"/>
      <c r="E48" s="288"/>
      <c r="F48" s="288"/>
      <c r="G48" s="288"/>
      <c r="H48" s="288"/>
      <c r="I48" s="288"/>
      <c r="J48" s="318" t="str">
        <f>VLOOKUP(A48,MATERIALES!A4:D640,2,FALSE)</f>
        <v>m2</v>
      </c>
      <c r="K48" s="289">
        <v>4.5999999999999996</v>
      </c>
      <c r="L48" s="274"/>
      <c r="M48" s="409">
        <f>VLOOKUP(A48,MATERIALES!A5:D396,4,FALSE)</f>
        <v>36373.149307582142</v>
      </c>
      <c r="N48" s="279">
        <f>K48*M48</f>
        <v>167316.48681487783</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5522.7515751707497</v>
      </c>
      <c r="N49" s="279">
        <f>K49*M49</f>
        <v>5522.7515751707497</v>
      </c>
    </row>
    <row r="50" spans="1:14">
      <c r="A50" s="167" t="s">
        <v>830</v>
      </c>
      <c r="B50" s="49" t="str">
        <f>VLOOKUP(A50,MATERIALES!A6:D373,3,FALSE)</f>
        <v>Concreto Resistencia  35 (Mpa)</v>
      </c>
      <c r="C50" s="432"/>
      <c r="D50" s="432"/>
      <c r="E50" s="432"/>
      <c r="F50" s="432"/>
      <c r="G50" s="432"/>
      <c r="H50" s="432"/>
      <c r="I50" s="432"/>
      <c r="J50" s="319" t="str">
        <f>VLOOKUP(A50,MATERIALES!A6:D642,2,FALSE)</f>
        <v>m3</v>
      </c>
      <c r="K50" s="404">
        <v>1</v>
      </c>
      <c r="L50" s="428"/>
      <c r="M50" s="409">
        <f>VLOOKUP(A50,MATERIALES!A6:D398,4,FALSE)</f>
        <v>641296.41071230103</v>
      </c>
      <c r="N50" s="279">
        <f>K50*M50</f>
        <v>641296.41071230103</v>
      </c>
    </row>
    <row r="51" spans="1:14">
      <c r="A51" s="167" t="s">
        <v>873</v>
      </c>
      <c r="B51" s="49"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11507.833830078192</v>
      </c>
      <c r="N51" s="279">
        <f>K51*M51</f>
        <v>52936.035618359681</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867071.68472070934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827">
        <f>VLOOKUP(A60,TRANSPORTE!A2:D117,4,FALSE)</f>
        <v>990.53430070945558</v>
      </c>
      <c r="M60" s="828"/>
      <c r="N60" s="294">
        <f>K60*L60</f>
        <v>990.53430070945558</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990.53430070945558</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8" t="s">
        <v>15</v>
      </c>
      <c r="B71" s="55" t="str">
        <f>VLOOKUP(A71,'MANO DE OBRA'!A8:D68,3,FALSE)</f>
        <v>Obrero (6)</v>
      </c>
      <c r="C71" s="53"/>
      <c r="D71" s="53"/>
      <c r="E71" s="53"/>
      <c r="F71" s="53"/>
      <c r="G71" s="53"/>
      <c r="H71" s="53"/>
      <c r="I71" s="299">
        <f>K71/J71*100</f>
        <v>202996.19999999998</v>
      </c>
      <c r="J71" s="300">
        <v>185</v>
      </c>
      <c r="K71" s="301">
        <f>VLOOKUP(A71,'MANO DE OBRA'!A8:D99,4,FALSE)</f>
        <v>375542.97</v>
      </c>
      <c r="L71" s="56"/>
      <c r="M71" s="441">
        <v>16</v>
      </c>
      <c r="N71" s="402">
        <f>K71/M71</f>
        <v>23471.435624999998</v>
      </c>
      <c r="O71" s="112"/>
    </row>
    <row r="72" spans="1:15">
      <c r="A72" s="168" t="s">
        <v>32</v>
      </c>
      <c r="B72" s="55" t="str">
        <f>VLOOKUP(A72,'MANO DE OBRA'!A8:D69,3,FALSE)</f>
        <v>Oficial (2)</v>
      </c>
      <c r="C72" s="53"/>
      <c r="D72" s="53"/>
      <c r="E72" s="53"/>
      <c r="F72" s="53"/>
      <c r="G72" s="53"/>
      <c r="H72" s="53"/>
      <c r="I72" s="299">
        <f>K72/J72*100</f>
        <v>115336.47958314378</v>
      </c>
      <c r="J72" s="300">
        <v>185</v>
      </c>
      <c r="K72" s="301">
        <f>VLOOKUP(A72,'MANO DE OBRA'!A8:D100,4,FALSE)</f>
        <v>213372.48722881597</v>
      </c>
      <c r="L72" s="56"/>
      <c r="M72" s="441">
        <v>16</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36807.216076800993</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910663.19861913973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182132.63972382795</v>
      </c>
      <c r="M84" s="858"/>
      <c r="N84" s="57"/>
    </row>
    <row r="85" spans="1:14">
      <c r="B85" s="95" t="s">
        <v>973</v>
      </c>
      <c r="C85" s="96"/>
      <c r="D85" s="96"/>
      <c r="E85" s="96"/>
      <c r="F85" s="96"/>
      <c r="G85" s="96"/>
      <c r="H85" s="96"/>
      <c r="I85" s="93"/>
      <c r="J85" s="94"/>
      <c r="K85" s="311">
        <v>0.05</v>
      </c>
      <c r="L85" s="857">
        <f>N79*K85</f>
        <v>45533.159930956986</v>
      </c>
      <c r="M85" s="858"/>
      <c r="N85" s="57"/>
    </row>
    <row r="86" spans="1:14" ht="15.75" thickBot="1">
      <c r="B86" s="97" t="s">
        <v>974</v>
      </c>
      <c r="C86" s="98"/>
      <c r="D86" s="98"/>
      <c r="E86" s="98"/>
      <c r="F86" s="98"/>
      <c r="G86" s="98"/>
      <c r="H86" s="98"/>
      <c r="I86" s="99"/>
      <c r="J86" s="100"/>
      <c r="K86" s="312">
        <v>0.05</v>
      </c>
      <c r="L86" s="859">
        <f>N79*K86</f>
        <v>45533.159930956986</v>
      </c>
      <c r="M86" s="860"/>
      <c r="N86" s="57"/>
    </row>
    <row r="87" spans="1:14" ht="15.75" thickBot="1">
      <c r="B87" s="823" t="s">
        <v>953</v>
      </c>
      <c r="C87" s="824"/>
      <c r="D87" s="824"/>
      <c r="E87" s="824"/>
      <c r="F87" s="824"/>
      <c r="G87" s="824"/>
      <c r="H87" s="824"/>
      <c r="I87" s="824"/>
      <c r="J87" s="824"/>
      <c r="K87" s="824"/>
      <c r="L87" s="824"/>
      <c r="M87" s="825"/>
      <c r="N87" s="58">
        <f>L84+L85+L86</f>
        <v>273198.95958574192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1183862.1582048817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22.5" customHeight="1" thickBot="1">
      <c r="A31" t="s">
        <v>1845</v>
      </c>
      <c r="B31" s="86" t="s">
        <v>1113</v>
      </c>
      <c r="C31" s="87" t="s">
        <v>2108</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112</v>
      </c>
      <c r="B36" s="836" t="str">
        <f>VLOOKUP(A36,EQUIPOS!A6:D154,3,FALSE)</f>
        <v xml:space="preserve">Aspersor manual
</v>
      </c>
      <c r="C36" s="837"/>
      <c r="D36" s="837"/>
      <c r="E36" s="837"/>
      <c r="F36" s="837"/>
      <c r="G36" s="837"/>
      <c r="H36" s="838"/>
      <c r="I36" s="274"/>
      <c r="J36" s="275"/>
      <c r="K36" s="276">
        <f>VLOOKUP(A36,EQUIPOS!A6:D163,4,FALSE)</f>
        <v>1983.0347397529495</v>
      </c>
      <c r="L36" s="277"/>
      <c r="M36" s="343">
        <v>2</v>
      </c>
      <c r="N36" s="279">
        <f>K36/M36</f>
        <v>991.51736987647473</v>
      </c>
    </row>
    <row r="37" spans="1:14">
      <c r="A37" s="119" t="s">
        <v>363</v>
      </c>
      <c r="B37" s="836" t="str">
        <f>VLOOKUP(A37,EQUIPOS!A7:D154,3,FALSE)</f>
        <v>Vibrador de concreto, Motor de 3 hp a 18.000 rpm Mangueras de 4 mt</v>
      </c>
      <c r="C37" s="837"/>
      <c r="D37" s="837"/>
      <c r="E37" s="837"/>
      <c r="F37" s="837"/>
      <c r="G37" s="837"/>
      <c r="H37" s="838"/>
      <c r="I37" s="428"/>
      <c r="J37" s="429"/>
      <c r="K37" s="276">
        <f>VLOOKUP(A37,EQUIPOS!A7:D164,4,FALSE)</f>
        <v>5923.7706944069514</v>
      </c>
      <c r="L37" s="342"/>
      <c r="M37" s="343">
        <v>2</v>
      </c>
      <c r="N37" s="279">
        <f>K37/M37</f>
        <v>2961.8853472034757</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1506.9662925450248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5460.3690096249757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590</v>
      </c>
      <c r="B48" s="49" t="str">
        <f>VLOOKUP(A48,MATERIALES!A5:D373,3,FALSE)</f>
        <v>Obra falsa concreto clase A y B (puntal de 3m metálico)</v>
      </c>
      <c r="C48" s="288"/>
      <c r="D48" s="288"/>
      <c r="E48" s="288"/>
      <c r="F48" s="288"/>
      <c r="G48" s="288"/>
      <c r="H48" s="288"/>
      <c r="I48" s="288"/>
      <c r="J48" s="318" t="str">
        <f>VLOOKUP(A48,MATERIALES!A4:D640,2,FALSE)</f>
        <v>m2</v>
      </c>
      <c r="K48" s="289">
        <v>4.5999999999999996</v>
      </c>
      <c r="L48" s="274"/>
      <c r="M48" s="409">
        <f>VLOOKUP(A48,MATERIALES!A5:D396,4,FALSE)</f>
        <v>36373.149307582142</v>
      </c>
      <c r="N48" s="279">
        <f>K48*M48</f>
        <v>167316.48681487783</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5522.7515751707497</v>
      </c>
      <c r="N49" s="279">
        <f>K49*M49</f>
        <v>5522.7515751707497</v>
      </c>
    </row>
    <row r="50" spans="1:14">
      <c r="A50" s="167" t="s">
        <v>831</v>
      </c>
      <c r="B50" s="49" t="str">
        <f>VLOOKUP(A50,MATERIALES!A6:D373,3,FALSE)</f>
        <v>Concreto Resistencia  32 (Mpa)</v>
      </c>
      <c r="C50" s="432"/>
      <c r="D50" s="432"/>
      <c r="E50" s="432"/>
      <c r="F50" s="432"/>
      <c r="G50" s="432"/>
      <c r="H50" s="432"/>
      <c r="I50" s="432"/>
      <c r="J50" s="319" t="str">
        <f>VLOOKUP(A50,MATERIALES!A6:D642,2,FALSE)</f>
        <v>m3</v>
      </c>
      <c r="K50" s="404">
        <v>1</v>
      </c>
      <c r="L50" s="428"/>
      <c r="M50" s="409">
        <f>VLOOKUP(A50,MATERIALES!A6:D398,4,FALSE)</f>
        <v>359572.45114986238</v>
      </c>
      <c r="N50" s="279">
        <f>K50*M50</f>
        <v>359572.45114986238</v>
      </c>
    </row>
    <row r="51" spans="1:14">
      <c r="A51" s="167" t="s">
        <v>873</v>
      </c>
      <c r="B51" s="49"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11507.833830078192</v>
      </c>
      <c r="N51" s="279">
        <f>K51*M51</f>
        <v>52936.035618359681</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585347.72515827068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827">
        <f>VLOOKUP(A60,TRANSPORTE!A2:D117,4,FALSE)</f>
        <v>990.53430070945558</v>
      </c>
      <c r="M60" s="828"/>
      <c r="N60" s="294">
        <f>K60*L60</f>
        <v>990.53430070945558</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990.53430070945558</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8" t="s">
        <v>15</v>
      </c>
      <c r="B71" s="55" t="str">
        <f>VLOOKUP(A71,'MANO DE OBRA'!A8:D68,3,FALSE)</f>
        <v>Obrero (6)</v>
      </c>
      <c r="C71" s="53"/>
      <c r="D71" s="53"/>
      <c r="E71" s="53"/>
      <c r="F71" s="53"/>
      <c r="G71" s="53"/>
      <c r="H71" s="53"/>
      <c r="I71" s="299">
        <f>K71/J71*100</f>
        <v>202996.19999999998</v>
      </c>
      <c r="J71" s="300">
        <v>185</v>
      </c>
      <c r="K71" s="301">
        <f>VLOOKUP(A71,'MANO DE OBRA'!A8:D99,4,FALSE)</f>
        <v>375542.97</v>
      </c>
      <c r="L71" s="56"/>
      <c r="M71" s="441">
        <v>16</v>
      </c>
      <c r="N71" s="402">
        <f>K71/M71</f>
        <v>23471.435624999998</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30139.325850900495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621937.9543195056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124387.59086390113</v>
      </c>
      <c r="M84" s="858"/>
      <c r="N84" s="57"/>
    </row>
    <row r="85" spans="1:14">
      <c r="B85" s="95" t="s">
        <v>973</v>
      </c>
      <c r="C85" s="96"/>
      <c r="D85" s="96"/>
      <c r="E85" s="96"/>
      <c r="F85" s="96"/>
      <c r="G85" s="96"/>
      <c r="H85" s="96"/>
      <c r="I85" s="93"/>
      <c r="J85" s="94"/>
      <c r="K85" s="311">
        <v>0.05</v>
      </c>
      <c r="L85" s="857">
        <f>N79*K85</f>
        <v>31096.897715975283</v>
      </c>
      <c r="M85" s="858"/>
      <c r="N85" s="57"/>
    </row>
    <row r="86" spans="1:14" ht="15.75" thickBot="1">
      <c r="B86" s="97" t="s">
        <v>974</v>
      </c>
      <c r="C86" s="98"/>
      <c r="D86" s="98"/>
      <c r="E86" s="98"/>
      <c r="F86" s="98"/>
      <c r="G86" s="98"/>
      <c r="H86" s="98"/>
      <c r="I86" s="99"/>
      <c r="J86" s="100"/>
      <c r="K86" s="312">
        <v>0.05</v>
      </c>
      <c r="L86" s="859">
        <f>N79*K86</f>
        <v>31096.897715975283</v>
      </c>
      <c r="M86" s="860"/>
      <c r="N86" s="57"/>
    </row>
    <row r="87" spans="1:14" ht="15.75" thickBot="1">
      <c r="B87" s="823" t="s">
        <v>953</v>
      </c>
      <c r="C87" s="824"/>
      <c r="D87" s="824"/>
      <c r="E87" s="824"/>
      <c r="F87" s="824"/>
      <c r="G87" s="824"/>
      <c r="H87" s="824"/>
      <c r="I87" s="824"/>
      <c r="J87" s="824"/>
      <c r="K87" s="824"/>
      <c r="L87" s="824"/>
      <c r="M87" s="825"/>
      <c r="N87" s="58">
        <f>L84+L85+L86</f>
        <v>186581.38629585173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808519.34061535727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20.25" customHeight="1" thickBot="1">
      <c r="A31" t="s">
        <v>1845</v>
      </c>
      <c r="B31" s="86" t="s">
        <v>1114</v>
      </c>
      <c r="C31" s="87" t="s">
        <v>2109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112</v>
      </c>
      <c r="B36" s="836" t="str">
        <f>VLOOKUP(A36,EQUIPOS!A6:D154,3,FALSE)</f>
        <v xml:space="preserve">Aspersor manual
</v>
      </c>
      <c r="C36" s="837"/>
      <c r="D36" s="837"/>
      <c r="E36" s="837"/>
      <c r="F36" s="837"/>
      <c r="G36" s="837"/>
      <c r="H36" s="838"/>
      <c r="I36" s="274"/>
      <c r="J36" s="275"/>
      <c r="K36" s="276">
        <f>VLOOKUP(A36,EQUIPOS!A6:D163,4,FALSE)</f>
        <v>1983.0347397529495</v>
      </c>
      <c r="L36" s="277"/>
      <c r="M36" s="343">
        <v>2</v>
      </c>
      <c r="N36" s="279">
        <f>K36/M36</f>
        <v>991.51736987647473</v>
      </c>
    </row>
    <row r="37" spans="1:14">
      <c r="A37" s="119" t="s">
        <v>363</v>
      </c>
      <c r="B37" s="836" t="str">
        <f>VLOOKUP(A37,EQUIPOS!A7:D154,3,FALSE)</f>
        <v>Vibrador de concreto, Motor de 3 hp a 18.000 rpm Mangueras de 4 mt</v>
      </c>
      <c r="C37" s="837"/>
      <c r="D37" s="837"/>
      <c r="E37" s="837"/>
      <c r="F37" s="837"/>
      <c r="G37" s="837"/>
      <c r="H37" s="838"/>
      <c r="I37" s="428"/>
      <c r="J37" s="429"/>
      <c r="K37" s="276">
        <f>VLOOKUP(A37,EQUIPOS!A7:D164,4,FALSE)</f>
        <v>5923.7706944069514</v>
      </c>
      <c r="L37" s="342"/>
      <c r="M37" s="343">
        <v>2</v>
      </c>
      <c r="N37" s="279">
        <f>K37/M37</f>
        <v>2961.8853472034757</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1506.9662925450248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5460.3690096249757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829</v>
      </c>
      <c r="B48" s="49" t="str">
        <f>VLOOKUP(A48,MATERIALES!A5:D373,3,FALSE)</f>
        <v>Concreto Resistencia  28 (Mpa)</v>
      </c>
      <c r="C48" s="288"/>
      <c r="D48" s="288"/>
      <c r="E48" s="288"/>
      <c r="F48" s="288"/>
      <c r="G48" s="288"/>
      <c r="H48" s="288"/>
      <c r="I48" s="288"/>
      <c r="J48" s="318" t="str">
        <f>VLOOKUP(A48,MATERIALES!A4:D640,2,FALSE)</f>
        <v>m3</v>
      </c>
      <c r="K48" s="289">
        <v>1</v>
      </c>
      <c r="L48" s="274"/>
      <c r="M48" s="409">
        <f>VLOOKUP(A48,MATERIALES!A5:D396,4,FALSE)</f>
        <v>442372.12026178063</v>
      </c>
      <c r="N48" s="279">
        <f>K48*M48</f>
        <v>442372.12026178063</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5522.7515751707497</v>
      </c>
      <c r="N49" s="279">
        <f>K49*M49</f>
        <v>5522.7515751707497</v>
      </c>
    </row>
    <row r="50" spans="1:14">
      <c r="A50" s="167" t="s">
        <v>873</v>
      </c>
      <c r="B50" s="49" t="str">
        <f>VLOOKUP(A50,MATERIALES!A6:D373,3,FALSE)</f>
        <v>FORMALETA (Depende para que sea el Concreto)</v>
      </c>
      <c r="C50" s="432"/>
      <c r="D50" s="432"/>
      <c r="E50" s="432"/>
      <c r="F50" s="432"/>
      <c r="G50" s="432"/>
      <c r="H50" s="432"/>
      <c r="I50" s="432"/>
      <c r="J50" s="319" t="str">
        <f>VLOOKUP(A50,MATERIALES!A6:D642,2,FALSE)</f>
        <v>m2</v>
      </c>
      <c r="K50" s="404">
        <v>4.5999999999999996</v>
      </c>
      <c r="L50" s="428"/>
      <c r="M50" s="409">
        <f>VLOOKUP(A50,MATERIALES!A6:D398,4,FALSE)</f>
        <v>11507.833830078192</v>
      </c>
      <c r="N50" s="279">
        <f>K50*M50</f>
        <v>52936.035618359681</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500830.90745531104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827">
        <f>VLOOKUP(A60,TRANSPORTE!A2:D117,4,FALSE)</f>
        <v>990.53430070945558</v>
      </c>
      <c r="M60" s="828"/>
      <c r="N60" s="294">
        <f>K60*L60</f>
        <v>990.53430070945558</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990.53430070945558</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8" t="s">
        <v>15</v>
      </c>
      <c r="B71" s="55" t="str">
        <f>VLOOKUP(A71,'MANO DE OBRA'!A8:D68,3,FALSE)</f>
        <v>Obrero (6)</v>
      </c>
      <c r="C71" s="53"/>
      <c r="D71" s="53"/>
      <c r="E71" s="53"/>
      <c r="F71" s="53"/>
      <c r="G71" s="53"/>
      <c r="H71" s="53"/>
      <c r="I71" s="299">
        <f>K71/J71*100</f>
        <v>202996.19999999998</v>
      </c>
      <c r="J71" s="300">
        <v>185</v>
      </c>
      <c r="K71" s="301">
        <f>VLOOKUP(A71,'MANO DE OBRA'!A8:D99,4,FALSE)</f>
        <v>375542.97</v>
      </c>
      <c r="L71" s="56"/>
      <c r="M71" s="441">
        <v>16</v>
      </c>
      <c r="N71" s="402">
        <f>K71/M71</f>
        <v>23471.435624999998</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30139.325850900495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537421.13661654596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107484.2273233092</v>
      </c>
      <c r="M84" s="858"/>
      <c r="N84" s="57"/>
    </row>
    <row r="85" spans="1:14">
      <c r="B85" s="95" t="s">
        <v>973</v>
      </c>
      <c r="C85" s="96"/>
      <c r="D85" s="96"/>
      <c r="E85" s="96"/>
      <c r="F85" s="96"/>
      <c r="G85" s="96"/>
      <c r="H85" s="96"/>
      <c r="I85" s="93"/>
      <c r="J85" s="94"/>
      <c r="K85" s="311">
        <v>0.05</v>
      </c>
      <c r="L85" s="857">
        <f>N79*K85</f>
        <v>26871.0568308273</v>
      </c>
      <c r="M85" s="858"/>
      <c r="N85" s="57"/>
    </row>
    <row r="86" spans="1:14" ht="15.75" thickBot="1">
      <c r="B86" s="97" t="s">
        <v>974</v>
      </c>
      <c r="C86" s="98"/>
      <c r="D86" s="98"/>
      <c r="E86" s="98"/>
      <c r="F86" s="98"/>
      <c r="G86" s="98"/>
      <c r="H86" s="98"/>
      <c r="I86" s="99"/>
      <c r="J86" s="100"/>
      <c r="K86" s="312">
        <v>0.05</v>
      </c>
      <c r="L86" s="859">
        <f>N79*K86</f>
        <v>26871.0568308273</v>
      </c>
      <c r="M86" s="860"/>
      <c r="N86" s="57"/>
    </row>
    <row r="87" spans="1:14" ht="15.75" thickBot="1">
      <c r="B87" s="823" t="s">
        <v>953</v>
      </c>
      <c r="C87" s="824"/>
      <c r="D87" s="824"/>
      <c r="E87" s="824"/>
      <c r="F87" s="824"/>
      <c r="G87" s="824"/>
      <c r="H87" s="824"/>
      <c r="I87" s="824"/>
      <c r="J87" s="824"/>
      <c r="K87" s="824"/>
      <c r="L87" s="824"/>
      <c r="M87" s="825"/>
      <c r="N87" s="58">
        <f>L84+L85+L86</f>
        <v>161226.34098496378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698647.47760150977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1115</v>
      </c>
      <c r="C31" s="87" t="s">
        <v>2110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112</v>
      </c>
      <c r="B36" s="836" t="str">
        <f>VLOOKUP(A36,EQUIPOS!A6:D154,3,FALSE)</f>
        <v xml:space="preserve">Aspersor manual
</v>
      </c>
      <c r="C36" s="837"/>
      <c r="D36" s="837"/>
      <c r="E36" s="837"/>
      <c r="F36" s="837"/>
      <c r="G36" s="837"/>
      <c r="H36" s="838"/>
      <c r="I36" s="274"/>
      <c r="J36" s="275"/>
      <c r="K36" s="276">
        <f>VLOOKUP(A36,EQUIPOS!A6:D163,4,FALSE)</f>
        <v>1983.0347397529495</v>
      </c>
      <c r="L36" s="277"/>
      <c r="M36" s="343">
        <v>2</v>
      </c>
      <c r="N36" s="279">
        <f>K36/M36</f>
        <v>991.51736987647473</v>
      </c>
    </row>
    <row r="37" spans="1:14">
      <c r="A37" s="119" t="s">
        <v>363</v>
      </c>
      <c r="B37" s="836" t="str">
        <f>VLOOKUP(A37,EQUIPOS!A7:D154,3,FALSE)</f>
        <v>Vibrador de concreto, Motor de 3 hp a 18.000 rpm Mangueras de 4 mt</v>
      </c>
      <c r="C37" s="837"/>
      <c r="D37" s="837"/>
      <c r="E37" s="837"/>
      <c r="F37" s="837"/>
      <c r="G37" s="837"/>
      <c r="H37" s="838"/>
      <c r="I37" s="428"/>
      <c r="J37" s="429"/>
      <c r="K37" s="276">
        <f>VLOOKUP(A37,EQUIPOS!A7:D164,4,FALSE)</f>
        <v>5923.7706944069514</v>
      </c>
      <c r="L37" s="342"/>
      <c r="M37" s="343">
        <v>2</v>
      </c>
      <c r="N37" s="279">
        <f>K37/M37</f>
        <v>2961.8853472034757</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1506.9662925450248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5460.3690096249757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832</v>
      </c>
      <c r="B48" s="49" t="str">
        <f>VLOOKUP(A48,MATERIALES!A5:D373,3,FALSE)</f>
        <v>Concreto Resistencia  21 (Mpa)</v>
      </c>
      <c r="C48" s="288"/>
      <c r="D48" s="288"/>
      <c r="E48" s="288"/>
      <c r="F48" s="288"/>
      <c r="G48" s="288"/>
      <c r="H48" s="288"/>
      <c r="I48" s="288"/>
      <c r="J48" s="318" t="str">
        <f>VLOOKUP(A48,MATERIALES!A4:D640,2,FALSE)</f>
        <v>m3</v>
      </c>
      <c r="K48" s="289">
        <v>1</v>
      </c>
      <c r="L48" s="274"/>
      <c r="M48" s="409">
        <f>VLOOKUP(A48,MATERIALES!A5:D396,4,FALSE)</f>
        <v>457596.10479381523</v>
      </c>
      <c r="N48" s="279">
        <f>K48*M48</f>
        <v>457596.10479381523</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5522.7515751707497</v>
      </c>
      <c r="N49" s="279">
        <f>K49*M49</f>
        <v>5522.7515751707497</v>
      </c>
    </row>
    <row r="50" spans="1:14">
      <c r="A50" s="167"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4.5999999999999996</v>
      </c>
      <c r="L50" s="428"/>
      <c r="M50" s="409">
        <f>VLOOKUP(A50,MATERIALES!A6:D398,4,FALSE)</f>
        <v>5041.299387265688</v>
      </c>
      <c r="N50" s="279">
        <f>K50*M50</f>
        <v>23189.977181422164</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486308.83355040813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827">
        <f>VLOOKUP(A60,TRANSPORTE!A2:D117,4,FALSE)</f>
        <v>990.53430070945558</v>
      </c>
      <c r="M60" s="828"/>
      <c r="N60" s="294">
        <f>K60*L60</f>
        <v>990.53430070945558</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990.53430070945558</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68" t="s">
        <v>15</v>
      </c>
      <c r="B71" s="55" t="str">
        <f>VLOOKUP(A71,'MANO DE OBRA'!A8:D68,3,FALSE)</f>
        <v>Obrero (6)</v>
      </c>
      <c r="C71" s="53"/>
      <c r="D71" s="53"/>
      <c r="E71" s="53"/>
      <c r="F71" s="53"/>
      <c r="G71" s="53"/>
      <c r="H71" s="53"/>
      <c r="I71" s="299">
        <f>K71/J71*100</f>
        <v>202996.19999999998</v>
      </c>
      <c r="J71" s="300">
        <v>185</v>
      </c>
      <c r="K71" s="301">
        <f>VLOOKUP(A71,'MANO DE OBRA'!A8:D99,4,FALSE)</f>
        <v>375542.97</v>
      </c>
      <c r="L71" s="56"/>
      <c r="M71" s="441">
        <v>16</v>
      </c>
      <c r="N71" s="402">
        <f>K71/M71</f>
        <v>23471.435624999998</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30139.325850900495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522899.06271164306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104579.81254232861</v>
      </c>
      <c r="M84" s="858"/>
      <c r="N84" s="57"/>
    </row>
    <row r="85" spans="1:14">
      <c r="B85" s="95" t="s">
        <v>973</v>
      </c>
      <c r="C85" s="96"/>
      <c r="D85" s="96"/>
      <c r="E85" s="96"/>
      <c r="F85" s="96"/>
      <c r="G85" s="96"/>
      <c r="H85" s="96"/>
      <c r="I85" s="93"/>
      <c r="J85" s="94"/>
      <c r="K85" s="311">
        <v>0.05</v>
      </c>
      <c r="L85" s="857">
        <f>N79*K85</f>
        <v>26144.953135582153</v>
      </c>
      <c r="M85" s="858"/>
      <c r="N85" s="57"/>
    </row>
    <row r="86" spans="1:14" ht="15.75" thickBot="1">
      <c r="B86" s="97" t="s">
        <v>974</v>
      </c>
      <c r="C86" s="98"/>
      <c r="D86" s="98"/>
      <c r="E86" s="98"/>
      <c r="F86" s="98"/>
      <c r="G86" s="98"/>
      <c r="H86" s="98"/>
      <c r="I86" s="99"/>
      <c r="J86" s="100"/>
      <c r="K86" s="312">
        <v>0.05</v>
      </c>
      <c r="L86" s="859">
        <f>N79*K86</f>
        <v>26144.953135582153</v>
      </c>
      <c r="M86" s="860"/>
      <c r="N86" s="57"/>
    </row>
    <row r="87" spans="1:14" ht="15.75" thickBot="1">
      <c r="B87" s="823" t="s">
        <v>953</v>
      </c>
      <c r="C87" s="824"/>
      <c r="D87" s="824"/>
      <c r="E87" s="824"/>
      <c r="F87" s="824"/>
      <c r="G87" s="824"/>
      <c r="H87" s="824"/>
      <c r="I87" s="824"/>
      <c r="J87" s="824"/>
      <c r="K87" s="824"/>
      <c r="L87" s="824"/>
      <c r="M87" s="825"/>
      <c r="N87" s="58">
        <f>L84+L85+L86</f>
        <v>156869.71881349292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679768.78152513597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5.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1116</v>
      </c>
      <c r="C31" s="87" t="s">
        <v>2111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257</v>
      </c>
      <c r="B36" s="836" t="str">
        <f>VLOOKUP(A36,EQUIPOS!A6:D154,3,FALSE)</f>
        <v>Mezcladora de concreto 1 bulto</v>
      </c>
      <c r="C36" s="837"/>
      <c r="D36" s="837"/>
      <c r="E36" s="837"/>
      <c r="F36" s="837"/>
      <c r="G36" s="837"/>
      <c r="H36" s="838"/>
      <c r="I36" s="274"/>
      <c r="J36" s="275"/>
      <c r="K36" s="276">
        <f>VLOOKUP(A36,EQUIPOS!A6:D163,4,FALSE)</f>
        <v>2646.791161330766</v>
      </c>
      <c r="L36" s="277"/>
      <c r="M36" s="343">
        <v>1</v>
      </c>
      <c r="N36" s="279">
        <f>K36/M36</f>
        <v>2646.791161330766</v>
      </c>
    </row>
    <row r="37" spans="1:14">
      <c r="A37" s="119" t="s">
        <v>363</v>
      </c>
      <c r="B37" s="836" t="str">
        <f>VLOOKUP(A37,EQUIPOS!A7:D154,3,FALSE)</f>
        <v>Vibrador de concreto, Motor de 3 hp a 18.000 rpm Mangueras de 4 mt</v>
      </c>
      <c r="C37" s="837"/>
      <c r="D37" s="837"/>
      <c r="E37" s="837"/>
      <c r="F37" s="837"/>
      <c r="G37" s="837"/>
      <c r="H37" s="838"/>
      <c r="I37" s="428"/>
      <c r="J37" s="429"/>
      <c r="K37" s="276">
        <f>VLOOKUP(A37,EQUIPOS!A7:D164,4,FALSE)</f>
        <v>5923.7706944069514</v>
      </c>
      <c r="L37" s="342"/>
      <c r="M37" s="343">
        <v>1</v>
      </c>
      <c r="N37" s="279">
        <f>K37/M37</f>
        <v>5923.7706944069514</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N81*M41</f>
        <v>3796.3137725900497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12366.875628327765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0.95</v>
      </c>
      <c r="L48" s="274"/>
      <c r="M48" s="409">
        <f>VLOOKUP(A48,MATERIALES!A5:D396,4,FALSE)</f>
        <v>78968.680033260986</v>
      </c>
      <c r="N48" s="279">
        <f>K48*M48</f>
        <v>75020.246031597926</v>
      </c>
    </row>
    <row r="49" spans="1:14">
      <c r="A49" s="167" t="s">
        <v>774</v>
      </c>
      <c r="B49" s="49" t="str">
        <f>VLOOKUP(A49,MATERIALES!A6:D373,3,FALSE)</f>
        <v>Agua</v>
      </c>
      <c r="C49" s="432"/>
      <c r="D49" s="432"/>
      <c r="E49" s="432"/>
      <c r="F49" s="432"/>
      <c r="G49" s="432"/>
      <c r="H49" s="432"/>
      <c r="I49" s="432"/>
      <c r="J49" s="319" t="str">
        <f>VLOOKUP(A49,MATERIALES!A5:D641,2,FALSE)</f>
        <v>lt</v>
      </c>
      <c r="K49" s="404">
        <v>170</v>
      </c>
      <c r="L49" s="428"/>
      <c r="M49" s="409">
        <f>VLOOKUP(A49,MATERIALES!A6:D397,4,FALSE)</f>
        <v>41.994912021193848</v>
      </c>
      <c r="N49" s="279">
        <f>K49*M49</f>
        <v>7139.1350436029543</v>
      </c>
    </row>
    <row r="50" spans="1:14">
      <c r="A50" s="167" t="s">
        <v>802</v>
      </c>
      <c r="B50" s="49" t="str">
        <f>VLOOKUP(A50,MATERIALES!A6:D373,3,FALSE)</f>
        <v>Arena lavada</v>
      </c>
      <c r="C50" s="432"/>
      <c r="D50" s="432"/>
      <c r="E50" s="432"/>
      <c r="F50" s="432"/>
      <c r="G50" s="432"/>
      <c r="H50" s="432"/>
      <c r="I50" s="432"/>
      <c r="J50" s="319" t="str">
        <f>VLOOKUP(A50,MATERIALES!A6:D642,2,FALSE)</f>
        <v>m3</v>
      </c>
      <c r="K50" s="404">
        <v>0.55000000000000004</v>
      </c>
      <c r="L50" s="428"/>
      <c r="M50" s="409">
        <f>VLOOKUP(A50,MATERIALES!A6:D398,4,FALSE)</f>
        <v>69312.675580530238</v>
      </c>
      <c r="N50" s="279">
        <f>K50*M50</f>
        <v>38121.971569291636</v>
      </c>
    </row>
    <row r="51" spans="1:14">
      <c r="A51" s="167" t="s">
        <v>804</v>
      </c>
      <c r="B51" s="49" t="str">
        <f>VLOOKUP(A51,MATERIALES!A6:D373,3,FALSE)</f>
        <v>Cemento gris</v>
      </c>
      <c r="C51" s="432"/>
      <c r="D51" s="432"/>
      <c r="E51" s="432"/>
      <c r="F51" s="432"/>
      <c r="G51" s="432"/>
      <c r="H51" s="432"/>
      <c r="I51" s="432"/>
      <c r="J51" s="319" t="str">
        <f>VLOOKUP(A51,MATERIALES!A6:D643,2,FALSE)</f>
        <v>kg</v>
      </c>
      <c r="K51" s="404">
        <v>300</v>
      </c>
      <c r="L51" s="428"/>
      <c r="M51" s="409">
        <f>VLOOKUP(A51,MATERIALES!A6:D399,4,FALSE)</f>
        <v>599.30644418450674</v>
      </c>
      <c r="N51" s="279">
        <f>K51*M51</f>
        <v>179791.93325535202</v>
      </c>
    </row>
    <row r="52" spans="1:14">
      <c r="A52" s="167" t="s">
        <v>867</v>
      </c>
      <c r="B52" s="49" t="str">
        <f>VLOOKUP(A52,MATERIALES!A7:D373,3,FALSE)</f>
        <v>Formaleta (gaviones, juntas de bordillos, juntas de cunetas, muros, concretos clase D,E, F y G)</v>
      </c>
      <c r="C52" s="432"/>
      <c r="D52" s="432"/>
      <c r="E52" s="432"/>
      <c r="F52" s="432"/>
      <c r="G52" s="432"/>
      <c r="H52" s="432"/>
      <c r="I52" s="432"/>
      <c r="J52" s="319" t="str">
        <f>VLOOKUP(A52,MATERIALES!A6:D644,2,FALSE)</f>
        <v>m2</v>
      </c>
      <c r="K52" s="404">
        <v>3.1</v>
      </c>
      <c r="L52" s="428"/>
      <c r="M52" s="409">
        <f>VLOOKUP(A52,MATERIALES!A7:D400,4,FALSE)</f>
        <v>5041.299387265688</v>
      </c>
      <c r="N52" s="279">
        <f>K52*M52</f>
        <v>15628.028100523634</v>
      </c>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SUM(N48:N58)</f>
        <v>315701.31400036818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1229</v>
      </c>
      <c r="B64" s="52" t="str">
        <f>VLOOKUP(A64,TRANSPORTE!A2:D117,3,FALSE)</f>
        <v>Transporte de arena</v>
      </c>
      <c r="C64" s="324"/>
      <c r="D64" s="324"/>
      <c r="E64" s="324"/>
      <c r="F64" s="324"/>
      <c r="G64" s="324"/>
      <c r="H64" s="318" t="s">
        <v>339</v>
      </c>
      <c r="I64" s="286">
        <v>0.55000000000000004</v>
      </c>
      <c r="J64" s="293">
        <v>1</v>
      </c>
      <c r="K64" s="286">
        <f>I64*J64</f>
        <v>0.55000000000000004</v>
      </c>
      <c r="L64" s="827">
        <f>VLOOKUP(A64,TRANSPORTE!A2:D117,4,FALSE)</f>
        <v>1294.9562204587594</v>
      </c>
      <c r="M64" s="828"/>
      <c r="N64" s="294">
        <f>K64*L64</f>
        <v>712.22592125231768</v>
      </c>
    </row>
    <row r="65" spans="1:15">
      <c r="A65" t="s">
        <v>1281</v>
      </c>
      <c r="B65" s="52" t="str">
        <f>VLOOKUP(A65,TRANSPORTE!A3:D117,3,FALSE)</f>
        <v>Transporte de material triturado</v>
      </c>
      <c r="C65" s="53"/>
      <c r="D65" s="53"/>
      <c r="E65" s="53"/>
      <c r="F65" s="53"/>
      <c r="G65" s="53"/>
      <c r="H65" s="318" t="s">
        <v>339</v>
      </c>
      <c r="I65" s="286">
        <v>0.95</v>
      </c>
      <c r="J65" s="293">
        <v>1</v>
      </c>
      <c r="K65" s="286">
        <f>I65*J65</f>
        <v>0.95</v>
      </c>
      <c r="L65" s="827">
        <f>VLOOKUP(A65,TRANSPORTE!A3:D117,4,FALSE)</f>
        <v>1341.871351268391</v>
      </c>
      <c r="M65" s="828"/>
      <c r="N65" s="294">
        <f>K65*L65</f>
        <v>1274.7777837049714</v>
      </c>
    </row>
    <row r="66" spans="1:15">
      <c r="B66" s="52"/>
      <c r="C66" s="53"/>
      <c r="D66" s="53"/>
      <c r="E66" s="53"/>
      <c r="F66" s="53"/>
      <c r="G66" s="53"/>
      <c r="H66" s="318"/>
      <c r="I66" s="286"/>
      <c r="J66" s="293"/>
      <c r="K66" s="286"/>
      <c r="L66" s="827"/>
      <c r="M66" s="828"/>
      <c r="N66" s="294"/>
    </row>
    <row r="67" spans="1:15">
      <c r="B67" s="52"/>
      <c r="C67" s="53"/>
      <c r="D67" s="53"/>
      <c r="E67" s="53"/>
      <c r="F67" s="53"/>
      <c r="G67" s="53"/>
      <c r="H67" s="318"/>
      <c r="I67" s="286"/>
      <c r="J67" s="293"/>
      <c r="K67" s="286"/>
      <c r="L67" s="827"/>
      <c r="M67" s="828"/>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1987.0037049572891</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s="168"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441">
        <v>8</v>
      </c>
      <c r="N75" s="402">
        <f>K75/M75</f>
        <v>62590.494999999995</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8</v>
      </c>
      <c r="N76" s="402">
        <f>K76/M76</f>
        <v>13335.780451800998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75926.27545180099</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N43+N59+N70+N81</f>
        <v>405981.46878545429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81196.293757090869</v>
      </c>
      <c r="M88" s="858"/>
      <c r="N88" s="57"/>
    </row>
    <row r="89" spans="1:14">
      <c r="B89" s="95" t="s">
        <v>973</v>
      </c>
      <c r="C89" s="96"/>
      <c r="D89" s="96"/>
      <c r="E89" s="96"/>
      <c r="F89" s="96"/>
      <c r="G89" s="96"/>
      <c r="H89" s="96"/>
      <c r="I89" s="93"/>
      <c r="J89" s="94"/>
      <c r="K89" s="311">
        <v>0.05</v>
      </c>
      <c r="L89" s="857">
        <f>N83*K89</f>
        <v>20299.073439272717</v>
      </c>
      <c r="M89" s="858"/>
      <c r="N89" s="57"/>
    </row>
    <row r="90" spans="1:14" ht="15.75" thickBot="1">
      <c r="B90" s="97" t="s">
        <v>974</v>
      </c>
      <c r="C90" s="98"/>
      <c r="D90" s="98"/>
      <c r="E90" s="98"/>
      <c r="F90" s="98"/>
      <c r="G90" s="98"/>
      <c r="H90" s="98"/>
      <c r="I90" s="99"/>
      <c r="J90" s="100"/>
      <c r="K90" s="312">
        <v>0.05</v>
      </c>
      <c r="L90" s="859">
        <f>N83*K90</f>
        <v>20299.073439272717</v>
      </c>
      <c r="M90" s="860"/>
      <c r="N90" s="57"/>
    </row>
    <row r="91" spans="1:14" ht="15.75" thickBot="1">
      <c r="B91" s="823" t="s">
        <v>953</v>
      </c>
      <c r="C91" s="824"/>
      <c r="D91" s="824"/>
      <c r="E91" s="824"/>
      <c r="F91" s="824"/>
      <c r="G91" s="824"/>
      <c r="H91" s="824"/>
      <c r="I91" s="824"/>
      <c r="J91" s="824"/>
      <c r="K91" s="824"/>
      <c r="L91" s="824"/>
      <c r="M91" s="825"/>
      <c r="N91" s="58">
        <f>L88+L89+L90</f>
        <v>121794.4406356363</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527775.90942109062</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1117</v>
      </c>
      <c r="C31" s="87" t="s">
        <v>2112</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257</v>
      </c>
      <c r="B36" s="836" t="str">
        <f>VLOOKUP(A36,EQUIPOS!A6:D154,3,FALSE)</f>
        <v>Mezcladora de concreto 1 bulto</v>
      </c>
      <c r="C36" s="837"/>
      <c r="D36" s="837"/>
      <c r="E36" s="837"/>
      <c r="F36" s="837"/>
      <c r="G36" s="837"/>
      <c r="H36" s="838"/>
      <c r="I36" s="274"/>
      <c r="J36" s="275"/>
      <c r="K36" s="276">
        <f>VLOOKUP(A36,EQUIPOS!A6:D163,4,FALSE)</f>
        <v>2646.791161330766</v>
      </c>
      <c r="L36" s="277"/>
      <c r="M36" s="343">
        <v>1</v>
      </c>
      <c r="N36" s="279">
        <f>K36/M36</f>
        <v>2646.791161330766</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N81*M41</f>
        <v>3796.3137725900497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6443.1049339208157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0.84</v>
      </c>
      <c r="L48" s="274"/>
      <c r="M48" s="409">
        <f>VLOOKUP(A48,MATERIALES!A5:D396,4,FALSE)</f>
        <v>78968.680033260986</v>
      </c>
      <c r="N48" s="279">
        <f>K48*M48</f>
        <v>66333.691227939227</v>
      </c>
    </row>
    <row r="49" spans="1:14">
      <c r="A49" s="167" t="s">
        <v>774</v>
      </c>
      <c r="B49" s="49" t="str">
        <f>VLOOKUP(A49,MATERIALES!A6:D373,3,FALSE)</f>
        <v>Agua</v>
      </c>
      <c r="C49" s="432"/>
      <c r="D49" s="432"/>
      <c r="E49" s="432"/>
      <c r="F49" s="432"/>
      <c r="G49" s="432"/>
      <c r="H49" s="432"/>
      <c r="I49" s="432"/>
      <c r="J49" s="319" t="str">
        <f>VLOOKUP(A49,MATERIALES!A5:D641,2,FALSE)</f>
        <v>lt</v>
      </c>
      <c r="K49" s="404">
        <v>185</v>
      </c>
      <c r="L49" s="428"/>
      <c r="M49" s="409">
        <f>VLOOKUP(A49,MATERIALES!A6:D397,4,FALSE)</f>
        <v>41.994912021193848</v>
      </c>
      <c r="N49" s="279">
        <f>K49*M49</f>
        <v>7769.0587239208617</v>
      </c>
    </row>
    <row r="50" spans="1:14">
      <c r="A50" s="167" t="s">
        <v>802</v>
      </c>
      <c r="B50" s="49" t="str">
        <f>VLOOKUP(A50,MATERIALES!A6:D373,3,FALSE)</f>
        <v>Arena lavada</v>
      </c>
      <c r="C50" s="432"/>
      <c r="D50" s="432"/>
      <c r="E50" s="432"/>
      <c r="F50" s="432"/>
      <c r="G50" s="432"/>
      <c r="H50" s="432"/>
      <c r="I50" s="432"/>
      <c r="J50" s="319" t="str">
        <f>VLOOKUP(A50,MATERIALES!A6:D642,2,FALSE)</f>
        <v>m3</v>
      </c>
      <c r="K50" s="404">
        <v>0.63</v>
      </c>
      <c r="L50" s="428"/>
      <c r="M50" s="409">
        <f>VLOOKUP(A50,MATERIALES!A6:D398,4,FALSE)</f>
        <v>69312.675580530238</v>
      </c>
      <c r="N50" s="279">
        <f>K50*M50</f>
        <v>43666.985615734047</v>
      </c>
    </row>
    <row r="51" spans="1:14">
      <c r="A51" s="167" t="s">
        <v>804</v>
      </c>
      <c r="B51" s="49" t="str">
        <f>VLOOKUP(A51,MATERIALES!A6:D373,3,FALSE)</f>
        <v>Cemento gris</v>
      </c>
      <c r="C51" s="432"/>
      <c r="D51" s="432"/>
      <c r="E51" s="432"/>
      <c r="F51" s="432"/>
      <c r="G51" s="432"/>
      <c r="H51" s="432"/>
      <c r="I51" s="432"/>
      <c r="J51" s="319" t="str">
        <f>VLOOKUP(A51,MATERIALES!A6:D643,2,FALSE)</f>
        <v>kg</v>
      </c>
      <c r="K51" s="404">
        <v>260</v>
      </c>
      <c r="L51" s="428"/>
      <c r="M51" s="409">
        <f>VLOOKUP(A51,MATERIALES!A6:D399,4,FALSE)</f>
        <v>599.30644418450674</v>
      </c>
      <c r="N51" s="279">
        <f>K51*M51</f>
        <v>155819.67548797175</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SUM(N48:N58)</f>
        <v>273589.41105556587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1229</v>
      </c>
      <c r="B64" s="52" t="str">
        <f>VLOOKUP(A64,TRANSPORTE!A2:D117,3,FALSE)</f>
        <v>Transporte de arena</v>
      </c>
      <c r="C64" s="324"/>
      <c r="D64" s="324"/>
      <c r="E64" s="324"/>
      <c r="F64" s="324"/>
      <c r="G64" s="324"/>
      <c r="H64" s="318" t="s">
        <v>339</v>
      </c>
      <c r="I64" s="286">
        <v>0.63</v>
      </c>
      <c r="J64" s="293">
        <v>1</v>
      </c>
      <c r="K64" s="286">
        <f>I64*J64</f>
        <v>0.63</v>
      </c>
      <c r="L64" s="827">
        <f>VLOOKUP(A64,TRANSPORTE!A2:D117,4,FALSE)</f>
        <v>1294.9562204587594</v>
      </c>
      <c r="M64" s="828"/>
      <c r="N64" s="294">
        <f>K64*L64</f>
        <v>815.82241888901842</v>
      </c>
    </row>
    <row r="65" spans="1:15">
      <c r="A65" t="s">
        <v>1281</v>
      </c>
      <c r="B65" s="52" t="str">
        <f>VLOOKUP(A65,TRANSPORTE!A3:D117,3,FALSE)</f>
        <v>Transporte de material triturado</v>
      </c>
      <c r="C65" s="53"/>
      <c r="D65" s="53"/>
      <c r="E65" s="53"/>
      <c r="F65" s="53"/>
      <c r="G65" s="53"/>
      <c r="H65" s="318" t="s">
        <v>339</v>
      </c>
      <c r="I65" s="286">
        <v>0.84</v>
      </c>
      <c r="J65" s="293">
        <v>1</v>
      </c>
      <c r="K65" s="286">
        <f>I65*J65</f>
        <v>0.84</v>
      </c>
      <c r="L65" s="827">
        <f>VLOOKUP(A65,TRANSPORTE!A3:D117,4,FALSE)</f>
        <v>1341.871351268391</v>
      </c>
      <c r="M65" s="828"/>
      <c r="N65" s="294">
        <f>K65*L65</f>
        <v>1127.1719350654485</v>
      </c>
    </row>
    <row r="66" spans="1:15">
      <c r="B66" s="52"/>
      <c r="C66" s="53"/>
      <c r="D66" s="53"/>
      <c r="E66" s="53"/>
      <c r="F66" s="53"/>
      <c r="G66" s="53"/>
      <c r="H66" s="318"/>
      <c r="I66" s="286"/>
      <c r="J66" s="293"/>
      <c r="K66" s="286"/>
      <c r="L66" s="827"/>
      <c r="M66" s="828"/>
      <c r="N66" s="294"/>
    </row>
    <row r="67" spans="1:15">
      <c r="B67" s="52"/>
      <c r="C67" s="53"/>
      <c r="D67" s="53"/>
      <c r="E67" s="53"/>
      <c r="F67" s="53"/>
      <c r="G67" s="53"/>
      <c r="H67" s="318"/>
      <c r="I67" s="286"/>
      <c r="J67" s="293"/>
      <c r="K67" s="286"/>
      <c r="L67" s="827"/>
      <c r="M67" s="828"/>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1942.994353954467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s="168"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441">
        <v>8</v>
      </c>
      <c r="N75" s="402">
        <f>K75/M75</f>
        <v>62590.494999999995</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8</v>
      </c>
      <c r="N76" s="402">
        <f>K76/M76</f>
        <v>13335.780451800998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75926.27545180099</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N43+N59+N70+N81</f>
        <v>357901.78579524218</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71580.357159048435</v>
      </c>
      <c r="M88" s="858"/>
      <c r="N88" s="57"/>
    </row>
    <row r="89" spans="1:14">
      <c r="B89" s="95" t="s">
        <v>973</v>
      </c>
      <c r="C89" s="96"/>
      <c r="D89" s="96"/>
      <c r="E89" s="96"/>
      <c r="F89" s="96"/>
      <c r="G89" s="96"/>
      <c r="H89" s="96"/>
      <c r="I89" s="93"/>
      <c r="J89" s="94"/>
      <c r="K89" s="311">
        <v>0.05</v>
      </c>
      <c r="L89" s="857">
        <f>N83*K89</f>
        <v>17895.089289762109</v>
      </c>
      <c r="M89" s="858"/>
      <c r="N89" s="57"/>
    </row>
    <row r="90" spans="1:14" ht="15.75" thickBot="1">
      <c r="B90" s="97" t="s">
        <v>974</v>
      </c>
      <c r="C90" s="98"/>
      <c r="D90" s="98"/>
      <c r="E90" s="98"/>
      <c r="F90" s="98"/>
      <c r="G90" s="98"/>
      <c r="H90" s="98"/>
      <c r="I90" s="99"/>
      <c r="J90" s="100"/>
      <c r="K90" s="312">
        <v>0.05</v>
      </c>
      <c r="L90" s="859">
        <f>N83*K90</f>
        <v>17895.089289762109</v>
      </c>
      <c r="M90" s="860"/>
      <c r="N90" s="57"/>
    </row>
    <row r="91" spans="1:14" ht="15.75" thickBot="1">
      <c r="B91" s="823" t="s">
        <v>953</v>
      </c>
      <c r="C91" s="824"/>
      <c r="D91" s="824"/>
      <c r="E91" s="824"/>
      <c r="F91" s="824"/>
      <c r="G91" s="824"/>
      <c r="H91" s="824"/>
      <c r="I91" s="824"/>
      <c r="J91" s="824"/>
      <c r="K91" s="824"/>
      <c r="L91" s="824"/>
      <c r="M91" s="825"/>
      <c r="N91" s="58">
        <f>L88+L89+L90</f>
        <v>107370.53573857265</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465272.32153381483</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1118</v>
      </c>
      <c r="C31" s="87" t="s">
        <v>2113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257</v>
      </c>
      <c r="B36" s="836" t="str">
        <f>VLOOKUP(A36,EQUIPOS!A6:D154,3,FALSE)</f>
        <v>Mezcladora de concreto 1 bulto</v>
      </c>
      <c r="C36" s="837"/>
      <c r="D36" s="837"/>
      <c r="E36" s="837"/>
      <c r="F36" s="837"/>
      <c r="G36" s="837"/>
      <c r="H36" s="838"/>
      <c r="I36" s="274"/>
      <c r="J36" s="275"/>
      <c r="K36" s="276">
        <f>VLOOKUP(A36,EQUIPOS!A6:D163,4,FALSE)</f>
        <v>2646.791161330766</v>
      </c>
      <c r="L36" s="277"/>
      <c r="M36" s="343">
        <v>1</v>
      </c>
      <c r="N36" s="279">
        <f>K36/M36</f>
        <v>2646.791161330766</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N81*M41</f>
        <v>3037.0510180720398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5683.8421794028054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78968.680033260986</v>
      </c>
      <c r="N48" s="279">
        <f>K48*M48</f>
        <v>39800.214736763533</v>
      </c>
    </row>
    <row r="49" spans="1:14">
      <c r="A49" s="167" t="s">
        <v>774</v>
      </c>
      <c r="B49" s="49" t="str">
        <f>VLOOKUP(A49,MATERIALES!A6:D373,3,FALSE)</f>
        <v>Agua</v>
      </c>
      <c r="C49" s="432"/>
      <c r="D49" s="432"/>
      <c r="E49" s="432"/>
      <c r="F49" s="432"/>
      <c r="G49" s="432"/>
      <c r="H49" s="432"/>
      <c r="I49" s="432"/>
      <c r="J49" s="319" t="str">
        <f>VLOOKUP(A49,MATERIALES!A5:D641,2,FALSE)</f>
        <v>lt</v>
      </c>
      <c r="K49" s="404">
        <v>111</v>
      </c>
      <c r="L49" s="428"/>
      <c r="M49" s="409">
        <f>VLOOKUP(A49,MATERIALES!A6:D397,4,FALSE)</f>
        <v>41.994912021193848</v>
      </c>
      <c r="N49" s="279">
        <f>K49*M49</f>
        <v>4661.435234352517</v>
      </c>
    </row>
    <row r="50" spans="1:14">
      <c r="A50" s="167" t="s">
        <v>598</v>
      </c>
      <c r="B50" s="49" t="str">
        <f>VLOOKUP(A50,MATERIALES!A6:D373,3,FALSE)</f>
        <v>Piedra para concreto ciclópeo (rajón o canto rodado)</v>
      </c>
      <c r="C50" s="432"/>
      <c r="D50" s="432"/>
      <c r="E50" s="432"/>
      <c r="F50" s="432"/>
      <c r="G50" s="432"/>
      <c r="H50" s="432"/>
      <c r="I50" s="432"/>
      <c r="J50" s="319" t="str">
        <f>VLOOKUP(A50,MATERIALES!A6:D642,2,FALSE)</f>
        <v>m3</v>
      </c>
      <c r="K50" s="404">
        <v>0.4</v>
      </c>
      <c r="L50" s="428"/>
      <c r="M50" s="409">
        <f>VLOOKUP(A50,MATERIALES!A6:D398,4,FALSE)</f>
        <v>55952.79500931871</v>
      </c>
      <c r="N50" s="279">
        <f>K50*M50</f>
        <v>22381.118003727486</v>
      </c>
    </row>
    <row r="51" spans="1:14">
      <c r="A51" s="167" t="s">
        <v>802</v>
      </c>
      <c r="B51" s="49" t="str">
        <f>VLOOKUP(A51,MATERIALES!A6:D373,3,FALSE)</f>
        <v>Arena lavada</v>
      </c>
      <c r="C51" s="432"/>
      <c r="D51" s="432"/>
      <c r="E51" s="432"/>
      <c r="F51" s="432"/>
      <c r="G51" s="432"/>
      <c r="H51" s="432"/>
      <c r="I51" s="432"/>
      <c r="J51" s="319" t="str">
        <f>VLOOKUP(A51,MATERIALES!A6:D643,2,FALSE)</f>
        <v>m3</v>
      </c>
      <c r="K51" s="404">
        <v>0.378</v>
      </c>
      <c r="L51" s="428"/>
      <c r="M51" s="409">
        <f>VLOOKUP(A51,MATERIALES!A6:D399,4,FALSE)</f>
        <v>69312.675580530238</v>
      </c>
      <c r="N51" s="279">
        <f>K51*M51</f>
        <v>26200.191369440432</v>
      </c>
    </row>
    <row r="52" spans="1:14">
      <c r="A52" s="167" t="s">
        <v>804</v>
      </c>
      <c r="B52" s="49" t="str">
        <f>VLOOKUP(A52,MATERIALES!A7:D373,3,FALSE)</f>
        <v>Cemento gris</v>
      </c>
      <c r="C52" s="432"/>
      <c r="D52" s="432"/>
      <c r="E52" s="432"/>
      <c r="F52" s="432"/>
      <c r="G52" s="432"/>
      <c r="H52" s="432"/>
      <c r="I52" s="432"/>
      <c r="J52" s="319" t="str">
        <f>VLOOKUP(A52,MATERIALES!A6:D644,2,FALSE)</f>
        <v>kg</v>
      </c>
      <c r="K52" s="404">
        <v>156</v>
      </c>
      <c r="L52" s="428"/>
      <c r="M52" s="409">
        <f>VLOOKUP(A52,MATERIALES!A7:D400,4,FALSE)</f>
        <v>599.30644418450674</v>
      </c>
      <c r="N52" s="279">
        <f>K52*M52</f>
        <v>93491.805292783058</v>
      </c>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SUM(N48:N58)</f>
        <v>186534.76463706704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A64" t="s">
        <v>1229</v>
      </c>
      <c r="B64" s="52" t="str">
        <f>VLOOKUP(A64,TRANSPORTE!A2:D117,3,FALSE)</f>
        <v>Transporte de arena</v>
      </c>
      <c r="C64" s="324"/>
      <c r="D64" s="324"/>
      <c r="E64" s="324"/>
      <c r="F64" s="324"/>
      <c r="G64" s="324"/>
      <c r="H64" s="318" t="s">
        <v>339</v>
      </c>
      <c r="I64" s="286">
        <v>0.378</v>
      </c>
      <c r="J64" s="293">
        <v>1</v>
      </c>
      <c r="K64" s="286">
        <f>I64*J64</f>
        <v>0.378</v>
      </c>
      <c r="L64" s="827">
        <f>VLOOKUP(A64,TRANSPORTE!A2:D117,4,FALSE)</f>
        <v>1294.9562204587594</v>
      </c>
      <c r="M64" s="828"/>
      <c r="N64" s="294">
        <f>K64*L64</f>
        <v>489.49345133341103</v>
      </c>
    </row>
    <row r="65" spans="1:15">
      <c r="A65" t="s">
        <v>1281</v>
      </c>
      <c r="B65" s="52" t="str">
        <f>VLOOKUP(A65,TRANSPORTE!A3:D117,3,FALSE)</f>
        <v>Transporte de material triturado</v>
      </c>
      <c r="C65" s="53"/>
      <c r="D65" s="53"/>
      <c r="E65" s="53"/>
      <c r="F65" s="53"/>
      <c r="G65" s="53"/>
      <c r="H65" s="318" t="s">
        <v>339</v>
      </c>
      <c r="I65" s="286">
        <v>0.504</v>
      </c>
      <c r="J65" s="293">
        <v>1</v>
      </c>
      <c r="K65" s="286">
        <f>I65*J65</f>
        <v>0.504</v>
      </c>
      <c r="L65" s="827">
        <f>VLOOKUP(A65,TRANSPORTE!A3:D117,4,FALSE)</f>
        <v>1341.871351268391</v>
      </c>
      <c r="M65" s="828"/>
      <c r="N65" s="294">
        <f>K65*L65</f>
        <v>676.30316103926907</v>
      </c>
    </row>
    <row r="66" spans="1:15">
      <c r="A66" t="s">
        <v>1308</v>
      </c>
      <c r="B66" s="52" t="str">
        <f>VLOOKUP(A66,TRANSPORTE!A3:D117,3,FALSE)</f>
        <v>Transporte de piedra para Ciclópeo</v>
      </c>
      <c r="C66" s="53"/>
      <c r="D66" s="53"/>
      <c r="E66" s="53"/>
      <c r="F66" s="53"/>
      <c r="G66" s="53"/>
      <c r="H66" s="318" t="s">
        <v>339</v>
      </c>
      <c r="I66" s="286">
        <v>0.4</v>
      </c>
      <c r="J66" s="293">
        <v>1</v>
      </c>
      <c r="K66" s="286">
        <f>I66*J66</f>
        <v>0.4</v>
      </c>
      <c r="L66" s="827">
        <f>VLOOKUP(A66,TRANSPORTE!A3:D117,4,FALSE)</f>
        <v>1370.803832317974</v>
      </c>
      <c r="M66" s="828"/>
      <c r="N66" s="294">
        <f>K66*L66</f>
        <v>548.32153292718965</v>
      </c>
    </row>
    <row r="67" spans="1:15">
      <c r="B67" s="52"/>
      <c r="C67" s="53"/>
      <c r="D67" s="53"/>
      <c r="E67" s="53"/>
      <c r="F67" s="53"/>
      <c r="G67" s="53"/>
      <c r="H67" s="318"/>
      <c r="I67" s="286"/>
      <c r="J67" s="293"/>
      <c r="K67" s="286"/>
      <c r="L67" s="827"/>
      <c r="M67" s="828"/>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f>N64+N65+N66+N67+N68</f>
        <v>1714.1181452998699</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s="168"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441">
        <v>10</v>
      </c>
      <c r="N75" s="402">
        <f>K75/M75</f>
        <v>50072.395999999993</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10</v>
      </c>
      <c r="N76" s="402">
        <f>K76/M76</f>
        <v>10668.624361440798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0"/>
      <c r="C80" s="811"/>
      <c r="D80" s="811"/>
      <c r="E80" s="811"/>
      <c r="F80" s="811"/>
      <c r="G80" s="811"/>
      <c r="H80" s="811"/>
      <c r="I80" s="132"/>
      <c r="J80" s="132"/>
      <c r="K80" s="132"/>
      <c r="L80" s="911"/>
      <c r="M80" s="911"/>
      <c r="N80" s="51"/>
    </row>
    <row r="81" spans="1:14" ht="15.75" thickBot="1">
      <c r="B81" s="829" t="s">
        <v>953</v>
      </c>
      <c r="C81" s="830"/>
      <c r="D81" s="830"/>
      <c r="E81" s="830"/>
      <c r="F81" s="830"/>
      <c r="G81" s="830"/>
      <c r="H81" s="830"/>
      <c r="I81" s="830"/>
      <c r="J81" s="830"/>
      <c r="K81" s="830"/>
      <c r="L81" s="830"/>
      <c r="M81" s="831"/>
      <c r="N81" s="308">
        <f>SUM(N75:N80)</f>
        <v>60741.020361440795</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N43+N59+N70+N81</f>
        <v>254673.74532321049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50934.749064642099</v>
      </c>
      <c r="M88" s="858"/>
      <c r="N88" s="57"/>
    </row>
    <row r="89" spans="1:14">
      <c r="B89" s="95" t="s">
        <v>973</v>
      </c>
      <c r="C89" s="96"/>
      <c r="D89" s="96"/>
      <c r="E89" s="96"/>
      <c r="F89" s="96"/>
      <c r="G89" s="96"/>
      <c r="H89" s="96"/>
      <c r="I89" s="93"/>
      <c r="J89" s="94"/>
      <c r="K89" s="311">
        <v>0.05</v>
      </c>
      <c r="L89" s="857">
        <f>N83*K89</f>
        <v>12733.687266160525</v>
      </c>
      <c r="M89" s="858"/>
      <c r="N89" s="57"/>
    </row>
    <row r="90" spans="1:14" ht="15.75" thickBot="1">
      <c r="B90" s="97" t="s">
        <v>974</v>
      </c>
      <c r="C90" s="98"/>
      <c r="D90" s="98"/>
      <c r="E90" s="98"/>
      <c r="F90" s="98"/>
      <c r="G90" s="98"/>
      <c r="H90" s="98"/>
      <c r="I90" s="99"/>
      <c r="J90" s="100"/>
      <c r="K90" s="312">
        <v>0.05</v>
      </c>
      <c r="L90" s="859">
        <f>N83*K90</f>
        <v>12733.687266160525</v>
      </c>
      <c r="M90" s="860"/>
      <c r="N90" s="57"/>
    </row>
    <row r="91" spans="1:14" ht="15.75" thickBot="1">
      <c r="B91" s="823" t="s">
        <v>953</v>
      </c>
      <c r="C91" s="824"/>
      <c r="D91" s="824"/>
      <c r="E91" s="824"/>
      <c r="F91" s="824"/>
      <c r="G91" s="824"/>
      <c r="H91" s="824"/>
      <c r="I91" s="824"/>
      <c r="J91" s="824"/>
      <c r="K91" s="824"/>
      <c r="L91" s="824"/>
      <c r="M91" s="825"/>
      <c r="N91" s="58">
        <f>L88+L89+L90</f>
        <v>76402.123596963153</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331075.86892017361</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1119</v>
      </c>
      <c r="C31" s="87" t="s">
        <v>2232</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363</v>
      </c>
      <c r="B36" s="836" t="str">
        <f>VLOOKUP(A36,EQUIPOS!A6:D154,3,FALSE)</f>
        <v>Vibrador de concreto, Motor de 3 hp a 18.000 rpm Mangueras de 4 mt</v>
      </c>
      <c r="C36" s="837"/>
      <c r="D36" s="837"/>
      <c r="E36" s="837"/>
      <c r="F36" s="837"/>
      <c r="G36" s="837"/>
      <c r="H36" s="838"/>
      <c r="I36" s="274"/>
      <c r="J36" s="275"/>
      <c r="K36" s="276">
        <f>VLOOKUP(A36,EQUIPOS!A6:D163,4,FALSE)</f>
        <v>5923.7706944069514</v>
      </c>
      <c r="L36" s="277"/>
      <c r="M36" s="343">
        <v>1</v>
      </c>
      <c r="N36" s="279">
        <f>K36/M36</f>
        <v>5923.7706944069514</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0.02</v>
      </c>
      <c r="N41" s="351">
        <f>N78*M41</f>
        <v>1732.1042859671059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7655.8749803740575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745</v>
      </c>
      <c r="B48" s="49"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3754.6163060288991</v>
      </c>
      <c r="N48" s="279">
        <f>K48*M48</f>
        <v>128077.47143125781</v>
      </c>
    </row>
    <row r="49" spans="1:14">
      <c r="A49" s="167" t="s">
        <v>608</v>
      </c>
      <c r="B49" s="49"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34999.496340375197</v>
      </c>
      <c r="N49" s="279">
        <f>K49*M49</f>
        <v>5249.9244510562794</v>
      </c>
    </row>
    <row r="50" spans="1:14">
      <c r="A50" s="167" t="s">
        <v>832</v>
      </c>
      <c r="B50" s="49" t="str">
        <f>VLOOKUP(A50,MATERIALES!A6:D373,3,FALSE)</f>
        <v>Concreto Resistencia  21 (Mpa)</v>
      </c>
      <c r="C50" s="432"/>
      <c r="D50" s="432"/>
      <c r="E50" s="432"/>
      <c r="F50" s="432"/>
      <c r="G50" s="432"/>
      <c r="H50" s="432"/>
      <c r="I50" s="432"/>
      <c r="J50" s="319" t="str">
        <f>VLOOKUP(A50,MATERIALES!A6:D642,2,FALSE)</f>
        <v>m3</v>
      </c>
      <c r="K50" s="404">
        <v>0.126</v>
      </c>
      <c r="L50" s="428"/>
      <c r="M50" s="409">
        <f>VLOOKUP(A50,MATERIALES!A6:D398,4,FALSE)</f>
        <v>457596.10479381523</v>
      </c>
      <c r="N50" s="279">
        <f>K50*M50</f>
        <v>57657.109204020722</v>
      </c>
    </row>
    <row r="51" spans="1:14">
      <c r="A51" s="167" t="s">
        <v>869</v>
      </c>
      <c r="B51" s="49" t="str">
        <f>VLOOKUP(A51,MATERIALES!A6:D373,3,FALSE)</f>
        <v>Formaleta para baranda de concreto</v>
      </c>
      <c r="C51" s="432"/>
      <c r="D51" s="432"/>
      <c r="E51" s="432"/>
      <c r="F51" s="432"/>
      <c r="G51" s="432"/>
      <c r="H51" s="432"/>
      <c r="I51" s="432"/>
      <c r="J51" s="319" t="str">
        <f>VLOOKUP(A51,MATERIALES!A6:D643,2,FALSE)</f>
        <v>m</v>
      </c>
      <c r="K51" s="404">
        <v>1</v>
      </c>
      <c r="L51" s="428"/>
      <c r="M51" s="409">
        <f>VLOOKUP(A51,MATERIALES!A6:D399,4,FALSE)</f>
        <v>19895.684317879637</v>
      </c>
      <c r="N51" s="279">
        <f>K51*M51</f>
        <v>19895.684317879637</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210880.18940421447</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6" t="s">
        <v>961</v>
      </c>
      <c r="M60" s="799"/>
      <c r="N60" s="82" t="s">
        <v>951</v>
      </c>
    </row>
    <row r="61" spans="1:14">
      <c r="A61" t="s">
        <v>1239</v>
      </c>
      <c r="B61" s="52" t="str">
        <f>VLOOKUP(A61,TRANSPORTE!A3:D117,3,FALSE)</f>
        <v>Transporte de concreto</v>
      </c>
      <c r="C61" s="324"/>
      <c r="D61" s="324"/>
      <c r="E61" s="324"/>
      <c r="F61" s="324"/>
      <c r="G61" s="324"/>
      <c r="H61" s="318" t="s">
        <v>339</v>
      </c>
      <c r="I61" s="286">
        <v>0.126</v>
      </c>
      <c r="J61" s="293">
        <v>1</v>
      </c>
      <c r="K61" s="286">
        <f>I61*J61</f>
        <v>0.126</v>
      </c>
      <c r="L61" s="827">
        <f>VLOOKUP(A61,TRANSPORTE!A3:D117,4,FALSE)</f>
        <v>990.53430070945558</v>
      </c>
      <c r="M61" s="828"/>
      <c r="N61" s="294">
        <f>K61*L61</f>
        <v>124.8073218893914</v>
      </c>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2"/>
      <c r="M66" s="813"/>
      <c r="N66" s="133"/>
    </row>
    <row r="67" spans="1:15" ht="15.75" thickBot="1">
      <c r="B67" s="829" t="s">
        <v>953</v>
      </c>
      <c r="C67" s="830"/>
      <c r="D67" s="830"/>
      <c r="E67" s="830"/>
      <c r="F67" s="830"/>
      <c r="G67" s="830"/>
      <c r="H67" s="830"/>
      <c r="I67" s="830"/>
      <c r="J67" s="830"/>
      <c r="K67" s="830"/>
      <c r="L67" s="830"/>
      <c r="M67" s="831"/>
      <c r="N67" s="110">
        <f>N61+N62+N63+N64+N65</f>
        <v>124.8073218893914</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9" t="s">
        <v>963</v>
      </c>
      <c r="C71" s="850"/>
      <c r="D71" s="850"/>
      <c r="E71" s="850"/>
      <c r="F71" s="850"/>
      <c r="G71" s="850"/>
      <c r="H71" s="850"/>
      <c r="I71" s="79" t="s">
        <v>964</v>
      </c>
      <c r="J71" s="81" t="s">
        <v>1410</v>
      </c>
      <c r="K71" s="80" t="s">
        <v>966</v>
      </c>
      <c r="L71" s="851" t="s">
        <v>950</v>
      </c>
      <c r="M71" s="975"/>
      <c r="N71" s="104" t="s">
        <v>951</v>
      </c>
    </row>
    <row r="72" spans="1:15">
      <c r="A72" s="168" t="s">
        <v>9</v>
      </c>
      <c r="B72" s="55" t="str">
        <f>VLOOKUP(A72,'MANO DE OBRA'!A8:D68,3,FALSE)</f>
        <v>Obrero (3)</v>
      </c>
      <c r="C72" s="53"/>
      <c r="D72" s="53"/>
      <c r="E72" s="53"/>
      <c r="F72" s="53"/>
      <c r="G72" s="53"/>
      <c r="H72" s="53"/>
      <c r="I72" s="299">
        <f>K72/J72*100</f>
        <v>101498.09999999999</v>
      </c>
      <c r="J72" s="300">
        <v>185</v>
      </c>
      <c r="K72" s="301">
        <f>VLOOKUP(A72,'MANO DE OBRA'!A8:D99,4,FALSE)</f>
        <v>187771.48499999999</v>
      </c>
      <c r="L72" s="56"/>
      <c r="M72" s="438">
        <v>3.4</v>
      </c>
      <c r="N72" s="402">
        <f>K72/M72</f>
        <v>55226.907352941176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3.4</v>
      </c>
      <c r="N73" s="402">
        <f>K73/M73</f>
        <v>31378.306945414115</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0"/>
      <c r="C77" s="811"/>
      <c r="D77" s="811"/>
      <c r="E77" s="811"/>
      <c r="F77" s="811"/>
      <c r="G77" s="811"/>
      <c r="H77" s="811"/>
      <c r="I77" s="132"/>
      <c r="J77" s="132"/>
      <c r="K77" s="132"/>
      <c r="L77" s="911"/>
      <c r="M77" s="911"/>
      <c r="N77" s="51"/>
    </row>
    <row r="78" spans="1:15" ht="15.75" thickBot="1">
      <c r="B78" s="829" t="s">
        <v>953</v>
      </c>
      <c r="C78" s="830"/>
      <c r="D78" s="830"/>
      <c r="E78" s="830"/>
      <c r="F78" s="830"/>
      <c r="G78" s="830"/>
      <c r="H78" s="830"/>
      <c r="I78" s="830"/>
      <c r="J78" s="830"/>
      <c r="K78" s="830"/>
      <c r="L78" s="830"/>
      <c r="M78" s="831"/>
      <c r="N78" s="308">
        <f>SUM(N72:N77)</f>
        <v>86605.214298355291</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305266.08600483323</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4" t="s">
        <v>969</v>
      </c>
      <c r="C84" s="815"/>
      <c r="D84" s="815"/>
      <c r="E84" s="815"/>
      <c r="F84" s="815"/>
      <c r="G84" s="815"/>
      <c r="H84" s="815"/>
      <c r="I84" s="321"/>
      <c r="J84" s="341"/>
      <c r="K84" s="309" t="s">
        <v>970</v>
      </c>
      <c r="L84" s="853" t="s">
        <v>971</v>
      </c>
      <c r="M84" s="854"/>
      <c r="N84" s="310"/>
    </row>
    <row r="85" spans="1:14">
      <c r="B85" s="855" t="s">
        <v>972</v>
      </c>
      <c r="C85" s="856"/>
      <c r="D85" s="856"/>
      <c r="E85" s="856"/>
      <c r="F85" s="856"/>
      <c r="G85" s="856"/>
      <c r="H85" s="856"/>
      <c r="I85" s="93"/>
      <c r="J85" s="94"/>
      <c r="K85" s="311">
        <v>0.2</v>
      </c>
      <c r="L85" s="857">
        <f>N80*K85</f>
        <v>61053.217200966646</v>
      </c>
      <c r="M85" s="858"/>
      <c r="N85" s="57"/>
    </row>
    <row r="86" spans="1:14">
      <c r="B86" s="95" t="s">
        <v>973</v>
      </c>
      <c r="C86" s="96"/>
      <c r="D86" s="96"/>
      <c r="E86" s="96"/>
      <c r="F86" s="96"/>
      <c r="G86" s="96"/>
      <c r="H86" s="96"/>
      <c r="I86" s="93"/>
      <c r="J86" s="94"/>
      <c r="K86" s="311">
        <v>0.05</v>
      </c>
      <c r="L86" s="857">
        <f>N80*K86</f>
        <v>15263.304300241662</v>
      </c>
      <c r="M86" s="858"/>
      <c r="N86" s="57"/>
    </row>
    <row r="87" spans="1:14" ht="15.75" thickBot="1">
      <c r="B87" s="97" t="s">
        <v>974</v>
      </c>
      <c r="C87" s="98"/>
      <c r="D87" s="98"/>
      <c r="E87" s="98"/>
      <c r="F87" s="98"/>
      <c r="G87" s="98"/>
      <c r="H87" s="98"/>
      <c r="I87" s="99"/>
      <c r="J87" s="100"/>
      <c r="K87" s="312">
        <v>0.05</v>
      </c>
      <c r="L87" s="859">
        <f>N80*K87</f>
        <v>15263.304300241662</v>
      </c>
      <c r="M87" s="860"/>
      <c r="N87" s="57"/>
    </row>
    <row r="88" spans="1:14" ht="15.75" thickBot="1">
      <c r="B88" s="823" t="s">
        <v>953</v>
      </c>
      <c r="C88" s="824"/>
      <c r="D88" s="824"/>
      <c r="E88" s="824"/>
      <c r="F88" s="824"/>
      <c r="G88" s="824"/>
      <c r="H88" s="824"/>
      <c r="I88" s="824"/>
      <c r="J88" s="824"/>
      <c r="K88" s="824"/>
      <c r="L88" s="824"/>
      <c r="M88" s="825"/>
      <c r="N88" s="58">
        <f>L85+L86+L87</f>
        <v>91579.825801449973</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396845.91180628317</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1659</v>
      </c>
      <c r="C31" s="87" t="s">
        <v>1660</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363</v>
      </c>
      <c r="B36" s="836" t="str">
        <f>VLOOKUP(A36,EQUIPOS!A6:D154,3,FALSE)</f>
        <v>Vibrador de concreto, Motor de 3 hp a 18.000 rpm Mangueras de 4 mt</v>
      </c>
      <c r="C36" s="837"/>
      <c r="D36" s="837"/>
      <c r="E36" s="837"/>
      <c r="F36" s="837"/>
      <c r="G36" s="837"/>
      <c r="H36" s="838"/>
      <c r="I36" s="274"/>
      <c r="J36" s="275"/>
      <c r="K36" s="276">
        <f>VLOOKUP(A36,EQUIPOS!A6:D163,4,FALSE)</f>
        <v>5923.7706944069514</v>
      </c>
      <c r="L36" s="277"/>
      <c r="M36" s="343">
        <v>1</v>
      </c>
      <c r="N36" s="279">
        <f>K36/M36</f>
        <v>5923.7706944069514</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0.02</v>
      </c>
      <c r="N41" s="351">
        <f>N78*M41</f>
        <v>1732.1042859671059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7655.8749803740575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745</v>
      </c>
      <c r="B48" s="49"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3754.6163060288991</v>
      </c>
      <c r="N48" s="279">
        <f>K48*M48</f>
        <v>128077.47143125781</v>
      </c>
    </row>
    <row r="49" spans="1:14">
      <c r="A49" s="167" t="s">
        <v>608</v>
      </c>
      <c r="B49" s="49"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34999.496340375197</v>
      </c>
      <c r="N49" s="279">
        <f>K49*M49</f>
        <v>5249.9244510562794</v>
      </c>
    </row>
    <row r="50" spans="1:14">
      <c r="A50" s="167" t="s">
        <v>1661</v>
      </c>
      <c r="B50" s="49" t="str">
        <f>VLOOKUP(A50,MATERIALES!A6:D373,3,FALSE)</f>
        <v>Concreto Resistencia  28 (Mpa)</v>
      </c>
      <c r="C50" s="432"/>
      <c r="D50" s="432"/>
      <c r="E50" s="432"/>
      <c r="F50" s="432"/>
      <c r="G50" s="432"/>
      <c r="H50" s="432"/>
      <c r="I50" s="432"/>
      <c r="J50" s="319" t="str">
        <f>VLOOKUP(A50,MATERIALES!A6:D642,2,FALSE)</f>
        <v>m3</v>
      </c>
      <c r="K50" s="404">
        <v>0.126</v>
      </c>
      <c r="L50" s="428"/>
      <c r="M50" s="409">
        <f>VLOOKUP(A50,MATERIALES!A6:D398,4,FALSE)</f>
        <v>431378.68779549951</v>
      </c>
      <c r="N50" s="279">
        <f>K50*M50</f>
        <v>54353.714662232938</v>
      </c>
    </row>
    <row r="51" spans="1:14">
      <c r="A51" s="167" t="s">
        <v>869</v>
      </c>
      <c r="B51" s="49" t="str">
        <f>VLOOKUP(A51,MATERIALES!A6:D373,3,FALSE)</f>
        <v>Formaleta para baranda de concreto</v>
      </c>
      <c r="C51" s="432"/>
      <c r="D51" s="432"/>
      <c r="E51" s="432"/>
      <c r="F51" s="432"/>
      <c r="G51" s="432"/>
      <c r="H51" s="432"/>
      <c r="I51" s="432"/>
      <c r="J51" s="319" t="str">
        <f>VLOOKUP(A51,MATERIALES!A6:D643,2,FALSE)</f>
        <v>m</v>
      </c>
      <c r="K51" s="404">
        <v>1</v>
      </c>
      <c r="L51" s="428"/>
      <c r="M51" s="409">
        <f>VLOOKUP(A51,MATERIALES!A6:D399,4,FALSE)</f>
        <v>19895.684317879637</v>
      </c>
      <c r="N51" s="279">
        <f>K51*M51</f>
        <v>19895.684317879637</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207576.79486242667</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6" t="s">
        <v>961</v>
      </c>
      <c r="M60" s="799"/>
      <c r="N60" s="82" t="s">
        <v>951</v>
      </c>
    </row>
    <row r="61" spans="1:14">
      <c r="A61" t="s">
        <v>1239</v>
      </c>
      <c r="B61" s="52" t="str">
        <f>VLOOKUP(A61,TRANSPORTE!A3:D117,3,FALSE)</f>
        <v>Transporte de concreto</v>
      </c>
      <c r="C61" s="324"/>
      <c r="D61" s="324"/>
      <c r="E61" s="324"/>
      <c r="F61" s="324"/>
      <c r="G61" s="324"/>
      <c r="H61" s="318" t="s">
        <v>339</v>
      </c>
      <c r="I61" s="420">
        <v>0.126</v>
      </c>
      <c r="J61" s="293">
        <v>1</v>
      </c>
      <c r="K61" s="420">
        <f>I61*J61</f>
        <v>0.126</v>
      </c>
      <c r="L61" s="827">
        <f>VLOOKUP(A61,TRANSPORTE!A3:D117,4,FALSE)</f>
        <v>990.53430070945558</v>
      </c>
      <c r="M61" s="828"/>
      <c r="N61" s="294">
        <f>K61*L61</f>
        <v>124.8073218893914</v>
      </c>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2"/>
      <c r="M66" s="813"/>
      <c r="N66" s="133"/>
    </row>
    <row r="67" spans="1:15" ht="15.75" thickBot="1">
      <c r="B67" s="829" t="s">
        <v>953</v>
      </c>
      <c r="C67" s="830"/>
      <c r="D67" s="830"/>
      <c r="E67" s="830"/>
      <c r="F67" s="830"/>
      <c r="G67" s="830"/>
      <c r="H67" s="830"/>
      <c r="I67" s="830"/>
      <c r="J67" s="830"/>
      <c r="K67" s="830"/>
      <c r="L67" s="830"/>
      <c r="M67" s="831"/>
      <c r="N67" s="110">
        <f>N61+N62+N63+N64+N65</f>
        <v>124.8073218893914</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9" t="s">
        <v>963</v>
      </c>
      <c r="C71" s="850"/>
      <c r="D71" s="850"/>
      <c r="E71" s="850"/>
      <c r="F71" s="850"/>
      <c r="G71" s="850"/>
      <c r="H71" s="850"/>
      <c r="I71" s="79" t="s">
        <v>964</v>
      </c>
      <c r="J71" s="81" t="s">
        <v>1410</v>
      </c>
      <c r="K71" s="80" t="s">
        <v>966</v>
      </c>
      <c r="L71" s="851" t="s">
        <v>950</v>
      </c>
      <c r="M71" s="975"/>
      <c r="N71" s="104" t="s">
        <v>951</v>
      </c>
    </row>
    <row r="72" spans="1:15">
      <c r="A72" s="168" t="s">
        <v>9</v>
      </c>
      <c r="B72" s="55" t="str">
        <f>VLOOKUP(A72,'MANO DE OBRA'!A8:D68,3,FALSE)</f>
        <v>Obrero (3)</v>
      </c>
      <c r="C72" s="53"/>
      <c r="D72" s="53"/>
      <c r="E72" s="53"/>
      <c r="F72" s="53"/>
      <c r="G72" s="53"/>
      <c r="H72" s="53"/>
      <c r="I72" s="299">
        <f>K72/J72*100</f>
        <v>101498.09999999999</v>
      </c>
      <c r="J72" s="300">
        <v>185</v>
      </c>
      <c r="K72" s="301">
        <f>VLOOKUP(A72,'MANO DE OBRA'!A8:D99,4,FALSE)</f>
        <v>187771.48499999999</v>
      </c>
      <c r="L72" s="56"/>
      <c r="M72" s="438">
        <v>3.4</v>
      </c>
      <c r="N72" s="402">
        <f>K72/M72</f>
        <v>55226.907352941176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3.4</v>
      </c>
      <c r="N73" s="402">
        <f>K73/M73</f>
        <v>31378.306945414115</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0"/>
      <c r="C77" s="811"/>
      <c r="D77" s="811"/>
      <c r="E77" s="811"/>
      <c r="F77" s="811"/>
      <c r="G77" s="811"/>
      <c r="H77" s="811"/>
      <c r="I77" s="132"/>
      <c r="J77" s="132"/>
      <c r="K77" s="132"/>
      <c r="L77" s="911"/>
      <c r="M77" s="911"/>
      <c r="N77" s="133"/>
    </row>
    <row r="78" spans="1:15" ht="15.75" thickBot="1">
      <c r="B78" s="829" t="s">
        <v>953</v>
      </c>
      <c r="C78" s="830"/>
      <c r="D78" s="830"/>
      <c r="E78" s="830"/>
      <c r="F78" s="830"/>
      <c r="G78" s="830"/>
      <c r="H78" s="830"/>
      <c r="I78" s="830"/>
      <c r="J78" s="830"/>
      <c r="K78" s="830"/>
      <c r="L78" s="830"/>
      <c r="M78" s="831"/>
      <c r="N78" s="467">
        <f>SUM(N72:N77)</f>
        <v>86605.214298355291</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301962.69146304543</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4" t="s">
        <v>969</v>
      </c>
      <c r="C84" s="815"/>
      <c r="D84" s="815"/>
      <c r="E84" s="815"/>
      <c r="F84" s="815"/>
      <c r="G84" s="815"/>
      <c r="H84" s="815"/>
      <c r="I84" s="321"/>
      <c r="J84" s="341"/>
      <c r="K84" s="309" t="s">
        <v>970</v>
      </c>
      <c r="L84" s="853" t="s">
        <v>971</v>
      </c>
      <c r="M84" s="854"/>
      <c r="N84" s="310"/>
    </row>
    <row r="85" spans="1:14">
      <c r="B85" s="855" t="s">
        <v>972</v>
      </c>
      <c r="C85" s="856"/>
      <c r="D85" s="856"/>
      <c r="E85" s="856"/>
      <c r="F85" s="856"/>
      <c r="G85" s="856"/>
      <c r="H85" s="856"/>
      <c r="I85" s="93"/>
      <c r="J85" s="94"/>
      <c r="K85" s="311">
        <v>0.2</v>
      </c>
      <c r="L85" s="857">
        <f>N80*K85</f>
        <v>60392.53829260909</v>
      </c>
      <c r="M85" s="858"/>
      <c r="N85" s="57"/>
    </row>
    <row r="86" spans="1:14">
      <c r="B86" s="95" t="s">
        <v>973</v>
      </c>
      <c r="C86" s="96"/>
      <c r="D86" s="96"/>
      <c r="E86" s="96"/>
      <c r="F86" s="96"/>
      <c r="G86" s="96"/>
      <c r="H86" s="96"/>
      <c r="I86" s="93"/>
      <c r="J86" s="94"/>
      <c r="K86" s="311">
        <v>0.05</v>
      </c>
      <c r="L86" s="857">
        <f>N80*K86</f>
        <v>15098.134573152272</v>
      </c>
      <c r="M86" s="858"/>
      <c r="N86" s="57"/>
    </row>
    <row r="87" spans="1:14" ht="15.75" thickBot="1">
      <c r="B87" s="97" t="s">
        <v>974</v>
      </c>
      <c r="C87" s="98"/>
      <c r="D87" s="98"/>
      <c r="E87" s="98"/>
      <c r="F87" s="98"/>
      <c r="G87" s="98"/>
      <c r="H87" s="98"/>
      <c r="I87" s="99"/>
      <c r="J87" s="100"/>
      <c r="K87" s="312">
        <v>0.05</v>
      </c>
      <c r="L87" s="859">
        <f>N80*K87</f>
        <v>15098.134573152272</v>
      </c>
      <c r="M87" s="860"/>
      <c r="N87" s="57"/>
    </row>
    <row r="88" spans="1:14" ht="15.75" thickBot="1">
      <c r="B88" s="823" t="s">
        <v>953</v>
      </c>
      <c r="C88" s="824"/>
      <c r="D88" s="824"/>
      <c r="E88" s="824"/>
      <c r="F88" s="824"/>
      <c r="G88" s="824"/>
      <c r="H88" s="824"/>
      <c r="I88" s="824"/>
      <c r="J88" s="824"/>
      <c r="K88" s="824"/>
      <c r="L88" s="824"/>
      <c r="M88" s="825"/>
      <c r="N88" s="58">
        <f>L85+L86+L87</f>
        <v>90588.807438913631</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392551.49890195904</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1662</v>
      </c>
      <c r="C31" s="87" t="s">
        <v>2121</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156</v>
      </c>
      <c r="B36" s="836" t="str">
        <f>VLOOKUP(A36,EQUIPOS!A6:D154,3,FALSE)</f>
        <v>Cizalla manual de 90 cm.</v>
      </c>
      <c r="C36" s="837"/>
      <c r="D36" s="837"/>
      <c r="E36" s="837"/>
      <c r="F36" s="837"/>
      <c r="G36" s="837"/>
      <c r="H36" s="838"/>
      <c r="I36" s="274"/>
      <c r="J36" s="275"/>
      <c r="K36" s="276">
        <f>VLOOKUP(A36,EQUIPOS!A6:D163,4,FALSE)</f>
        <v>1203.1987869289123</v>
      </c>
      <c r="L36" s="277"/>
      <c r="M36" s="343">
        <v>37.5</v>
      </c>
      <c r="N36" s="279">
        <f>K36/M36</f>
        <v>32.085300984770996</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0.02</v>
      </c>
      <c r="N41" s="351">
        <f>N78*M41</f>
        <v>16.927673861440798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49.01297484621179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1.05</v>
      </c>
      <c r="L48" s="274"/>
      <c r="M48" s="409">
        <f>VLOOKUP(A48,MATERIALES!A5:D396,4,FALSE)</f>
        <v>3754.6163060288991</v>
      </c>
      <c r="N48" s="279">
        <f>K48*M48</f>
        <v>3942.3471213303442</v>
      </c>
    </row>
    <row r="49" spans="1:14">
      <c r="A49" s="167" t="s">
        <v>898</v>
      </c>
      <c r="B49" s="49" t="str">
        <f>VLOOKUP(A49,MATERIALES!A6:D373,3,FALSE)</f>
        <v>Alambre Negro Para Amarre</v>
      </c>
      <c r="C49" s="432"/>
      <c r="D49" s="432"/>
      <c r="E49" s="432"/>
      <c r="F49" s="432"/>
      <c r="G49" s="432"/>
      <c r="H49" s="432"/>
      <c r="I49" s="432"/>
      <c r="J49" s="318" t="str">
        <f>VLOOKUP(A49,MATERIALES!A5:D641,2,FALSE)</f>
        <v>kg</v>
      </c>
      <c r="K49" s="404">
        <v>0.03</v>
      </c>
      <c r="L49" s="428"/>
      <c r="M49" s="409">
        <f>VLOOKUP(A49,MATERIALES!A6:D397,4,FALSE)</f>
        <v>3377.1824536415584</v>
      </c>
      <c r="N49" s="279">
        <f>K49*M49</f>
        <v>101.31547360924675</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4043.6625949395911</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6" t="s">
        <v>961</v>
      </c>
      <c r="M60" s="799"/>
      <c r="N60" s="82" t="s">
        <v>951</v>
      </c>
    </row>
    <row r="61" spans="1:14">
      <c r="A61" t="s">
        <v>1222</v>
      </c>
      <c r="B61" s="52" t="str">
        <f>VLOOKUP(A61,TRANSPORTE!A3:D117,3,FALSE)</f>
        <v>Transporte de acero</v>
      </c>
      <c r="C61" s="324"/>
      <c r="D61" s="324"/>
      <c r="E61" s="324"/>
      <c r="F61" s="324"/>
      <c r="G61" s="324"/>
      <c r="H61" s="318" t="s">
        <v>2044</v>
      </c>
      <c r="I61" s="286">
        <v>1.05</v>
      </c>
      <c r="J61" s="293">
        <v>1</v>
      </c>
      <c r="K61" s="286">
        <f>I61*J61</f>
        <v>1.05</v>
      </c>
      <c r="L61" s="827">
        <f>VLOOKUP(A61,TRANSPORTE!A3:D117,4,FALSE)</f>
        <v>0.31060214642577388</v>
      </c>
      <c r="M61" s="828"/>
      <c r="N61" s="294">
        <f>K61*L61</f>
        <v>0.32613225374706262</v>
      </c>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2"/>
      <c r="M66" s="813"/>
      <c r="N66" s="133"/>
    </row>
    <row r="67" spans="1:15" ht="15.75" thickBot="1">
      <c r="B67" s="829" t="s">
        <v>953</v>
      </c>
      <c r="C67" s="830"/>
      <c r="D67" s="830"/>
      <c r="E67" s="830"/>
      <c r="F67" s="830"/>
      <c r="G67" s="830"/>
      <c r="H67" s="830"/>
      <c r="I67" s="830"/>
      <c r="J67" s="830"/>
      <c r="K67" s="830"/>
      <c r="L67" s="830"/>
      <c r="M67" s="831"/>
      <c r="N67" s="110">
        <f>N61+N62+N63+N64+N65</f>
        <v>0.32613225374706262</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9" t="s">
        <v>963</v>
      </c>
      <c r="C71" s="850"/>
      <c r="D71" s="850"/>
      <c r="E71" s="850"/>
      <c r="F71" s="850"/>
      <c r="G71" s="850"/>
      <c r="H71" s="850"/>
      <c r="I71" s="79" t="s">
        <v>964</v>
      </c>
      <c r="J71" s="81" t="s">
        <v>1410</v>
      </c>
      <c r="K71" s="80" t="s">
        <v>966</v>
      </c>
      <c r="L71" s="851" t="s">
        <v>950</v>
      </c>
      <c r="M71" s="852"/>
      <c r="N71" s="104" t="s">
        <v>951</v>
      </c>
    </row>
    <row r="72" spans="1:15">
      <c r="A72" s="168" t="s">
        <v>6</v>
      </c>
      <c r="B72" s="55" t="str">
        <f>VLOOKUP(A72,'MANO DE OBRA'!A8:D68,3,FALSE)</f>
        <v xml:space="preserve">Obrero </v>
      </c>
      <c r="C72" s="53"/>
      <c r="D72" s="53"/>
      <c r="E72" s="53"/>
      <c r="F72" s="53"/>
      <c r="G72" s="53"/>
      <c r="H72" s="53"/>
      <c r="I72" s="299">
        <f>K72/J72*100</f>
        <v>33832.699999999997</v>
      </c>
      <c r="J72" s="300">
        <v>185</v>
      </c>
      <c r="K72" s="301">
        <f>VLOOKUP(A72,'MANO DE OBRA'!A8:D99,4,FALSE)</f>
        <v>62590.494999999995</v>
      </c>
      <c r="L72" s="56"/>
      <c r="M72" s="441">
        <v>200</v>
      </c>
      <c r="N72" s="402">
        <f>K72/M72</f>
        <v>312.95247499999999</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200</v>
      </c>
      <c r="N73" s="402">
        <f>K73/M73</f>
        <v>533.43121807203988</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0"/>
      <c r="C77" s="811"/>
      <c r="D77" s="811"/>
      <c r="E77" s="811"/>
      <c r="F77" s="811"/>
      <c r="G77" s="811"/>
      <c r="H77" s="811"/>
      <c r="I77" s="132"/>
      <c r="J77" s="132"/>
      <c r="K77" s="132"/>
      <c r="L77" s="911"/>
      <c r="M77" s="911"/>
      <c r="N77" s="51"/>
    </row>
    <row r="78" spans="1:15" ht="15.75" thickBot="1">
      <c r="B78" s="829" t="s">
        <v>953</v>
      </c>
      <c r="C78" s="830"/>
      <c r="D78" s="830"/>
      <c r="E78" s="830"/>
      <c r="F78" s="830"/>
      <c r="G78" s="830"/>
      <c r="H78" s="830"/>
      <c r="I78" s="830"/>
      <c r="J78" s="830"/>
      <c r="K78" s="830"/>
      <c r="L78" s="830"/>
      <c r="M78" s="831"/>
      <c r="N78" s="308">
        <f>SUM(N72:N77)</f>
        <v>846.38369307203993</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4939.3853951115898</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4" t="s">
        <v>969</v>
      </c>
      <c r="C84" s="815"/>
      <c r="D84" s="815"/>
      <c r="E84" s="815"/>
      <c r="F84" s="815"/>
      <c r="G84" s="815"/>
      <c r="H84" s="815"/>
      <c r="I84" s="321"/>
      <c r="J84" s="341"/>
      <c r="K84" s="309" t="s">
        <v>970</v>
      </c>
      <c r="L84" s="853" t="s">
        <v>971</v>
      </c>
      <c r="M84" s="854"/>
      <c r="N84" s="310"/>
    </row>
    <row r="85" spans="1:14">
      <c r="B85" s="855" t="s">
        <v>972</v>
      </c>
      <c r="C85" s="856"/>
      <c r="D85" s="856"/>
      <c r="E85" s="856"/>
      <c r="F85" s="856"/>
      <c r="G85" s="856"/>
      <c r="H85" s="856"/>
      <c r="I85" s="93"/>
      <c r="J85" s="94"/>
      <c r="K85" s="311">
        <v>0.2</v>
      </c>
      <c r="L85" s="857">
        <f>N80*K85</f>
        <v>987.87707902231796</v>
      </c>
      <c r="M85" s="858"/>
      <c r="N85" s="57"/>
    </row>
    <row r="86" spans="1:14">
      <c r="B86" s="95" t="s">
        <v>973</v>
      </c>
      <c r="C86" s="96"/>
      <c r="D86" s="96"/>
      <c r="E86" s="96"/>
      <c r="F86" s="96"/>
      <c r="G86" s="96"/>
      <c r="H86" s="96"/>
      <c r="I86" s="93"/>
      <c r="J86" s="94"/>
      <c r="K86" s="311">
        <v>0.05</v>
      </c>
      <c r="L86" s="857">
        <f>N80*K86</f>
        <v>246.96926975557949</v>
      </c>
      <c r="M86" s="858"/>
      <c r="N86" s="57"/>
    </row>
    <row r="87" spans="1:14" ht="15.75" thickBot="1">
      <c r="B87" s="97" t="s">
        <v>974</v>
      </c>
      <c r="C87" s="98"/>
      <c r="D87" s="98"/>
      <c r="E87" s="98"/>
      <c r="F87" s="98"/>
      <c r="G87" s="98"/>
      <c r="H87" s="98"/>
      <c r="I87" s="99"/>
      <c r="J87" s="100"/>
      <c r="K87" s="312">
        <v>0.05</v>
      </c>
      <c r="L87" s="859">
        <f>N80*K87</f>
        <v>246.96926975557949</v>
      </c>
      <c r="M87" s="860"/>
      <c r="N87" s="57"/>
    </row>
    <row r="88" spans="1:14" ht="15.75" thickBot="1">
      <c r="B88" s="823" t="s">
        <v>953</v>
      </c>
      <c r="C88" s="824"/>
      <c r="D88" s="824"/>
      <c r="E88" s="824"/>
      <c r="F88" s="824"/>
      <c r="G88" s="824"/>
      <c r="H88" s="824"/>
      <c r="I88" s="824"/>
      <c r="J88" s="824"/>
      <c r="K88" s="824"/>
      <c r="L88" s="824"/>
      <c r="M88" s="825"/>
      <c r="N88" s="58">
        <f>L85+L86+L87</f>
        <v>1481.8156185334769</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6421.2010136450663</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1663</v>
      </c>
      <c r="C31" s="87" t="s">
        <v>2122</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156</v>
      </c>
      <c r="B36" s="836" t="str">
        <f>VLOOKUP(A36,EQUIPOS!A6:D154,3,FALSE)</f>
        <v>Cizalla manual de 90 cm.</v>
      </c>
      <c r="C36" s="837"/>
      <c r="D36" s="837"/>
      <c r="E36" s="837"/>
      <c r="F36" s="837"/>
      <c r="G36" s="837"/>
      <c r="H36" s="838"/>
      <c r="I36" s="274"/>
      <c r="J36" s="275"/>
      <c r="K36" s="276">
        <f>VLOOKUP(A36,EQUIPOS!A6:D163,4,FALSE)</f>
        <v>1203.1987869289123</v>
      </c>
      <c r="L36" s="277"/>
      <c r="M36" s="343">
        <v>37.5</v>
      </c>
      <c r="N36" s="279">
        <f>K36/M36</f>
        <v>32.085300984770996</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0.02</v>
      </c>
      <c r="N41" s="351">
        <f>N78*M41</f>
        <v>16.927673861440798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49.01297484621179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743</v>
      </c>
      <c r="B48" s="49" t="str">
        <f>VLOOKUP(A48,MATERIALES!A5:D373,3,FALSE)</f>
        <v>Acero A-40</v>
      </c>
      <c r="C48" s="288"/>
      <c r="D48" s="288"/>
      <c r="E48" s="288"/>
      <c r="F48" s="288"/>
      <c r="G48" s="288"/>
      <c r="H48" s="288"/>
      <c r="I48" s="288"/>
      <c r="J48" s="318" t="str">
        <f>VLOOKUP(A48,MATERIALES!A4:D640,2,FALSE)</f>
        <v>kg</v>
      </c>
      <c r="K48" s="289">
        <v>1.05</v>
      </c>
      <c r="L48" s="274"/>
      <c r="M48" s="409">
        <f>VLOOKUP(A48,MATERIALES!A5:D396,4,FALSE)</f>
        <v>4328.2719345068917</v>
      </c>
      <c r="N48" s="279">
        <f>K48*M48</f>
        <v>4544.6855312322368</v>
      </c>
    </row>
    <row r="49" spans="1:14">
      <c r="A49" s="167" t="s">
        <v>898</v>
      </c>
      <c r="B49" s="49" t="str">
        <f>VLOOKUP(A49,MATERIALES!A6:D373,3,FALSE)</f>
        <v>Alambre Negro Para Amarre</v>
      </c>
      <c r="C49" s="432"/>
      <c r="D49" s="432"/>
      <c r="E49" s="432"/>
      <c r="F49" s="432"/>
      <c r="G49" s="432"/>
      <c r="H49" s="432"/>
      <c r="I49" s="432"/>
      <c r="J49" s="319" t="str">
        <f>VLOOKUP(A49,MATERIALES!A5:D641,2,FALSE)</f>
        <v>kg</v>
      </c>
      <c r="K49" s="404">
        <v>0.03</v>
      </c>
      <c r="L49" s="428"/>
      <c r="M49" s="409">
        <f>VLOOKUP(A49,MATERIALES!A6:D397,4,FALSE)</f>
        <v>3377.1824536415584</v>
      </c>
      <c r="N49" s="279">
        <f>K49*M49</f>
        <v>101.31547360924675</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4646.0010048414833</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6" t="s">
        <v>961</v>
      </c>
      <c r="M60" s="799"/>
      <c r="N60" s="82" t="s">
        <v>951</v>
      </c>
    </row>
    <row r="61" spans="1:14">
      <c r="A61" t="s">
        <v>1222</v>
      </c>
      <c r="B61" s="52" t="str">
        <f>VLOOKUP(A61,TRANSPORTE!A3:D117,3,FALSE)</f>
        <v>Transporte de acero</v>
      </c>
      <c r="C61" s="324"/>
      <c r="D61" s="324"/>
      <c r="E61" s="324"/>
      <c r="F61" s="324"/>
      <c r="G61" s="324"/>
      <c r="H61" s="318" t="s">
        <v>2044</v>
      </c>
      <c r="I61" s="286">
        <v>1.05</v>
      </c>
      <c r="J61" s="293">
        <v>1</v>
      </c>
      <c r="K61" s="286">
        <f>I61*J61</f>
        <v>1.05</v>
      </c>
      <c r="L61" s="827">
        <f>VLOOKUP(A61,TRANSPORTE!A3:D117,4,FALSE)</f>
        <v>0.31060214642577388</v>
      </c>
      <c r="M61" s="828"/>
      <c r="N61" s="294">
        <f>K61*L61</f>
        <v>0.32613225374706262</v>
      </c>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2"/>
      <c r="M66" s="813"/>
      <c r="N66" s="133"/>
    </row>
    <row r="67" spans="1:15" ht="15.75" thickBot="1">
      <c r="B67" s="829" t="s">
        <v>953</v>
      </c>
      <c r="C67" s="830"/>
      <c r="D67" s="830"/>
      <c r="E67" s="830"/>
      <c r="F67" s="830"/>
      <c r="G67" s="830"/>
      <c r="H67" s="830"/>
      <c r="I67" s="830"/>
      <c r="J67" s="830"/>
      <c r="K67" s="830"/>
      <c r="L67" s="830"/>
      <c r="M67" s="831"/>
      <c r="N67" s="110">
        <f>N61+N62+N63+N64+N65</f>
        <v>0.32613225374706262</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9" t="s">
        <v>963</v>
      </c>
      <c r="C71" s="850"/>
      <c r="D71" s="850"/>
      <c r="E71" s="850"/>
      <c r="F71" s="850"/>
      <c r="G71" s="850"/>
      <c r="H71" s="850"/>
      <c r="I71" s="79" t="s">
        <v>964</v>
      </c>
      <c r="J71" s="81" t="s">
        <v>1410</v>
      </c>
      <c r="K71" s="80" t="s">
        <v>966</v>
      </c>
      <c r="L71" s="851" t="s">
        <v>950</v>
      </c>
      <c r="M71" s="852"/>
      <c r="N71" s="104" t="s">
        <v>951</v>
      </c>
    </row>
    <row r="72" spans="1:15">
      <c r="A72" s="168" t="s">
        <v>6</v>
      </c>
      <c r="B72" s="55" t="str">
        <f>VLOOKUP(A72,'MANO DE OBRA'!A8:D68,3,FALSE)</f>
        <v xml:space="preserve">Obrero </v>
      </c>
      <c r="C72" s="53"/>
      <c r="D72" s="53"/>
      <c r="E72" s="53"/>
      <c r="F72" s="53"/>
      <c r="G72" s="53"/>
      <c r="H72" s="53"/>
      <c r="I72" s="299">
        <f>K72/J72*100</f>
        <v>33832.699999999997</v>
      </c>
      <c r="J72" s="300">
        <v>185</v>
      </c>
      <c r="K72" s="301">
        <f>VLOOKUP(A72,'MANO DE OBRA'!A8:D99,4,FALSE)</f>
        <v>62590.494999999995</v>
      </c>
      <c r="L72" s="56"/>
      <c r="M72" s="441">
        <v>200</v>
      </c>
      <c r="N72" s="402">
        <f>K72/M72</f>
        <v>312.95247499999999</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200</v>
      </c>
      <c r="N73" s="402">
        <f>K73/M73</f>
        <v>533.43121807203988</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0"/>
      <c r="C77" s="811"/>
      <c r="D77" s="811"/>
      <c r="E77" s="811"/>
      <c r="F77" s="811"/>
      <c r="G77" s="811"/>
      <c r="H77" s="811"/>
      <c r="I77" s="132"/>
      <c r="J77" s="132"/>
      <c r="K77" s="132"/>
      <c r="L77" s="911"/>
      <c r="M77" s="911"/>
      <c r="N77" s="51"/>
    </row>
    <row r="78" spans="1:15" ht="15.75" thickBot="1">
      <c r="B78" s="829" t="s">
        <v>953</v>
      </c>
      <c r="C78" s="830"/>
      <c r="D78" s="830"/>
      <c r="E78" s="830"/>
      <c r="F78" s="830"/>
      <c r="G78" s="830"/>
      <c r="H78" s="830"/>
      <c r="I78" s="830"/>
      <c r="J78" s="830"/>
      <c r="K78" s="830"/>
      <c r="L78" s="830"/>
      <c r="M78" s="831"/>
      <c r="N78" s="308">
        <f>SUM(N72:N77)</f>
        <v>846.38369307203993</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5541.723805013482</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4" t="s">
        <v>969</v>
      </c>
      <c r="C84" s="815"/>
      <c r="D84" s="815"/>
      <c r="E84" s="815"/>
      <c r="F84" s="815"/>
      <c r="G84" s="815"/>
      <c r="H84" s="815"/>
      <c r="I84" s="321"/>
      <c r="J84" s="341"/>
      <c r="K84" s="309" t="s">
        <v>970</v>
      </c>
      <c r="L84" s="853" t="s">
        <v>971</v>
      </c>
      <c r="M84" s="854"/>
      <c r="N84" s="310"/>
    </row>
    <row r="85" spans="1:14">
      <c r="B85" s="855" t="s">
        <v>972</v>
      </c>
      <c r="C85" s="856"/>
      <c r="D85" s="856"/>
      <c r="E85" s="856"/>
      <c r="F85" s="856"/>
      <c r="G85" s="856"/>
      <c r="H85" s="856"/>
      <c r="I85" s="93"/>
      <c r="J85" s="94"/>
      <c r="K85" s="311">
        <v>0.2</v>
      </c>
      <c r="L85" s="857">
        <f>N80*K85</f>
        <v>1108.3447610026965</v>
      </c>
      <c r="M85" s="858"/>
      <c r="N85" s="57"/>
    </row>
    <row r="86" spans="1:14">
      <c r="B86" s="95" t="s">
        <v>973</v>
      </c>
      <c r="C86" s="96"/>
      <c r="D86" s="96"/>
      <c r="E86" s="96"/>
      <c r="F86" s="96"/>
      <c r="G86" s="96"/>
      <c r="H86" s="96"/>
      <c r="I86" s="93"/>
      <c r="J86" s="94"/>
      <c r="K86" s="311">
        <v>0.05</v>
      </c>
      <c r="L86" s="857">
        <f>N80*K86</f>
        <v>277.08619025067412</v>
      </c>
      <c r="M86" s="858"/>
      <c r="N86" s="57"/>
    </row>
    <row r="87" spans="1:14" ht="15.75" thickBot="1">
      <c r="B87" s="97" t="s">
        <v>974</v>
      </c>
      <c r="C87" s="98"/>
      <c r="D87" s="98"/>
      <c r="E87" s="98"/>
      <c r="F87" s="98"/>
      <c r="G87" s="98"/>
      <c r="H87" s="98"/>
      <c r="I87" s="99"/>
      <c r="J87" s="100"/>
      <c r="K87" s="312">
        <v>0.05</v>
      </c>
      <c r="L87" s="859">
        <f>N80*K87</f>
        <v>277.08619025067412</v>
      </c>
      <c r="M87" s="860"/>
      <c r="N87" s="57"/>
    </row>
    <row r="88" spans="1:14" ht="15.75" thickBot="1">
      <c r="B88" s="823" t="s">
        <v>953</v>
      </c>
      <c r="C88" s="824"/>
      <c r="D88" s="824"/>
      <c r="E88" s="824"/>
      <c r="F88" s="824"/>
      <c r="G88" s="824"/>
      <c r="H88" s="824"/>
      <c r="I88" s="824"/>
      <c r="J88" s="824"/>
      <c r="K88" s="824"/>
      <c r="L88" s="824"/>
      <c r="M88" s="825"/>
      <c r="N88" s="58">
        <f>L85+L86+L87</f>
        <v>1662.5171415040445</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7204.240946517526</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1120</v>
      </c>
      <c r="C31" s="87" t="s">
        <v>2123</v>
      </c>
      <c r="D31" s="88"/>
      <c r="E31" s="88"/>
      <c r="F31" s="88"/>
      <c r="G31" s="88"/>
      <c r="H31" s="88"/>
      <c r="I31" s="88"/>
      <c r="J31" s="88"/>
      <c r="K31" s="460"/>
      <c r="L31" s="313" t="s">
        <v>1664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123</v>
      </c>
      <c r="B36" s="836" t="str">
        <f>VLOOKUP(A36,EQUIPOS!A6:D154,3,FALSE)</f>
        <v>Bomba de inyección de lechada</v>
      </c>
      <c r="C36" s="837"/>
      <c r="D36" s="837"/>
      <c r="E36" s="837"/>
      <c r="F36" s="837"/>
      <c r="G36" s="837"/>
      <c r="H36" s="838"/>
      <c r="I36" s="274"/>
      <c r="J36" s="275"/>
      <c r="K36" s="276">
        <f>VLOOKUP(A36,EQUIPOS!A6:D163,4,FALSE)</f>
        <v>20373.795307846034</v>
      </c>
      <c r="L36" s="277"/>
      <c r="M36" s="343">
        <v>670</v>
      </c>
      <c r="N36" s="279">
        <f>K36/M36</f>
        <v>30.408649713203037</v>
      </c>
    </row>
    <row r="37" spans="1:14">
      <c r="A37" s="119" t="s">
        <v>125</v>
      </c>
      <c r="B37" s="836" t="str">
        <f>VLOOKUP(A37,EQUIPOS!A7:D154,3,FALSE)</f>
        <v>Bomba para gato de tensionamiento</v>
      </c>
      <c r="C37" s="837"/>
      <c r="D37" s="837"/>
      <c r="E37" s="837"/>
      <c r="F37" s="837"/>
      <c r="G37" s="837"/>
      <c r="H37" s="838"/>
      <c r="I37" s="428"/>
      <c r="J37" s="429"/>
      <c r="K37" s="276">
        <f>VLOOKUP(A37,EQUIPOS!A7:D164,4,FALSE)</f>
        <v>50853.090087430333</v>
      </c>
      <c r="L37" s="342"/>
      <c r="M37" s="343">
        <v>670</v>
      </c>
      <c r="N37" s="279">
        <f>K37/M37</f>
        <v>75.900134458851241</v>
      </c>
    </row>
    <row r="38" spans="1:14">
      <c r="A38" s="119" t="s">
        <v>240</v>
      </c>
      <c r="B38" s="836" t="str">
        <f>VLOOKUP(A38,EQUIPOS!A8:D154,3,FALSE)</f>
        <v>Gato para tensionamiento, fuerza Max 200 ton, área de tensión 314 cm2.</v>
      </c>
      <c r="C38" s="837"/>
      <c r="D38" s="837"/>
      <c r="E38" s="837"/>
      <c r="F38" s="837"/>
      <c r="G38" s="837"/>
      <c r="H38" s="838"/>
      <c r="I38" s="335"/>
      <c r="J38" s="337"/>
      <c r="K38" s="276">
        <f>VLOOKUP(A38,EQUIPOS!A8:D165,4,FALSE)</f>
        <v>126228.32963733024</v>
      </c>
      <c r="L38" s="430"/>
      <c r="M38" s="431">
        <v>670</v>
      </c>
      <c r="N38" s="279">
        <f>K38/M38</f>
        <v>188.40049199601529</v>
      </c>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0.02</v>
      </c>
      <c r="N41" s="351">
        <f>N78*M41</f>
        <v>6.9214099586390443</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301.63068612670861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432</v>
      </c>
      <c r="B48" s="49"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11521.46535002404</v>
      </c>
      <c r="N48" s="279">
        <f t="shared" ref="N48:N53" si="0">K48*M48</f>
        <v>46.085861400096164</v>
      </c>
    </row>
    <row r="49" spans="1:14">
      <c r="A49" s="167" t="s">
        <v>445</v>
      </c>
      <c r="B49" s="49"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11835.17206805941</v>
      </c>
      <c r="N49" s="279">
        <f t="shared" si="0"/>
        <v>47.340688272237642</v>
      </c>
    </row>
    <row r="50" spans="1:14">
      <c r="A50" s="167" t="s">
        <v>483</v>
      </c>
      <c r="B50" s="49" t="str">
        <f>VLOOKUP(A50,MATERIALES!A6:D373,3,FALSE)</f>
        <v>Lechada para ductos (tensionamiento)</v>
      </c>
      <c r="C50" s="432"/>
      <c r="D50" s="432"/>
      <c r="E50" s="432"/>
      <c r="F50" s="432"/>
      <c r="G50" s="432"/>
      <c r="H50" s="432"/>
      <c r="I50" s="432"/>
      <c r="J50" s="319" t="str">
        <f>VLOOKUP(A50,MATERIALES!A6:D642,2,FALSE)</f>
        <v>lt</v>
      </c>
      <c r="K50" s="404">
        <v>0.02</v>
      </c>
      <c r="L50" s="428"/>
      <c r="M50" s="409">
        <f>VLOOKUP(A50,MATERIALES!A6:D398,4,FALSE)</f>
        <v>827.2436541232214</v>
      </c>
      <c r="N50" s="279">
        <f t="shared" si="0"/>
        <v>16.544873082464427</v>
      </c>
    </row>
    <row r="51" spans="1:14">
      <c r="A51" s="167" t="s">
        <v>691</v>
      </c>
      <c r="B51" s="49" t="str">
        <f>VLOOKUP(A51,MATERIALES!A6:D373,3,FALSE)</f>
        <v>Torón de tensionmiento 1/2´´ o 5/8´´</v>
      </c>
      <c r="C51" s="432"/>
      <c r="D51" s="432"/>
      <c r="E51" s="432"/>
      <c r="F51" s="432"/>
      <c r="G51" s="432"/>
      <c r="H51" s="432"/>
      <c r="I51" s="432"/>
      <c r="J51" s="319" t="str">
        <f>VLOOKUP(A51,MATERIALES!A6:D643,2,FALSE)</f>
        <v>kg</v>
      </c>
      <c r="K51" s="404">
        <v>8.5000000000000006E-2</v>
      </c>
      <c r="L51" s="428"/>
      <c r="M51" s="409">
        <f>VLOOKUP(A51,MATERIALES!A6:D399,4,FALSE)</f>
        <v>4585.3520938258425</v>
      </c>
      <c r="N51" s="279">
        <f t="shared" si="0"/>
        <v>389.75492797519667</v>
      </c>
    </row>
    <row r="52" spans="1:14">
      <c r="A52" s="167" t="s">
        <v>702</v>
      </c>
      <c r="B52" s="49" t="str">
        <f>VLOOKUP(A52,MATERIALES!A7:D373,3,FALSE)</f>
        <v>Trompetas de 12 torones (tensionamiento)</v>
      </c>
      <c r="C52" s="432"/>
      <c r="D52" s="432"/>
      <c r="E52" s="432"/>
      <c r="F52" s="432"/>
      <c r="G52" s="432"/>
      <c r="H52" s="432"/>
      <c r="I52" s="432"/>
      <c r="J52" s="319" t="str">
        <f>VLOOKUP(A52,MATERIALES!A6:D644,2,FALSE)</f>
        <v>kg</v>
      </c>
      <c r="K52" s="404">
        <v>1E-3</v>
      </c>
      <c r="L52" s="428"/>
      <c r="M52" s="409">
        <f>VLOOKUP(A52,MATERIALES!A7:D400,4,FALSE)</f>
        <v>54977.508426015767</v>
      </c>
      <c r="N52" s="279">
        <f t="shared" si="0"/>
        <v>54.977508426015767</v>
      </c>
    </row>
    <row r="53" spans="1:14">
      <c r="A53" s="167" t="s">
        <v>898</v>
      </c>
      <c r="B53" s="49"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3377.1824536415584</v>
      </c>
      <c r="N53" s="279">
        <f t="shared" si="0"/>
        <v>67.543649072831172</v>
      </c>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622.24750822884187</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6" t="s">
        <v>961</v>
      </c>
      <c r="M60" s="799"/>
      <c r="N60" s="82" t="s">
        <v>951</v>
      </c>
    </row>
    <row r="61" spans="1:14">
      <c r="B61" s="52"/>
      <c r="C61" s="324"/>
      <c r="D61" s="324"/>
      <c r="E61" s="324"/>
      <c r="F61" s="324"/>
      <c r="G61" s="324"/>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2"/>
      <c r="M66" s="813"/>
      <c r="N66" s="133"/>
    </row>
    <row r="67" spans="1:15" ht="15.75" thickBot="1">
      <c r="B67" s="829" t="s">
        <v>953</v>
      </c>
      <c r="C67" s="830"/>
      <c r="D67" s="830"/>
      <c r="E67" s="830"/>
      <c r="F67" s="830"/>
      <c r="G67" s="830"/>
      <c r="H67" s="830"/>
      <c r="I67" s="830"/>
      <c r="J67" s="830"/>
      <c r="K67" s="830"/>
      <c r="L67" s="830"/>
      <c r="M67" s="831"/>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9" t="s">
        <v>963</v>
      </c>
      <c r="C71" s="850"/>
      <c r="D71" s="850"/>
      <c r="E71" s="850"/>
      <c r="F71" s="850"/>
      <c r="G71" s="850"/>
      <c r="H71" s="850"/>
      <c r="I71" s="79" t="s">
        <v>964</v>
      </c>
      <c r="J71" s="81" t="s">
        <v>1410</v>
      </c>
      <c r="K71" s="80" t="s">
        <v>966</v>
      </c>
      <c r="L71" s="851" t="s">
        <v>950</v>
      </c>
      <c r="M71" s="852"/>
      <c r="N71" s="104" t="s">
        <v>951</v>
      </c>
    </row>
    <row r="72" spans="1:15">
      <c r="A72" s="168" t="s">
        <v>7</v>
      </c>
      <c r="B72" s="55" t="str">
        <f>VLOOKUP(A72,'MANO DE OBRA'!A8:D68,3,FALSE)</f>
        <v>Obrero (2)</v>
      </c>
      <c r="C72" s="53"/>
      <c r="D72" s="53"/>
      <c r="E72" s="53"/>
      <c r="F72" s="53"/>
      <c r="G72" s="53"/>
      <c r="H72" s="53"/>
      <c r="I72" s="299">
        <f>K72/J72*100</f>
        <v>67665.399999999994</v>
      </c>
      <c r="J72" s="300">
        <v>185</v>
      </c>
      <c r="K72" s="301">
        <f>VLOOKUP(A72,'MANO DE OBRA'!A8:D99,4,FALSE)</f>
        <v>125180.98999999999</v>
      </c>
      <c r="L72" s="56"/>
      <c r="M72" s="441">
        <v>670</v>
      </c>
      <c r="N72" s="402">
        <f>K72/M72</f>
        <v>186.83729850746266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670</v>
      </c>
      <c r="N73" s="402">
        <f>K73/M73</f>
        <v>159.23319942448953</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0"/>
      <c r="C77" s="811"/>
      <c r="D77" s="811"/>
      <c r="E77" s="811"/>
      <c r="F77" s="811"/>
      <c r="G77" s="811"/>
      <c r="H77" s="811"/>
      <c r="I77" s="132"/>
      <c r="J77" s="132"/>
      <c r="K77" s="132"/>
      <c r="L77" s="911"/>
      <c r="M77" s="911"/>
      <c r="N77" s="133"/>
    </row>
    <row r="78" spans="1:15" ht="15.75" thickBot="1">
      <c r="B78" s="829" t="s">
        <v>953</v>
      </c>
      <c r="C78" s="830"/>
      <c r="D78" s="830"/>
      <c r="E78" s="830"/>
      <c r="F78" s="830"/>
      <c r="G78" s="830"/>
      <c r="H78" s="830"/>
      <c r="I78" s="830"/>
      <c r="J78" s="830"/>
      <c r="K78" s="830"/>
      <c r="L78" s="830"/>
      <c r="M78" s="831"/>
      <c r="N78" s="467">
        <f>SUM(N72:N77)</f>
        <v>346.07049793195222</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1269.9486922875026</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4" t="s">
        <v>969</v>
      </c>
      <c r="C84" s="815"/>
      <c r="D84" s="815"/>
      <c r="E84" s="815"/>
      <c r="F84" s="815"/>
      <c r="G84" s="815"/>
      <c r="H84" s="815"/>
      <c r="I84" s="321"/>
      <c r="J84" s="341"/>
      <c r="K84" s="309" t="s">
        <v>970</v>
      </c>
      <c r="L84" s="853" t="s">
        <v>971</v>
      </c>
      <c r="M84" s="854"/>
      <c r="N84" s="310"/>
    </row>
    <row r="85" spans="1:14">
      <c r="B85" s="855" t="s">
        <v>972</v>
      </c>
      <c r="C85" s="856"/>
      <c r="D85" s="856"/>
      <c r="E85" s="856"/>
      <c r="F85" s="856"/>
      <c r="G85" s="856"/>
      <c r="H85" s="856"/>
      <c r="I85" s="93"/>
      <c r="J85" s="94"/>
      <c r="K85" s="311">
        <v>0.2</v>
      </c>
      <c r="L85" s="857">
        <f>N80*K85</f>
        <v>253.98973845750052</v>
      </c>
      <c r="M85" s="858"/>
      <c r="N85" s="57"/>
    </row>
    <row r="86" spans="1:14">
      <c r="B86" s="95" t="s">
        <v>973</v>
      </c>
      <c r="C86" s="96"/>
      <c r="D86" s="96"/>
      <c r="E86" s="96"/>
      <c r="F86" s="96"/>
      <c r="G86" s="96"/>
      <c r="H86" s="96"/>
      <c r="I86" s="93"/>
      <c r="J86" s="94"/>
      <c r="K86" s="311">
        <v>0.05</v>
      </c>
      <c r="L86" s="857">
        <f>N80*K86</f>
        <v>63.49743461437513</v>
      </c>
      <c r="M86" s="858"/>
      <c r="N86" s="57"/>
    </row>
    <row r="87" spans="1:14" ht="15.75" thickBot="1">
      <c r="B87" s="97" t="s">
        <v>974</v>
      </c>
      <c r="C87" s="98"/>
      <c r="D87" s="98"/>
      <c r="E87" s="98"/>
      <c r="F87" s="98"/>
      <c r="G87" s="98"/>
      <c r="H87" s="98"/>
      <c r="I87" s="99"/>
      <c r="J87" s="100"/>
      <c r="K87" s="312">
        <v>0.05</v>
      </c>
      <c r="L87" s="859">
        <f>N80*K87</f>
        <v>63.49743461437513</v>
      </c>
      <c r="M87" s="860"/>
      <c r="N87" s="57"/>
    </row>
    <row r="88" spans="1:14" ht="15.75" thickBot="1">
      <c r="B88" s="823" t="s">
        <v>953</v>
      </c>
      <c r="C88" s="824"/>
      <c r="D88" s="824"/>
      <c r="E88" s="824"/>
      <c r="F88" s="824"/>
      <c r="G88" s="824"/>
      <c r="H88" s="824"/>
      <c r="I88" s="824"/>
      <c r="J88" s="824"/>
      <c r="K88" s="824"/>
      <c r="L88" s="824"/>
      <c r="M88" s="825"/>
      <c r="N88" s="58">
        <f>L85+L86+L87</f>
        <v>380.9846076862508</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1650.9332999737535</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1121</v>
      </c>
      <c r="C31" s="87" t="s">
        <v>2123</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123</v>
      </c>
      <c r="B36" s="836" t="str">
        <f>VLOOKUP(A36,EQUIPOS!A6:D154,3,FALSE)</f>
        <v>Bomba de inyección de lechada</v>
      </c>
      <c r="C36" s="837"/>
      <c r="D36" s="837"/>
      <c r="E36" s="837"/>
      <c r="F36" s="837"/>
      <c r="G36" s="837"/>
      <c r="H36" s="838"/>
      <c r="I36" s="274"/>
      <c r="J36" s="275"/>
      <c r="K36" s="276">
        <f>VLOOKUP(A36,EQUIPOS!A6:D163,4,FALSE)</f>
        <v>20373.795307846034</v>
      </c>
      <c r="L36" s="277"/>
      <c r="M36" s="343">
        <v>670</v>
      </c>
      <c r="N36" s="279">
        <f>K36/M36</f>
        <v>30.408649713203037</v>
      </c>
    </row>
    <row r="37" spans="1:14">
      <c r="A37" s="119" t="s">
        <v>125</v>
      </c>
      <c r="B37" s="836" t="str">
        <f>VLOOKUP(A37,EQUIPOS!A7:D154,3,FALSE)</f>
        <v>Bomba para gato de tensionamiento</v>
      </c>
      <c r="C37" s="837"/>
      <c r="D37" s="837"/>
      <c r="E37" s="837"/>
      <c r="F37" s="837"/>
      <c r="G37" s="837"/>
      <c r="H37" s="838"/>
      <c r="I37" s="428"/>
      <c r="J37" s="429"/>
      <c r="K37" s="276">
        <f>VLOOKUP(A37,EQUIPOS!A7:D164,4,FALSE)</f>
        <v>50853.090087430333</v>
      </c>
      <c r="L37" s="342"/>
      <c r="M37" s="343">
        <v>670</v>
      </c>
      <c r="N37" s="279">
        <f>K37/M37</f>
        <v>75.900134458851241</v>
      </c>
    </row>
    <row r="38" spans="1:14">
      <c r="A38" s="119" t="s">
        <v>240</v>
      </c>
      <c r="B38" s="836" t="str">
        <f>VLOOKUP(A38,EQUIPOS!A8:D154,3,FALSE)</f>
        <v>Gato para tensionamiento, fuerza Max 200 ton, área de tensión 314 cm2.</v>
      </c>
      <c r="C38" s="837"/>
      <c r="D38" s="837"/>
      <c r="E38" s="837"/>
      <c r="F38" s="837"/>
      <c r="G38" s="837"/>
      <c r="H38" s="838"/>
      <c r="I38" s="335"/>
      <c r="J38" s="337"/>
      <c r="K38" s="276">
        <f>VLOOKUP(A38,EQUIPOS!A8:D165,4,FALSE)</f>
        <v>126228.32963733024</v>
      </c>
      <c r="L38" s="430"/>
      <c r="M38" s="431">
        <v>670</v>
      </c>
      <c r="N38" s="279">
        <f>K38/M38</f>
        <v>188.40049199601529</v>
      </c>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0.02</v>
      </c>
      <c r="N41" s="351">
        <f>N78*M41</f>
        <v>6.9214099586390443</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301.63068612670861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432</v>
      </c>
      <c r="B48" s="49"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11521.46535002404</v>
      </c>
      <c r="N48" s="279">
        <f t="shared" ref="N48:N53" si="0">K48*M48</f>
        <v>46.085861400096164</v>
      </c>
    </row>
    <row r="49" spans="1:14">
      <c r="A49" s="167" t="s">
        <v>445</v>
      </c>
      <c r="B49" s="49"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11835.17206805941</v>
      </c>
      <c r="N49" s="279">
        <f t="shared" si="0"/>
        <v>47.340688272237642</v>
      </c>
    </row>
    <row r="50" spans="1:14">
      <c r="A50" s="167" t="s">
        <v>483</v>
      </c>
      <c r="B50" s="49" t="str">
        <f>VLOOKUP(A50,MATERIALES!A6:D373,3,FALSE)</f>
        <v>Lechada para ductos (tensionamiento)</v>
      </c>
      <c r="C50" s="432"/>
      <c r="D50" s="432"/>
      <c r="E50" s="432"/>
      <c r="F50" s="432"/>
      <c r="G50" s="432"/>
      <c r="H50" s="432"/>
      <c r="I50" s="432"/>
      <c r="J50" s="319" t="str">
        <f>VLOOKUP(A50,MATERIALES!A6:D642,2,FALSE)</f>
        <v>lt</v>
      </c>
      <c r="K50" s="404">
        <v>0.02</v>
      </c>
      <c r="L50" s="428"/>
      <c r="M50" s="409">
        <f>VLOOKUP(A50,MATERIALES!A6:D398,4,FALSE)</f>
        <v>827.2436541232214</v>
      </c>
      <c r="N50" s="279">
        <f t="shared" si="0"/>
        <v>16.544873082464427</v>
      </c>
    </row>
    <row r="51" spans="1:14">
      <c r="A51" s="167" t="s">
        <v>691</v>
      </c>
      <c r="B51" s="49" t="str">
        <f>VLOOKUP(A51,MATERIALES!A6:D373,3,FALSE)</f>
        <v>Torón de tensionmiento 1/2´´ o 5/8´´</v>
      </c>
      <c r="C51" s="432"/>
      <c r="D51" s="432"/>
      <c r="E51" s="432"/>
      <c r="F51" s="432"/>
      <c r="G51" s="432"/>
      <c r="H51" s="432"/>
      <c r="I51" s="432"/>
      <c r="J51" s="319" t="str">
        <f>VLOOKUP(A51,MATERIALES!A6:D643,2,FALSE)</f>
        <v>kg</v>
      </c>
      <c r="K51" s="404">
        <v>5.53</v>
      </c>
      <c r="L51" s="428"/>
      <c r="M51" s="409">
        <f>VLOOKUP(A51,MATERIALES!A6:D399,4,FALSE)</f>
        <v>4585.3520938258425</v>
      </c>
      <c r="N51" s="279">
        <f t="shared" si="0"/>
        <v>25356.997078856912</v>
      </c>
    </row>
    <row r="52" spans="1:14">
      <c r="A52" s="167" t="s">
        <v>702</v>
      </c>
      <c r="B52" s="49" t="str">
        <f>VLOOKUP(A52,MATERIALES!A7:D373,3,FALSE)</f>
        <v>Trompetas de 12 torones (tensionamiento)</v>
      </c>
      <c r="C52" s="432"/>
      <c r="D52" s="432"/>
      <c r="E52" s="432"/>
      <c r="F52" s="432"/>
      <c r="G52" s="432"/>
      <c r="H52" s="432"/>
      <c r="I52" s="432"/>
      <c r="J52" s="319" t="str">
        <f>VLOOKUP(A52,MATERIALES!A6:D644,2,FALSE)</f>
        <v>kg</v>
      </c>
      <c r="K52" s="404">
        <v>1E-3</v>
      </c>
      <c r="L52" s="428"/>
      <c r="M52" s="409">
        <f>VLOOKUP(A52,MATERIALES!A7:D400,4,FALSE)</f>
        <v>54977.508426015767</v>
      </c>
      <c r="N52" s="279">
        <f t="shared" si="0"/>
        <v>54.977508426015767</v>
      </c>
    </row>
    <row r="53" spans="1:14">
      <c r="A53" s="167" t="s">
        <v>898</v>
      </c>
      <c r="B53" s="49"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3377.1824536415584</v>
      </c>
      <c r="N53" s="279">
        <f t="shared" si="0"/>
        <v>67.543649072831172</v>
      </c>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25589.489659110557</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6" t="s">
        <v>961</v>
      </c>
      <c r="M60" s="799"/>
      <c r="N60" s="82" t="s">
        <v>951</v>
      </c>
    </row>
    <row r="61" spans="1:14">
      <c r="B61" s="52"/>
      <c r="C61" s="324"/>
      <c r="D61" s="324"/>
      <c r="E61" s="324"/>
      <c r="F61" s="324"/>
      <c r="G61" s="324"/>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2"/>
      <c r="M66" s="813"/>
      <c r="N66" s="133"/>
    </row>
    <row r="67" spans="1:15" ht="15.75" thickBot="1">
      <c r="B67" s="829" t="s">
        <v>953</v>
      </c>
      <c r="C67" s="830"/>
      <c r="D67" s="830"/>
      <c r="E67" s="830"/>
      <c r="F67" s="830"/>
      <c r="G67" s="830"/>
      <c r="H67" s="830"/>
      <c r="I67" s="830"/>
      <c r="J67" s="830"/>
      <c r="K67" s="830"/>
      <c r="L67" s="830"/>
      <c r="M67" s="831"/>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9" t="s">
        <v>963</v>
      </c>
      <c r="C71" s="850"/>
      <c r="D71" s="850"/>
      <c r="E71" s="850"/>
      <c r="F71" s="850"/>
      <c r="G71" s="850"/>
      <c r="H71" s="850"/>
      <c r="I71" s="79" t="s">
        <v>964</v>
      </c>
      <c r="J71" s="81" t="s">
        <v>1410</v>
      </c>
      <c r="K71" s="80" t="s">
        <v>966</v>
      </c>
      <c r="L71" s="851" t="s">
        <v>950</v>
      </c>
      <c r="M71" s="852"/>
      <c r="N71" s="104" t="s">
        <v>951</v>
      </c>
    </row>
    <row r="72" spans="1:15">
      <c r="A72" s="168" t="s">
        <v>7</v>
      </c>
      <c r="B72" s="55" t="str">
        <f>VLOOKUP(A72,'MANO DE OBRA'!A8:D68,3,FALSE)</f>
        <v>Obrero (2)</v>
      </c>
      <c r="C72" s="53"/>
      <c r="D72" s="53"/>
      <c r="E72" s="53"/>
      <c r="F72" s="53"/>
      <c r="G72" s="53"/>
      <c r="H72" s="53"/>
      <c r="I72" s="299">
        <f>K72/J72*100</f>
        <v>67665.399999999994</v>
      </c>
      <c r="J72" s="300">
        <v>185</v>
      </c>
      <c r="K72" s="301">
        <f>VLOOKUP(A72,'MANO DE OBRA'!A8:D99,4,FALSE)</f>
        <v>125180.98999999999</v>
      </c>
      <c r="L72" s="56"/>
      <c r="M72" s="441">
        <v>670</v>
      </c>
      <c r="N72" s="402">
        <f>K72/M72</f>
        <v>186.83729850746266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670</v>
      </c>
      <c r="N73" s="402">
        <f>K73/M73</f>
        <v>159.23319942448953</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0"/>
      <c r="C77" s="811"/>
      <c r="D77" s="811"/>
      <c r="E77" s="811"/>
      <c r="F77" s="811"/>
      <c r="G77" s="811"/>
      <c r="H77" s="811"/>
      <c r="I77" s="132"/>
      <c r="J77" s="132"/>
      <c r="K77" s="132"/>
      <c r="L77" s="911"/>
      <c r="M77" s="911"/>
      <c r="N77" s="51"/>
    </row>
    <row r="78" spans="1:15" ht="15.75" thickBot="1">
      <c r="B78" s="829" t="s">
        <v>953</v>
      </c>
      <c r="C78" s="830"/>
      <c r="D78" s="830"/>
      <c r="E78" s="830"/>
      <c r="F78" s="830"/>
      <c r="G78" s="830"/>
      <c r="H78" s="830"/>
      <c r="I78" s="830"/>
      <c r="J78" s="830"/>
      <c r="K78" s="830"/>
      <c r="L78" s="830"/>
      <c r="M78" s="831"/>
      <c r="N78" s="308">
        <f>SUM(N72:N77)</f>
        <v>346.07049793195222</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26237.190843169217</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4" t="s">
        <v>969</v>
      </c>
      <c r="C84" s="815"/>
      <c r="D84" s="815"/>
      <c r="E84" s="815"/>
      <c r="F84" s="815"/>
      <c r="G84" s="815"/>
      <c r="H84" s="815"/>
      <c r="I84" s="321"/>
      <c r="J84" s="341"/>
      <c r="K84" s="309" t="s">
        <v>970</v>
      </c>
      <c r="L84" s="853" t="s">
        <v>971</v>
      </c>
      <c r="M84" s="854"/>
      <c r="N84" s="310"/>
    </row>
    <row r="85" spans="1:14">
      <c r="B85" s="855" t="s">
        <v>972</v>
      </c>
      <c r="C85" s="856"/>
      <c r="D85" s="856"/>
      <c r="E85" s="856"/>
      <c r="F85" s="856"/>
      <c r="G85" s="856"/>
      <c r="H85" s="856"/>
      <c r="I85" s="93"/>
      <c r="J85" s="94"/>
      <c r="K85" s="311">
        <v>0.2</v>
      </c>
      <c r="L85" s="857">
        <f>N80*K85</f>
        <v>5247.4381686338438</v>
      </c>
      <c r="M85" s="858"/>
      <c r="N85" s="57"/>
    </row>
    <row r="86" spans="1:14">
      <c r="B86" s="95" t="s">
        <v>973</v>
      </c>
      <c r="C86" s="96"/>
      <c r="D86" s="96"/>
      <c r="E86" s="96"/>
      <c r="F86" s="96"/>
      <c r="G86" s="96"/>
      <c r="H86" s="96"/>
      <c r="I86" s="93"/>
      <c r="J86" s="94"/>
      <c r="K86" s="311">
        <v>0.05</v>
      </c>
      <c r="L86" s="857">
        <f>N80*K86</f>
        <v>1311.859542158461</v>
      </c>
      <c r="M86" s="858"/>
      <c r="N86" s="57"/>
    </row>
    <row r="87" spans="1:14" ht="15.75" thickBot="1">
      <c r="B87" s="97" t="s">
        <v>974</v>
      </c>
      <c r="C87" s="98"/>
      <c r="D87" s="98"/>
      <c r="E87" s="98"/>
      <c r="F87" s="98"/>
      <c r="G87" s="98"/>
      <c r="H87" s="98"/>
      <c r="I87" s="99"/>
      <c r="J87" s="100"/>
      <c r="K87" s="312">
        <v>0.05</v>
      </c>
      <c r="L87" s="859">
        <f>N80*K87</f>
        <v>1311.859542158461</v>
      </c>
      <c r="M87" s="860"/>
      <c r="N87" s="57"/>
    </row>
    <row r="88" spans="1:14" ht="15.75" thickBot="1">
      <c r="B88" s="823" t="s">
        <v>953</v>
      </c>
      <c r="C88" s="824"/>
      <c r="D88" s="824"/>
      <c r="E88" s="824"/>
      <c r="F88" s="824"/>
      <c r="G88" s="824"/>
      <c r="H88" s="824"/>
      <c r="I88" s="824"/>
      <c r="J88" s="824"/>
      <c r="K88" s="824"/>
      <c r="L88" s="824"/>
      <c r="M88" s="825"/>
      <c r="N88" s="58">
        <f>L85+L86+L87</f>
        <v>7871.1572529507666</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34108.348096119982</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2"/>
      <c r="C1" s="924"/>
      <c r="D1" s="925"/>
      <c r="E1" s="925"/>
      <c r="F1" s="925"/>
      <c r="G1" s="925"/>
      <c r="H1" s="925"/>
      <c r="I1" s="925"/>
      <c r="J1" s="926"/>
      <c r="K1" s="983" t="s">
        <v>933</v>
      </c>
      <c r="L1" s="929" t="s">
        <v>2198</v>
      </c>
      <c r="M1" s="930"/>
      <c r="N1" s="931"/>
    </row>
    <row r="2" spans="2:14">
      <c r="B2" s="913"/>
      <c r="C2" s="935" t="s">
        <v>934</v>
      </c>
      <c r="D2" s="936"/>
      <c r="E2" s="936"/>
      <c r="F2" s="936"/>
      <c r="G2" s="936"/>
      <c r="H2" s="936"/>
      <c r="I2" s="936"/>
      <c r="J2" s="937"/>
      <c r="K2" s="982"/>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82"/>
      <c r="L4" s="932"/>
      <c r="M4" s="933"/>
      <c r="N4" s="93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981" t="s">
        <v>945</v>
      </c>
      <c r="M30" s="835"/>
      <c r="N30" s="77" t="s">
        <v>946</v>
      </c>
    </row>
    <row r="31" spans="1:14" ht="15.75" customHeight="1" thickBot="1">
      <c r="A31" t="s">
        <v>1845</v>
      </c>
      <c r="B31" s="86" t="s">
        <v>1122</v>
      </c>
      <c r="C31" s="87" t="s">
        <v>2124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9" t="s">
        <v>948</v>
      </c>
      <c r="J35" s="806"/>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956"/>
      <c r="D41" s="956"/>
      <c r="E41" s="44"/>
      <c r="F41" s="45"/>
      <c r="G41" s="45"/>
      <c r="H41" s="46"/>
      <c r="I41" s="42"/>
      <c r="J41" s="43"/>
      <c r="K41" s="286"/>
      <c r="L41" s="283"/>
      <c r="M41" s="408">
        <v>0.01</v>
      </c>
      <c r="N41" s="351">
        <f>N78*M41</f>
        <v>19.5595296875</v>
      </c>
    </row>
    <row r="42" spans="1:14" ht="15.75" thickBot="1">
      <c r="B42" s="957"/>
      <c r="C42" s="958"/>
      <c r="D42" s="958"/>
      <c r="E42" s="958"/>
      <c r="F42" s="958"/>
      <c r="G42" s="958"/>
      <c r="H42" s="959"/>
      <c r="I42" s="845"/>
      <c r="J42" s="846"/>
      <c r="K42" s="47"/>
      <c r="L42" s="847"/>
      <c r="M42" s="960"/>
      <c r="N42" s="111"/>
    </row>
    <row r="43" spans="1:14" ht="15.75" thickBot="1">
      <c r="B43" s="823" t="s">
        <v>953</v>
      </c>
      <c r="C43" s="824"/>
      <c r="D43" s="824"/>
      <c r="E43" s="824"/>
      <c r="F43" s="824"/>
      <c r="G43" s="824"/>
      <c r="H43" s="824"/>
      <c r="I43" s="824"/>
      <c r="J43" s="824"/>
      <c r="K43" s="824"/>
      <c r="L43" s="824"/>
      <c r="M43" s="825"/>
      <c r="N43" s="401">
        <f>SUM(N36:N42)</f>
        <v>19.5595296875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917</v>
      </c>
      <c r="B48" s="49" t="str">
        <f>VLOOKUP(A48,MATERIALES!A5:D373,3,FALSE)</f>
        <v>Almohadillas de neopreno dureza 60 (35cm*45cm*5cm con 2 laminas de 3mm)</v>
      </c>
      <c r="C48" s="288"/>
      <c r="D48" s="288"/>
      <c r="E48" s="288"/>
      <c r="F48" s="288"/>
      <c r="G48" s="288"/>
      <c r="H48" s="288"/>
      <c r="I48" s="275"/>
      <c r="J48" s="231" t="str">
        <f>VLOOKUP(A48,MATERIALES!A4:D640,2,FALSE)</f>
        <v>u</v>
      </c>
      <c r="K48" s="289">
        <v>1</v>
      </c>
      <c r="L48" s="274"/>
      <c r="M48" s="409">
        <f>VLOOKUP(A48,MATERIALES!A5:D396,4,FALSE)</f>
        <v>260853.75960762589</v>
      </c>
      <c r="N48" s="279">
        <f>K48*M48</f>
        <v>260853.75960762589</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260853.75960762589</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6" t="s">
        <v>961</v>
      </c>
      <c r="M60" s="799"/>
      <c r="N60" s="82" t="s">
        <v>951</v>
      </c>
    </row>
    <row r="61" spans="1:14">
      <c r="B61" s="52"/>
      <c r="C61" s="324"/>
      <c r="D61" s="324"/>
      <c r="E61" s="324"/>
      <c r="F61" s="324"/>
      <c r="G61" s="324"/>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2"/>
      <c r="M66" s="813"/>
      <c r="N66" s="133"/>
    </row>
    <row r="67" spans="1:15" ht="15.75" thickBot="1">
      <c r="B67" s="829" t="s">
        <v>953</v>
      </c>
      <c r="C67" s="830"/>
      <c r="D67" s="830"/>
      <c r="E67" s="830"/>
      <c r="F67" s="830"/>
      <c r="G67" s="830"/>
      <c r="H67" s="830"/>
      <c r="I67" s="830"/>
      <c r="J67" s="830"/>
      <c r="K67" s="830"/>
      <c r="L67" s="830"/>
      <c r="M67" s="831"/>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9" t="s">
        <v>963</v>
      </c>
      <c r="C71" s="850"/>
      <c r="D71" s="850"/>
      <c r="E71" s="850"/>
      <c r="F71" s="850"/>
      <c r="G71" s="850"/>
      <c r="H71" s="980"/>
      <c r="I71" s="79" t="s">
        <v>964</v>
      </c>
      <c r="J71" s="81" t="s">
        <v>1410</v>
      </c>
      <c r="K71" s="80" t="s">
        <v>966</v>
      </c>
      <c r="L71" s="851" t="s">
        <v>950</v>
      </c>
      <c r="M71" s="975"/>
      <c r="N71" s="104" t="s">
        <v>951</v>
      </c>
    </row>
    <row r="72" spans="1:15">
      <c r="A72" s="168" t="s">
        <v>6</v>
      </c>
      <c r="B72" s="55" t="str">
        <f>VLOOKUP(A72,'MANO DE OBRA'!A8:D68,3,FALSE)</f>
        <v xml:space="preserve">Obrero </v>
      </c>
      <c r="C72" s="53"/>
      <c r="D72" s="53"/>
      <c r="E72" s="53"/>
      <c r="F72" s="53"/>
      <c r="G72" s="53"/>
      <c r="H72" s="53"/>
      <c r="I72" s="299">
        <f>K72/J72*100</f>
        <v>33832.699999999997</v>
      </c>
      <c r="J72" s="300">
        <v>185</v>
      </c>
      <c r="K72" s="301">
        <f>VLOOKUP(A72,'MANO DE OBRA'!A8:D99,4,FALSE)</f>
        <v>62590.494999999995</v>
      </c>
      <c r="L72" s="56"/>
      <c r="M72" s="441">
        <v>32</v>
      </c>
      <c r="N72" s="402">
        <f>K72/M72</f>
        <v>1955.9529687499999</v>
      </c>
      <c r="O72" s="112"/>
    </row>
    <row r="73" spans="1:15">
      <c r="A73" s="168"/>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0"/>
      <c r="C77" s="811"/>
      <c r="D77" s="811"/>
      <c r="E77" s="811"/>
      <c r="F77" s="811"/>
      <c r="G77" s="811"/>
      <c r="H77" s="846"/>
      <c r="I77" s="132"/>
      <c r="J77" s="132"/>
      <c r="K77" s="132"/>
      <c r="L77" s="979"/>
      <c r="M77" s="848"/>
      <c r="N77" s="133"/>
    </row>
    <row r="78" spans="1:15" ht="15.75" thickBot="1">
      <c r="B78" s="829" t="s">
        <v>953</v>
      </c>
      <c r="C78" s="830"/>
      <c r="D78" s="830"/>
      <c r="E78" s="830"/>
      <c r="F78" s="830"/>
      <c r="G78" s="830"/>
      <c r="H78" s="830"/>
      <c r="I78" s="830"/>
      <c r="J78" s="830"/>
      <c r="K78" s="830"/>
      <c r="L78" s="830"/>
      <c r="M78" s="831"/>
      <c r="N78" s="467">
        <f>SUM(N72:N77)</f>
        <v>1955.9529687499999</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262829.27210606338</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4" t="s">
        <v>969</v>
      </c>
      <c r="C84" s="815"/>
      <c r="D84" s="815"/>
      <c r="E84" s="815"/>
      <c r="F84" s="815"/>
      <c r="G84" s="815"/>
      <c r="H84" s="815"/>
      <c r="I84" s="321"/>
      <c r="J84" s="341"/>
      <c r="K84" s="309" t="s">
        <v>970</v>
      </c>
      <c r="L84" s="853" t="s">
        <v>971</v>
      </c>
      <c r="M84" s="854"/>
      <c r="N84" s="310"/>
    </row>
    <row r="85" spans="1:14">
      <c r="B85" s="855" t="s">
        <v>972</v>
      </c>
      <c r="C85" s="856"/>
      <c r="D85" s="856"/>
      <c r="E85" s="856"/>
      <c r="F85" s="856"/>
      <c r="G85" s="856"/>
      <c r="H85" s="856"/>
      <c r="I85" s="93"/>
      <c r="J85" s="94"/>
      <c r="K85" s="311">
        <v>0.2</v>
      </c>
      <c r="L85" s="857">
        <f>N80*K85</f>
        <v>52565.85442121268</v>
      </c>
      <c r="M85" s="858"/>
      <c r="N85" s="57"/>
    </row>
    <row r="86" spans="1:14">
      <c r="B86" s="95" t="s">
        <v>973</v>
      </c>
      <c r="C86" s="96"/>
      <c r="D86" s="96"/>
      <c r="E86" s="96"/>
      <c r="F86" s="96"/>
      <c r="G86" s="96"/>
      <c r="H86" s="96"/>
      <c r="I86" s="93"/>
      <c r="J86" s="94"/>
      <c r="K86" s="311">
        <v>0.05</v>
      </c>
      <c r="L86" s="857">
        <f>N80*K86</f>
        <v>13141.46360530317</v>
      </c>
      <c r="M86" s="858"/>
      <c r="N86" s="57"/>
    </row>
    <row r="87" spans="1:14" ht="15.75" thickBot="1">
      <c r="B87" s="97" t="s">
        <v>974</v>
      </c>
      <c r="C87" s="98"/>
      <c r="D87" s="98"/>
      <c r="E87" s="98"/>
      <c r="F87" s="98"/>
      <c r="G87" s="98"/>
      <c r="H87" s="98"/>
      <c r="I87" s="99"/>
      <c r="J87" s="100"/>
      <c r="K87" s="312">
        <v>0.05</v>
      </c>
      <c r="L87" s="859">
        <f>N80*K87</f>
        <v>13141.46360530317</v>
      </c>
      <c r="M87" s="860"/>
      <c r="N87" s="57"/>
    </row>
    <row r="88" spans="1:14" ht="15.75" thickBot="1">
      <c r="B88" s="823" t="s">
        <v>953</v>
      </c>
      <c r="C88" s="824"/>
      <c r="D88" s="824"/>
      <c r="E88" s="824"/>
      <c r="F88" s="824"/>
      <c r="G88" s="824"/>
      <c r="H88" s="824"/>
      <c r="I88" s="824"/>
      <c r="J88" s="824"/>
      <c r="K88" s="824"/>
      <c r="L88" s="824"/>
      <c r="M88" s="825"/>
      <c r="N88" s="58">
        <f>L85+L86+L87</f>
        <v>78848.781631819016</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341678.05373788241</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ht="15" customHeight="1">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1123</v>
      </c>
      <c r="C31" s="87" t="s">
        <v>2125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N78*M41</f>
        <v>62.590495000000004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62.590495000000004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7" t="s">
        <v>413</v>
      </c>
      <c r="B48" s="49" t="str">
        <f>VLOOKUP(A48,MATERIALES!A5:D373,3,FALSE)</f>
        <v>Cinta Sika PVC 0,22</v>
      </c>
      <c r="C48" s="288"/>
      <c r="D48" s="288"/>
      <c r="E48" s="288"/>
      <c r="F48" s="288"/>
      <c r="G48" s="288"/>
      <c r="H48" s="288"/>
      <c r="I48" s="275"/>
      <c r="J48" s="231" t="str">
        <f>VLOOKUP(A48,MATERIALES!A4:D640,2,FALSE)</f>
        <v>m</v>
      </c>
      <c r="K48" s="289">
        <v>1.05</v>
      </c>
      <c r="L48" s="274"/>
      <c r="M48" s="409">
        <f>VLOOKUP(A48,MATERIALES!A5:D396,4,FALSE)</f>
        <v>35101.868627826094</v>
      </c>
      <c r="N48" s="279">
        <f>K48*M48</f>
        <v>36856.962059217403</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36856.962059217403</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6" t="s">
        <v>961</v>
      </c>
      <c r="M60" s="799"/>
      <c r="N60" s="82" t="s">
        <v>951</v>
      </c>
    </row>
    <row r="61" spans="1:14">
      <c r="B61" s="52"/>
      <c r="C61" s="324"/>
      <c r="D61" s="324"/>
      <c r="E61" s="324"/>
      <c r="F61" s="324"/>
      <c r="G61" s="324"/>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2"/>
      <c r="M66" s="813"/>
      <c r="N66" s="133"/>
    </row>
    <row r="67" spans="1:15" ht="15.75" thickBot="1">
      <c r="B67" s="829" t="s">
        <v>953</v>
      </c>
      <c r="C67" s="830"/>
      <c r="D67" s="830"/>
      <c r="E67" s="830"/>
      <c r="F67" s="830"/>
      <c r="G67" s="830"/>
      <c r="H67" s="830"/>
      <c r="I67" s="830"/>
      <c r="J67" s="830"/>
      <c r="K67" s="830"/>
      <c r="L67" s="830"/>
      <c r="M67" s="831"/>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9" t="s">
        <v>963</v>
      </c>
      <c r="C71" s="850"/>
      <c r="D71" s="850"/>
      <c r="E71" s="850"/>
      <c r="F71" s="850"/>
      <c r="G71" s="850"/>
      <c r="H71" s="850"/>
      <c r="I71" s="79" t="s">
        <v>964</v>
      </c>
      <c r="J71" s="81" t="s">
        <v>1410</v>
      </c>
      <c r="K71" s="80" t="s">
        <v>966</v>
      </c>
      <c r="L71" s="851" t="s">
        <v>950</v>
      </c>
      <c r="M71" s="975"/>
      <c r="N71" s="104" t="s">
        <v>951</v>
      </c>
    </row>
    <row r="72" spans="1:15">
      <c r="A72" s="168" t="s">
        <v>7</v>
      </c>
      <c r="B72" s="55" t="str">
        <f>VLOOKUP(A72,'MANO DE OBRA'!A8:D68,3,FALSE)</f>
        <v>Obrero (2)</v>
      </c>
      <c r="C72" s="53"/>
      <c r="D72" s="53"/>
      <c r="E72" s="53"/>
      <c r="F72" s="53"/>
      <c r="G72" s="53"/>
      <c r="H72" s="53"/>
      <c r="I72" s="299">
        <f>K72/J72*100</f>
        <v>67665.399999999994</v>
      </c>
      <c r="J72" s="300">
        <v>185</v>
      </c>
      <c r="K72" s="301">
        <f>VLOOKUP(A72,'MANO DE OBRA'!A8:D99,4,FALSE)</f>
        <v>125180.98999999999</v>
      </c>
      <c r="L72" s="56"/>
      <c r="M72" s="438">
        <v>100</v>
      </c>
      <c r="N72" s="402">
        <f>K72/M72</f>
        <v>1251.8099</v>
      </c>
      <c r="O72" s="112"/>
    </row>
    <row r="73" spans="1:15">
      <c r="A73" s="168"/>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0"/>
      <c r="C77" s="811"/>
      <c r="D77" s="811"/>
      <c r="E77" s="811"/>
      <c r="F77" s="811"/>
      <c r="G77" s="811"/>
      <c r="H77" s="811"/>
      <c r="I77" s="132"/>
      <c r="J77" s="132"/>
      <c r="K77" s="132"/>
      <c r="L77" s="911"/>
      <c r="M77" s="911"/>
      <c r="N77" s="51"/>
    </row>
    <row r="78" spans="1:15" ht="15.75" thickBot="1">
      <c r="B78" s="829" t="s">
        <v>953</v>
      </c>
      <c r="C78" s="830"/>
      <c r="D78" s="830"/>
      <c r="E78" s="830"/>
      <c r="F78" s="830"/>
      <c r="G78" s="830"/>
      <c r="H78" s="830"/>
      <c r="I78" s="830"/>
      <c r="J78" s="830"/>
      <c r="K78" s="830"/>
      <c r="L78" s="830"/>
      <c r="M78" s="831"/>
      <c r="N78" s="308">
        <f>SUM(N72:N77)</f>
        <v>1251.8099</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38171.3624542174</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4" t="s">
        <v>969</v>
      </c>
      <c r="C84" s="815"/>
      <c r="D84" s="815"/>
      <c r="E84" s="815"/>
      <c r="F84" s="815"/>
      <c r="G84" s="815"/>
      <c r="H84" s="815"/>
      <c r="I84" s="321"/>
      <c r="J84" s="341"/>
      <c r="K84" s="309" t="s">
        <v>970</v>
      </c>
      <c r="L84" s="853" t="s">
        <v>971</v>
      </c>
      <c r="M84" s="854"/>
      <c r="N84" s="310"/>
    </row>
    <row r="85" spans="1:14">
      <c r="B85" s="855" t="s">
        <v>972</v>
      </c>
      <c r="C85" s="856"/>
      <c r="D85" s="856"/>
      <c r="E85" s="856"/>
      <c r="F85" s="856"/>
      <c r="G85" s="856"/>
      <c r="H85" s="856"/>
      <c r="I85" s="93"/>
      <c r="J85" s="94"/>
      <c r="K85" s="311">
        <v>0.2</v>
      </c>
      <c r="L85" s="857">
        <f>N80*K85</f>
        <v>7634.2724908434802</v>
      </c>
      <c r="M85" s="858"/>
      <c r="N85" s="57"/>
    </row>
    <row r="86" spans="1:14">
      <c r="B86" s="95" t="s">
        <v>973</v>
      </c>
      <c r="C86" s="96"/>
      <c r="D86" s="96"/>
      <c r="E86" s="96"/>
      <c r="F86" s="96"/>
      <c r="G86" s="96"/>
      <c r="H86" s="96"/>
      <c r="I86" s="93"/>
      <c r="J86" s="94"/>
      <c r="K86" s="311">
        <v>0.05</v>
      </c>
      <c r="L86" s="857">
        <f>N80*K86</f>
        <v>1908.5681227108701</v>
      </c>
      <c r="M86" s="858"/>
      <c r="N86" s="57"/>
    </row>
    <row r="87" spans="1:14" ht="15.75" thickBot="1">
      <c r="B87" s="97" t="s">
        <v>974</v>
      </c>
      <c r="C87" s="98"/>
      <c r="D87" s="98"/>
      <c r="E87" s="98"/>
      <c r="F87" s="98"/>
      <c r="G87" s="98"/>
      <c r="H87" s="98"/>
      <c r="I87" s="99"/>
      <c r="J87" s="100"/>
      <c r="K87" s="312">
        <v>0.05</v>
      </c>
      <c r="L87" s="859">
        <f>N80*K87</f>
        <v>1908.5681227108701</v>
      </c>
      <c r="M87" s="860"/>
      <c r="N87" s="57"/>
    </row>
    <row r="88" spans="1:14" ht="15.75" thickBot="1">
      <c r="B88" s="823" t="s">
        <v>953</v>
      </c>
      <c r="C88" s="824"/>
      <c r="D88" s="824"/>
      <c r="E88" s="824"/>
      <c r="F88" s="824"/>
      <c r="G88" s="824"/>
      <c r="H88" s="824"/>
      <c r="I88" s="824"/>
      <c r="J88" s="824"/>
      <c r="K88" s="824"/>
      <c r="L88" s="824"/>
      <c r="M88" s="825"/>
      <c r="N88" s="58">
        <f>L85+L86+L87</f>
        <v>11451.408736265221</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49622.771190482621</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5"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1124</v>
      </c>
      <c r="C31" s="87" t="s">
        <v>2126</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190</v>
      </c>
      <c r="B36" s="836" t="str">
        <f>VLOOKUP(A36,EQUIPOS!A6:D154,3,FALSE)</f>
        <v>Diferencial de 3 ton</v>
      </c>
      <c r="C36" s="837"/>
      <c r="D36" s="837"/>
      <c r="E36" s="837"/>
      <c r="F36" s="837"/>
      <c r="G36" s="837"/>
      <c r="H36" s="838"/>
      <c r="I36" s="274"/>
      <c r="J36" s="275"/>
      <c r="K36" s="276">
        <f>VLOOKUP(A36,EQUIPOS!A6:D163,4,FALSE)</f>
        <v>5129.3218984133136</v>
      </c>
      <c r="L36" s="277"/>
      <c r="M36" s="343">
        <v>40</v>
      </c>
      <c r="N36" s="279">
        <f>K36/M36</f>
        <v>128.23304746033284</v>
      </c>
    </row>
    <row r="37" spans="1:14">
      <c r="A37" s="119" t="s">
        <v>195</v>
      </c>
      <c r="B37" s="836" t="str">
        <f>VLOOKUP(A37,EQUIPOS!A7:D154,3,FALSE)</f>
        <v xml:space="preserve">Equipo de oxicorte, Capacidad de corte: hasta 6´´ (152mm) </v>
      </c>
      <c r="C37" s="837"/>
      <c r="D37" s="837"/>
      <c r="E37" s="837"/>
      <c r="F37" s="837"/>
      <c r="G37" s="837"/>
      <c r="H37" s="838"/>
      <c r="I37" s="428"/>
      <c r="J37" s="429"/>
      <c r="K37" s="276">
        <f>VLOOKUP(A37,EQUIPOS!A7:D164,4,FALSE)</f>
        <v>9522.4737319932647</v>
      </c>
      <c r="L37" s="342"/>
      <c r="M37" s="343">
        <v>40</v>
      </c>
      <c r="N37" s="279">
        <f t="shared" ref="N37:N43" si="0">K37/M37</f>
        <v>238.06184329983162</v>
      </c>
    </row>
    <row r="38" spans="1:14">
      <c r="A38" s="119" t="s">
        <v>204</v>
      </c>
      <c r="B38" s="836" t="str">
        <f>VLOOKUP(A38,EQUIPOS!A8:D154,3,FALSE)</f>
        <v xml:space="preserve">Equipo de soldadura 250 AMP
</v>
      </c>
      <c r="C38" s="837"/>
      <c r="D38" s="837"/>
      <c r="E38" s="837"/>
      <c r="F38" s="837"/>
      <c r="G38" s="837"/>
      <c r="H38" s="838"/>
      <c r="I38" s="428"/>
      <c r="J38" s="429"/>
      <c r="K38" s="276">
        <f>VLOOKUP(A38,EQUIPOS!A8:D165,4,FALSE)</f>
        <v>13486.031155351997</v>
      </c>
      <c r="L38" s="342"/>
      <c r="M38" s="343">
        <v>40</v>
      </c>
      <c r="N38" s="279">
        <f t="shared" si="0"/>
        <v>337.15077888379994</v>
      </c>
    </row>
    <row r="39" spans="1:14">
      <c r="A39" s="119" t="s">
        <v>208</v>
      </c>
      <c r="B39" s="836" t="str">
        <f>VLOOKUP(A39,EQUIPOS!A9:D154,3,FALSE)</f>
        <v>Equipo de soldadura 400</v>
      </c>
      <c r="C39" s="837"/>
      <c r="D39" s="837"/>
      <c r="E39" s="837"/>
      <c r="F39" s="837"/>
      <c r="G39" s="837"/>
      <c r="H39" s="838"/>
      <c r="I39" s="428"/>
      <c r="J39" s="429"/>
      <c r="K39" s="276">
        <f>VLOOKUP(A39,EQUIPOS!A9:D166,4,FALSE)</f>
        <v>17015.086037126348</v>
      </c>
      <c r="L39" s="342"/>
      <c r="M39" s="343">
        <v>40</v>
      </c>
      <c r="N39" s="279">
        <f t="shared" si="0"/>
        <v>425.3771509281587</v>
      </c>
    </row>
    <row r="40" spans="1:14">
      <c r="A40" s="119" t="s">
        <v>210</v>
      </c>
      <c r="B40" s="836" t="str">
        <f>VLOOKUP(A40,EQUIPOS!A10:D154,3,FALSE)</f>
        <v>Equipo de soldadura 600</v>
      </c>
      <c r="C40" s="837"/>
      <c r="D40" s="837"/>
      <c r="E40" s="837"/>
      <c r="F40" s="837"/>
      <c r="G40" s="837"/>
      <c r="H40" s="838"/>
      <c r="I40" s="428"/>
      <c r="J40" s="429"/>
      <c r="K40" s="276">
        <f>VLOOKUP(A40,EQUIPOS!A10:D167,4,FALSE)</f>
        <v>22131.182083987027</v>
      </c>
      <c r="L40" s="342"/>
      <c r="M40" s="343">
        <v>40</v>
      </c>
      <c r="N40" s="279">
        <f t="shared" si="0"/>
        <v>553.2795520996757</v>
      </c>
    </row>
    <row r="41" spans="1:14">
      <c r="A41" s="119" t="s">
        <v>202</v>
      </c>
      <c r="B41" s="836" t="str">
        <f>VLOOKUP(A41,EQUIPOS!A11:D155,3,FALSE)</f>
        <v xml:space="preserve">Equipo de rayos X y/o ultrasonido
</v>
      </c>
      <c r="C41" s="837"/>
      <c r="D41" s="837"/>
      <c r="E41" s="837"/>
      <c r="F41" s="837"/>
      <c r="G41" s="837"/>
      <c r="H41" s="838"/>
      <c r="I41" s="428"/>
      <c r="J41" s="429"/>
      <c r="K41" s="276">
        <f>VLOOKUP(A41,EQUIPOS!A11:D168,4,FALSE)</f>
        <v>94127.216312664401</v>
      </c>
      <c r="L41" s="342"/>
      <c r="M41" s="343">
        <v>4000</v>
      </c>
      <c r="N41" s="279">
        <f t="shared" si="0"/>
        <v>23.5318040781661</v>
      </c>
    </row>
    <row r="42" spans="1:14">
      <c r="A42" s="119" t="s">
        <v>294</v>
      </c>
      <c r="B42" s="836" t="str">
        <f>VLOOKUP(A42,EQUIPOS!A12:D156,3,FALSE)</f>
        <v>Puente grúa</v>
      </c>
      <c r="C42" s="837"/>
      <c r="D42" s="837"/>
      <c r="E42" s="837"/>
      <c r="F42" s="837"/>
      <c r="G42" s="837"/>
      <c r="H42" s="838"/>
      <c r="I42" s="428"/>
      <c r="J42" s="429"/>
      <c r="K42" s="276">
        <f>VLOOKUP(A42,EQUIPOS!A12:D169,4,FALSE)</f>
        <v>644136.97001581918</v>
      </c>
      <c r="L42" s="342"/>
      <c r="M42" s="343">
        <v>40000</v>
      </c>
      <c r="N42" s="279">
        <f t="shared" si="0"/>
        <v>16.103424250395481</v>
      </c>
    </row>
    <row r="43" spans="1:14">
      <c r="A43" s="119" t="s">
        <v>334</v>
      </c>
      <c r="B43" s="836" t="str">
        <f>VLOOKUP(A43,EQUIPOS!A13:D157,3,FALSE)</f>
        <v>Taladro industrial</v>
      </c>
      <c r="C43" s="837"/>
      <c r="D43" s="837"/>
      <c r="E43" s="837"/>
      <c r="F43" s="837"/>
      <c r="G43" s="837"/>
      <c r="H43" s="838"/>
      <c r="I43" s="428"/>
      <c r="J43" s="429"/>
      <c r="K43" s="276">
        <f>VLOOKUP(A43,EQUIPOS!A13:D170,4,FALSE)</f>
        <v>4765.4130264912264</v>
      </c>
      <c r="L43" s="342"/>
      <c r="M43" s="343">
        <v>40</v>
      </c>
      <c r="N43" s="279">
        <f t="shared" si="0"/>
        <v>119.13532566228066</v>
      </c>
    </row>
    <row r="44" spans="1:14">
      <c r="B44" s="836"/>
      <c r="C44" s="837"/>
      <c r="D44" s="837"/>
      <c r="E44" s="837"/>
      <c r="F44" s="837"/>
      <c r="G44" s="837"/>
      <c r="H44" s="838"/>
      <c r="I44" s="42"/>
      <c r="J44" s="43"/>
      <c r="K44" s="276"/>
      <c r="L44" s="283"/>
      <c r="M44" s="343"/>
      <c r="N44" s="279"/>
    </row>
    <row r="45" spans="1:14">
      <c r="B45" s="327"/>
      <c r="C45" s="328"/>
      <c r="D45" s="328"/>
      <c r="E45" s="328"/>
      <c r="F45" s="330"/>
      <c r="G45" s="330"/>
      <c r="H45" s="131"/>
      <c r="I45" s="42"/>
      <c r="J45" s="43"/>
      <c r="K45" s="276"/>
      <c r="L45" s="283"/>
      <c r="M45" s="284"/>
      <c r="N45" s="280"/>
    </row>
    <row r="46" spans="1:14">
      <c r="B46" s="843" t="s">
        <v>952</v>
      </c>
      <c r="C46" s="844"/>
      <c r="D46" s="844"/>
      <c r="E46" s="44"/>
      <c r="F46" s="45"/>
      <c r="G46" s="45"/>
      <c r="H46" s="46"/>
      <c r="I46" s="42"/>
      <c r="J46" s="43"/>
      <c r="K46" s="286"/>
      <c r="L46" s="283"/>
      <c r="M46" s="408">
        <v>0.1</v>
      </c>
      <c r="N46" s="351">
        <f>N83*M46</f>
        <v>209.53877274730041</v>
      </c>
    </row>
    <row r="47" spans="1:14" ht="15.75" thickBot="1">
      <c r="B47" s="836"/>
      <c r="C47" s="837"/>
      <c r="D47" s="837"/>
      <c r="E47" s="837"/>
      <c r="F47" s="837"/>
      <c r="G47" s="837"/>
      <c r="H47" s="838"/>
      <c r="I47" s="845"/>
      <c r="J47" s="846"/>
      <c r="K47" s="47"/>
      <c r="L47" s="847"/>
      <c r="M47" s="848"/>
      <c r="N47" s="111"/>
    </row>
    <row r="48" spans="1:14" ht="15.75" thickBot="1">
      <c r="B48" s="823" t="s">
        <v>953</v>
      </c>
      <c r="C48" s="824"/>
      <c r="D48" s="824"/>
      <c r="E48" s="824"/>
      <c r="F48" s="824"/>
      <c r="G48" s="824"/>
      <c r="H48" s="824"/>
      <c r="I48" s="824"/>
      <c r="J48" s="824"/>
      <c r="K48" s="824"/>
      <c r="L48" s="824"/>
      <c r="M48" s="825"/>
      <c r="N48" s="401">
        <f>SUM(N36:N46)</f>
        <v>2050.4116994099409</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4" t="s">
        <v>944</v>
      </c>
      <c r="C52" s="815"/>
      <c r="D52" s="815"/>
      <c r="E52" s="815"/>
      <c r="F52" s="815"/>
      <c r="G52" s="815"/>
      <c r="H52" s="815"/>
      <c r="I52" s="816"/>
      <c r="J52" s="322" t="s">
        <v>945</v>
      </c>
      <c r="K52" s="91" t="s">
        <v>946</v>
      </c>
      <c r="L52" s="817" t="s">
        <v>955</v>
      </c>
      <c r="M52" s="816"/>
      <c r="N52" s="92" t="s">
        <v>951</v>
      </c>
    </row>
    <row r="53" spans="1:14">
      <c r="A53" s="167" t="s">
        <v>460</v>
      </c>
      <c r="B53" s="49" t="str">
        <f>VLOOKUP(A53,MATERIALES!A5:D373,3,FALSE)</f>
        <v>Fundente</v>
      </c>
      <c r="C53" s="288"/>
      <c r="D53" s="288"/>
      <c r="E53" s="288"/>
      <c r="F53" s="288"/>
      <c r="G53" s="288"/>
      <c r="H53" s="288"/>
      <c r="I53" s="288"/>
      <c r="J53" s="318" t="str">
        <f>VLOOKUP(A53,MATERIALES!A7:D645,2,FALSE)</f>
        <v>kg</v>
      </c>
      <c r="K53" s="289">
        <v>5.0000000000000001E-3</v>
      </c>
      <c r="L53" s="274"/>
      <c r="M53" s="409">
        <f>VLOOKUP(A53,MATERIALES!A5:D396,4,FALSE)</f>
        <v>24087.289676590171</v>
      </c>
      <c r="N53" s="279">
        <f t="shared" ref="N53:N58" si="1">K53*M53</f>
        <v>120.43644838295086</v>
      </c>
    </row>
    <row r="54" spans="1:14">
      <c r="A54" s="167" t="s">
        <v>462</v>
      </c>
      <c r="B54" s="49" t="str">
        <f>VLOOKUP(A54,MATERIALES!A6:D373,3,FALSE)</f>
        <v>Gas propano</v>
      </c>
      <c r="C54" s="432"/>
      <c r="D54" s="432"/>
      <c r="E54" s="432"/>
      <c r="F54" s="432"/>
      <c r="G54" s="432"/>
      <c r="H54" s="432"/>
      <c r="I54" s="432"/>
      <c r="J54" s="319" t="str">
        <f>VLOOKUP(A54,MATERIALES!A8:D646,2,FALSE)</f>
        <v>kg</v>
      </c>
      <c r="K54" s="404">
        <v>5.0000000000000001E-3</v>
      </c>
      <c r="L54" s="428"/>
      <c r="M54" s="409">
        <f>VLOOKUP(A54,MATERIALES!A6:D397,4,FALSE)</f>
        <v>2733.3843251694134</v>
      </c>
      <c r="N54" s="279">
        <f t="shared" si="1"/>
        <v>13.666921625847067</v>
      </c>
    </row>
    <row r="55" spans="1:14">
      <c r="A55" s="167" t="s">
        <v>591</v>
      </c>
      <c r="B55" s="49" t="str">
        <f>VLOOKUP(A55,MATERIALES!A6:D373,3,FALSE)</f>
        <v>Oxigeno industrial</v>
      </c>
      <c r="C55" s="432"/>
      <c r="D55" s="432"/>
      <c r="E55" s="432"/>
      <c r="F55" s="432"/>
      <c r="G55" s="432"/>
      <c r="H55" s="432"/>
      <c r="I55" s="432"/>
      <c r="J55" s="319" t="str">
        <f>VLOOKUP(A55,MATERIALES!A9:D647,2,FALSE)</f>
        <v>kg</v>
      </c>
      <c r="K55" s="404">
        <v>5.0000000000000001E-3</v>
      </c>
      <c r="L55" s="428"/>
      <c r="M55" s="409">
        <f>VLOOKUP(A55,MATERIALES!A6:D398,4,FALSE)</f>
        <v>10745.502214825699</v>
      </c>
      <c r="N55" s="279">
        <f t="shared" si="1"/>
        <v>53.7275110741285</v>
      </c>
    </row>
    <row r="56" spans="1:14">
      <c r="A56" s="167" t="s">
        <v>662</v>
      </c>
      <c r="B56" s="49" t="str">
        <f>VLOOKUP(A56,MATERIALES!A6:D373,3,FALSE)</f>
        <v>Soldadura 7018</v>
      </c>
      <c r="C56" s="432"/>
      <c r="D56" s="432"/>
      <c r="E56" s="432"/>
      <c r="F56" s="432"/>
      <c r="G56" s="432"/>
      <c r="H56" s="432"/>
      <c r="I56" s="432"/>
      <c r="J56" s="319" t="str">
        <f>VLOOKUP(A56,MATERIALES!A10:D648,2,FALSE)</f>
        <v>kg</v>
      </c>
      <c r="K56" s="404">
        <v>0.01</v>
      </c>
      <c r="L56" s="428"/>
      <c r="M56" s="409">
        <f>VLOOKUP(A56,MATERIALES!A6:D399,4,FALSE)</f>
        <v>12442.743317354523</v>
      </c>
      <c r="N56" s="279">
        <f t="shared" si="1"/>
        <v>124.42743317354524</v>
      </c>
    </row>
    <row r="57" spans="1:14">
      <c r="A57" s="167" t="s">
        <v>665</v>
      </c>
      <c r="B57" s="49" t="str">
        <f>VLOOKUP(A57,MATERIALES!A7:D373,3,FALSE)</f>
        <v>Soldadura L-70</v>
      </c>
      <c r="C57" s="432"/>
      <c r="D57" s="432"/>
      <c r="E57" s="432"/>
      <c r="F57" s="432"/>
      <c r="G57" s="432"/>
      <c r="H57" s="432"/>
      <c r="I57" s="432"/>
      <c r="J57" s="319" t="str">
        <f>VLOOKUP(A57,MATERIALES!A11:D649,2,FALSE)</f>
        <v>kg</v>
      </c>
      <c r="K57" s="404">
        <v>0.01</v>
      </c>
      <c r="L57" s="428"/>
      <c r="M57" s="409">
        <f>VLOOKUP(A57,MATERIALES!A7:D400,4,FALSE)</f>
        <v>21105.282955086277</v>
      </c>
      <c r="N57" s="279">
        <f t="shared" si="1"/>
        <v>211.05282955086278</v>
      </c>
    </row>
    <row r="58" spans="1:14">
      <c r="A58" s="167" t="s">
        <v>742</v>
      </c>
      <c r="B58" s="49" t="str">
        <f>VLOOKUP(A58,MATERIALES!A1:D372,3,FALSE)</f>
        <v>Acero A-36 para estructura metálica</v>
      </c>
      <c r="C58" s="432"/>
      <c r="D58" s="432"/>
      <c r="E58" s="432"/>
      <c r="F58" s="432"/>
      <c r="G58" s="432"/>
      <c r="H58" s="432"/>
      <c r="I58" s="432"/>
      <c r="J58" s="319" t="str">
        <f>VLOOKUP(A58,MATERIALES!A1:D650,2,FALSE)</f>
        <v>kg</v>
      </c>
      <c r="K58" s="404">
        <v>1</v>
      </c>
      <c r="L58" s="428"/>
      <c r="M58" s="409">
        <f>VLOOKUP(A58,MATERIALES!A1:D401,4,FALSE)</f>
        <v>4640.5623705765383</v>
      </c>
      <c r="N58" s="279">
        <f t="shared" si="1"/>
        <v>4640.5623705765383</v>
      </c>
    </row>
    <row r="59" spans="1:14">
      <c r="A59" s="167"/>
      <c r="B59" s="49"/>
      <c r="C59" s="432"/>
      <c r="D59" s="432"/>
      <c r="E59" s="432"/>
      <c r="F59" s="432"/>
      <c r="G59" s="432"/>
      <c r="H59" s="432"/>
      <c r="I59" s="432"/>
      <c r="J59" s="318"/>
      <c r="K59" s="404"/>
      <c r="L59" s="428"/>
      <c r="M59" s="409"/>
      <c r="N59" s="279"/>
    </row>
    <row r="60" spans="1:14" ht="15.75" thickBot="1">
      <c r="B60" s="49"/>
      <c r="C60" s="317"/>
      <c r="D60" s="317"/>
      <c r="E60" s="317"/>
      <c r="F60" s="317"/>
      <c r="G60" s="317"/>
      <c r="H60" s="317"/>
      <c r="I60" s="317"/>
      <c r="J60" s="442"/>
      <c r="K60" s="132"/>
      <c r="L60" s="332"/>
      <c r="M60" s="409"/>
      <c r="N60" s="279"/>
    </row>
    <row r="61" spans="1:14" ht="15.75" thickBot="1">
      <c r="B61" s="823" t="s">
        <v>953</v>
      </c>
      <c r="C61" s="824"/>
      <c r="D61" s="824"/>
      <c r="E61" s="824"/>
      <c r="F61" s="824"/>
      <c r="G61" s="824"/>
      <c r="H61" s="824"/>
      <c r="I61" s="824"/>
      <c r="J61" s="824"/>
      <c r="K61" s="824"/>
      <c r="L61" s="824"/>
      <c r="M61" s="825"/>
      <c r="N61" s="401">
        <f>SUM(N53:N60)</f>
        <v>5163.873514383873</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826" t="s">
        <v>961</v>
      </c>
      <c r="M65" s="799"/>
      <c r="N65" s="82" t="s">
        <v>951</v>
      </c>
    </row>
    <row r="66" spans="1:15">
      <c r="B66" s="52"/>
      <c r="C66" s="324"/>
      <c r="D66" s="324"/>
      <c r="E66" s="324"/>
      <c r="F66" s="324"/>
      <c r="G66" s="324"/>
      <c r="H66" s="318"/>
      <c r="I66" s="286"/>
      <c r="J66" s="293"/>
      <c r="K66" s="286"/>
      <c r="L66" s="827"/>
      <c r="M66" s="828"/>
      <c r="N66" s="294"/>
    </row>
    <row r="67" spans="1:15">
      <c r="B67" s="52"/>
      <c r="C67" s="53"/>
      <c r="D67" s="53"/>
      <c r="E67" s="53"/>
      <c r="F67" s="53"/>
      <c r="G67" s="53"/>
      <c r="H67" s="318"/>
      <c r="I67" s="286"/>
      <c r="J67" s="293"/>
      <c r="K67" s="286"/>
      <c r="L67" s="827"/>
      <c r="M67" s="828"/>
      <c r="N67" s="294"/>
    </row>
    <row r="68" spans="1:15">
      <c r="B68" s="52"/>
      <c r="C68" s="53"/>
      <c r="D68" s="53"/>
      <c r="E68" s="53"/>
      <c r="F68" s="53"/>
      <c r="G68" s="53"/>
      <c r="H68" s="318"/>
      <c r="I68" s="286"/>
      <c r="J68" s="293"/>
      <c r="K68" s="286"/>
      <c r="L68" s="827"/>
      <c r="M68" s="828"/>
      <c r="N68" s="294"/>
    </row>
    <row r="69" spans="1:15">
      <c r="B69" s="52"/>
      <c r="C69" s="53"/>
      <c r="D69" s="53"/>
      <c r="E69" s="53"/>
      <c r="F69" s="53"/>
      <c r="G69" s="53"/>
      <c r="H69" s="318"/>
      <c r="I69" s="286"/>
      <c r="J69" s="293"/>
      <c r="K69" s="286"/>
      <c r="L69" s="827"/>
      <c r="M69" s="828"/>
      <c r="N69" s="294"/>
    </row>
    <row r="70" spans="1:15">
      <c r="B70" s="52"/>
      <c r="C70" s="53"/>
      <c r="D70" s="53"/>
      <c r="E70" s="53"/>
      <c r="F70" s="53"/>
      <c r="G70" s="53"/>
      <c r="H70" s="295"/>
      <c r="I70" s="286"/>
      <c r="J70" s="286"/>
      <c r="K70" s="286"/>
      <c r="L70" s="296"/>
      <c r="M70" s="297"/>
      <c r="N70" s="298"/>
    </row>
    <row r="71" spans="1:15" ht="15.75" thickBot="1">
      <c r="B71" s="454"/>
      <c r="C71" s="455"/>
      <c r="D71" s="455"/>
      <c r="E71" s="455"/>
      <c r="F71" s="455"/>
      <c r="G71" s="455"/>
      <c r="H71" s="54"/>
      <c r="I71" s="132"/>
      <c r="J71" s="132"/>
      <c r="K71" s="132"/>
      <c r="L71" s="812"/>
      <c r="M71" s="813"/>
      <c r="N71" s="133"/>
    </row>
    <row r="72" spans="1:15" ht="15.75" thickBot="1">
      <c r="B72" s="829" t="s">
        <v>953</v>
      </c>
      <c r="C72" s="830"/>
      <c r="D72" s="830"/>
      <c r="E72" s="830"/>
      <c r="F72" s="830"/>
      <c r="G72" s="830"/>
      <c r="H72" s="830"/>
      <c r="I72" s="830"/>
      <c r="J72" s="830"/>
      <c r="K72" s="830"/>
      <c r="L72" s="830"/>
      <c r="M72" s="831"/>
      <c r="N72" s="110"/>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9" t="s">
        <v>963</v>
      </c>
      <c r="C76" s="850"/>
      <c r="D76" s="850"/>
      <c r="E76" s="850"/>
      <c r="F76" s="850"/>
      <c r="G76" s="850"/>
      <c r="H76" s="850"/>
      <c r="I76" s="79" t="s">
        <v>964</v>
      </c>
      <c r="J76" s="81" t="s">
        <v>1410</v>
      </c>
      <c r="K76" s="80" t="s">
        <v>966</v>
      </c>
      <c r="L76" s="851" t="s">
        <v>950</v>
      </c>
      <c r="M76" s="852"/>
      <c r="N76" s="104" t="s">
        <v>951</v>
      </c>
    </row>
    <row r="77" spans="1:15">
      <c r="A77" s="168" t="s">
        <v>2</v>
      </c>
      <c r="B77" s="55" t="str">
        <f>VLOOKUP(A77,'MANO DE OBRA'!A8:D68,3,FALSE)</f>
        <v>Soldador (2)</v>
      </c>
      <c r="C77" s="53"/>
      <c r="D77" s="53"/>
      <c r="E77" s="53"/>
      <c r="F77" s="53"/>
      <c r="G77" s="53"/>
      <c r="H77" s="53"/>
      <c r="I77" s="299">
        <f t="shared" ref="I77:I80" si="2">K77/J77*100</f>
        <v>115336.47958314378</v>
      </c>
      <c r="J77" s="300">
        <v>185</v>
      </c>
      <c r="K77" s="301">
        <f>VLOOKUP(A77,'MANO DE OBRA'!A8:D99,4,FALSE)</f>
        <v>213372.48722881597</v>
      </c>
      <c r="L77" s="56"/>
      <c r="M77" s="441">
        <v>320</v>
      </c>
      <c r="N77" s="402">
        <f t="shared" ref="N77:N80" si="3">K77/M77</f>
        <v>666.78902259004985</v>
      </c>
      <c r="O77" s="112"/>
    </row>
    <row r="78" spans="1:15">
      <c r="A78" s="168" t="s">
        <v>4</v>
      </c>
      <c r="B78" s="55" t="str">
        <f>VLOOKUP(A78,'MANO DE OBRA'!A8:D69,3,FALSE)</f>
        <v>Inspector de fabricación y montaje</v>
      </c>
      <c r="C78" s="53"/>
      <c r="D78" s="53"/>
      <c r="E78" s="53"/>
      <c r="F78" s="53"/>
      <c r="G78" s="53"/>
      <c r="H78" s="53"/>
      <c r="I78" s="299">
        <f t="shared" si="2"/>
        <v>87942.625377371514</v>
      </c>
      <c r="J78" s="300">
        <v>185</v>
      </c>
      <c r="K78" s="301">
        <f>VLOOKUP(A78,'MANO DE OBRA'!A8:D100,4,FALSE)</f>
        <v>162693.85694813728</v>
      </c>
      <c r="L78" s="56"/>
      <c r="M78" s="441">
        <v>320</v>
      </c>
      <c r="N78" s="402">
        <f t="shared" si="3"/>
        <v>508.41830296292903</v>
      </c>
    </row>
    <row r="79" spans="1:15">
      <c r="A79" t="s">
        <v>9</v>
      </c>
      <c r="B79" s="55" t="str">
        <f>VLOOKUP(A79,'MANO DE OBRA'!A9:D70,3,FALSE)</f>
        <v>Obrero (3)</v>
      </c>
      <c r="C79" s="53"/>
      <c r="D79" s="53"/>
      <c r="E79" s="53"/>
      <c r="F79" s="53"/>
      <c r="G79" s="53"/>
      <c r="H79" s="53"/>
      <c r="I79" s="299">
        <f t="shared" si="2"/>
        <v>101498.09999999999</v>
      </c>
      <c r="J79" s="300">
        <v>185</v>
      </c>
      <c r="K79" s="301">
        <f>VLOOKUP(A79,'MANO DE OBRA'!A9:D101,4,FALSE)</f>
        <v>187771.48499999999</v>
      </c>
      <c r="L79" s="56"/>
      <c r="M79" s="441">
        <v>320</v>
      </c>
      <c r="N79" s="402">
        <f t="shared" si="3"/>
        <v>586.78589062499998</v>
      </c>
    </row>
    <row r="80" spans="1:15">
      <c r="A80" t="s">
        <v>30</v>
      </c>
      <c r="B80" s="55" t="str">
        <f>VLOOKUP(A80,'MANO DE OBRA'!A10:D71,3,FALSE)</f>
        <v>Oficial</v>
      </c>
      <c r="C80" s="53"/>
      <c r="D80" s="53"/>
      <c r="E80" s="53"/>
      <c r="F80" s="53"/>
      <c r="G80" s="53"/>
      <c r="H80" s="53"/>
      <c r="I80" s="299">
        <f t="shared" si="2"/>
        <v>57668.23979157189</v>
      </c>
      <c r="J80" s="300">
        <v>185</v>
      </c>
      <c r="K80" s="301">
        <f>VLOOKUP(A80,'MANO DE OBRA'!A10:D102,4,FALSE)</f>
        <v>106686.24361440798</v>
      </c>
      <c r="L80" s="325"/>
      <c r="M80" s="441">
        <v>320</v>
      </c>
      <c r="N80" s="402">
        <f t="shared" si="3"/>
        <v>333.39451129502493</v>
      </c>
    </row>
    <row r="81" spans="1:14">
      <c r="B81" s="55"/>
      <c r="C81" s="53"/>
      <c r="D81" s="53"/>
      <c r="E81" s="53"/>
      <c r="F81" s="53"/>
      <c r="G81" s="53"/>
      <c r="H81" s="53"/>
      <c r="I81" s="299"/>
      <c r="J81" s="300"/>
      <c r="K81" s="301"/>
      <c r="L81" s="325"/>
      <c r="M81" s="441"/>
      <c r="N81" s="402"/>
    </row>
    <row r="82" spans="1:14" ht="15.75" thickBot="1">
      <c r="B82" s="810"/>
      <c r="C82" s="811" t="e">
        <f>VLOOKUP(B82,'MANO DE OBRA'!B12:E73,3,FALSE)</f>
        <v>#N/A</v>
      </c>
      <c r="D82" s="811" t="e">
        <f>VLOOKUP(C82,'MANO DE OBRA'!C12:F73,3,FALSE)</f>
        <v>#N/A</v>
      </c>
      <c r="E82" s="811" t="e">
        <f>VLOOKUP(D82,'MANO DE OBRA'!D12:G73,3,FALSE)</f>
        <v>#N/A</v>
      </c>
      <c r="F82" s="811" t="e">
        <f>VLOOKUP(E82,'MANO DE OBRA'!E12:H73,3,FALSE)</f>
        <v>#N/A</v>
      </c>
      <c r="G82" s="811" t="e">
        <f>VLOOKUP(F82,'MANO DE OBRA'!F12:I73,3,FALSE)</f>
        <v>#N/A</v>
      </c>
      <c r="H82" s="811" t="e">
        <f>VLOOKUP(G82,'MANO DE OBRA'!G12:J73,3,FALSE)</f>
        <v>#N/A</v>
      </c>
      <c r="I82" s="477"/>
      <c r="J82" s="478"/>
      <c r="K82" s="481"/>
      <c r="L82" s="482"/>
      <c r="M82" s="483"/>
      <c r="N82" s="447"/>
    </row>
    <row r="83" spans="1:14" ht="15.75" thickBot="1">
      <c r="B83" s="829" t="s">
        <v>953</v>
      </c>
      <c r="C83" s="830"/>
      <c r="D83" s="830"/>
      <c r="E83" s="830"/>
      <c r="F83" s="830"/>
      <c r="G83" s="830"/>
      <c r="H83" s="830"/>
      <c r="I83" s="830"/>
      <c r="J83" s="830"/>
      <c r="K83" s="830"/>
      <c r="L83" s="830"/>
      <c r="M83" s="831"/>
      <c r="N83" s="467">
        <f>SUM(N77:N82)</f>
        <v>2095.3877274730039</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N48+N61+N72+N83</f>
        <v>9309.6729412668174</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4" t="s">
        <v>969</v>
      </c>
      <c r="C89" s="815"/>
      <c r="D89" s="815"/>
      <c r="E89" s="815"/>
      <c r="F89" s="815"/>
      <c r="G89" s="815"/>
      <c r="H89" s="815"/>
      <c r="I89" s="321"/>
      <c r="J89" s="341"/>
      <c r="K89" s="309" t="s">
        <v>970</v>
      </c>
      <c r="L89" s="853" t="s">
        <v>971</v>
      </c>
      <c r="M89" s="854"/>
      <c r="N89" s="310"/>
    </row>
    <row r="90" spans="1:14">
      <c r="B90" s="855" t="s">
        <v>972</v>
      </c>
      <c r="C90" s="856"/>
      <c r="D90" s="856"/>
      <c r="E90" s="856"/>
      <c r="F90" s="856"/>
      <c r="G90" s="856"/>
      <c r="H90" s="856"/>
      <c r="I90" s="93"/>
      <c r="J90" s="94"/>
      <c r="K90" s="311">
        <v>0.2</v>
      </c>
      <c r="L90" s="857">
        <f>N85*K90</f>
        <v>1861.9345882533635</v>
      </c>
      <c r="M90" s="858"/>
      <c r="N90" s="57"/>
    </row>
    <row r="91" spans="1:14">
      <c r="B91" s="95" t="s">
        <v>973</v>
      </c>
      <c r="C91" s="96"/>
      <c r="D91" s="96"/>
      <c r="E91" s="96"/>
      <c r="F91" s="96"/>
      <c r="G91" s="96"/>
      <c r="H91" s="96"/>
      <c r="I91" s="93"/>
      <c r="J91" s="94"/>
      <c r="K91" s="311">
        <v>0.05</v>
      </c>
      <c r="L91" s="857">
        <f>N85*K91</f>
        <v>465.48364706334087</v>
      </c>
      <c r="M91" s="858"/>
      <c r="N91" s="57"/>
    </row>
    <row r="92" spans="1:14" ht="15.75" thickBot="1">
      <c r="B92" s="97" t="s">
        <v>974</v>
      </c>
      <c r="C92" s="98"/>
      <c r="D92" s="98"/>
      <c r="E92" s="98"/>
      <c r="F92" s="98"/>
      <c r="G92" s="98"/>
      <c r="H92" s="98"/>
      <c r="I92" s="99"/>
      <c r="J92" s="100"/>
      <c r="K92" s="312">
        <v>0.05</v>
      </c>
      <c r="L92" s="859">
        <f>N85*K92</f>
        <v>465.48364706334087</v>
      </c>
      <c r="M92" s="860"/>
      <c r="N92" s="57"/>
    </row>
    <row r="93" spans="1:14" ht="15.75" thickBot="1">
      <c r="B93" s="823" t="s">
        <v>953</v>
      </c>
      <c r="C93" s="824"/>
      <c r="D93" s="824"/>
      <c r="E93" s="824"/>
      <c r="F93" s="824"/>
      <c r="G93" s="824"/>
      <c r="H93" s="824"/>
      <c r="I93" s="824"/>
      <c r="J93" s="824"/>
      <c r="K93" s="824"/>
      <c r="L93" s="824"/>
      <c r="M93" s="825"/>
      <c r="N93" s="58">
        <f>L90+L91+L92</f>
        <v>2792.9018823800452</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12102.574823646863</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976</v>
      </c>
      <c r="F100" s="424"/>
      <c r="G100" s="424"/>
      <c r="H100" s="424"/>
      <c r="I100" s="424"/>
      <c r="J100" s="424"/>
      <c r="K100" s="250"/>
      <c r="L100" s="250"/>
      <c r="M100" s="250"/>
      <c r="N100" s="251"/>
    </row>
    <row r="101" spans="2:14">
      <c r="B101" s="249"/>
      <c r="C101" s="250"/>
      <c r="D101" s="250"/>
      <c r="E101" s="250" t="s">
        <v>977</v>
      </c>
      <c r="F101" s="250"/>
      <c r="G101" s="250"/>
      <c r="H101" s="250"/>
      <c r="I101" s="250"/>
      <c r="J101" s="250"/>
      <c r="K101" s="250"/>
      <c r="L101" s="250"/>
      <c r="M101" s="250"/>
      <c r="N101" s="251"/>
    </row>
    <row r="102" spans="2:14">
      <c r="B102" s="249"/>
      <c r="C102" s="250"/>
      <c r="D102" s="250"/>
      <c r="E102" s="250" t="s">
        <v>978</v>
      </c>
      <c r="F102" s="250"/>
      <c r="G102" s="250"/>
      <c r="H102" s="250"/>
      <c r="I102" s="250"/>
      <c r="J102" s="250"/>
      <c r="K102" s="250"/>
      <c r="L102" s="250"/>
      <c r="M102" s="250"/>
      <c r="N102" s="251"/>
    </row>
    <row r="103" spans="2:14">
      <c r="B103" s="249"/>
      <c r="C103" s="250"/>
      <c r="D103" s="250"/>
      <c r="E103" s="250" t="s">
        <v>979</v>
      </c>
      <c r="F103" s="250"/>
      <c r="G103" s="250"/>
      <c r="H103" s="250"/>
      <c r="I103" s="250"/>
      <c r="J103" s="250"/>
      <c r="K103" s="250"/>
      <c r="L103" s="250"/>
      <c r="M103" s="250"/>
      <c r="N103" s="251"/>
    </row>
    <row r="104" spans="2:14" ht="15.75" thickBot="1">
      <c r="B104" s="249"/>
      <c r="C104" s="250"/>
      <c r="D104" s="250"/>
      <c r="E104" s="250"/>
      <c r="F104" s="250" t="s">
        <v>980</v>
      </c>
      <c r="G104" s="250"/>
      <c r="H104" s="250"/>
      <c r="I104" s="250"/>
      <c r="J104" s="250"/>
      <c r="K104" s="250"/>
      <c r="L104" s="250"/>
      <c r="M104" s="250"/>
      <c r="N104" s="251"/>
    </row>
    <row r="105" spans="2:14">
      <c r="B105" s="234" t="s">
        <v>2216</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2217</v>
      </c>
      <c r="C111" s="262"/>
      <c r="D111" s="262"/>
      <c r="E111" s="262"/>
      <c r="F111" s="262"/>
      <c r="G111" s="262"/>
      <c r="H111" s="262"/>
      <c r="I111" s="262"/>
      <c r="J111" s="262"/>
      <c r="K111" s="262"/>
      <c r="L111" s="262"/>
      <c r="M111" s="262"/>
      <c r="N111" s="263"/>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976</v>
      </c>
      <c r="F120" s="424"/>
      <c r="G120" s="424"/>
      <c r="H120" s="250"/>
      <c r="I120" s="250"/>
      <c r="J120" s="250"/>
      <c r="K120" s="250"/>
      <c r="L120" s="250"/>
      <c r="M120" s="250"/>
      <c r="N120" s="251"/>
    </row>
    <row r="121" spans="2:14">
      <c r="B121" s="249"/>
      <c r="C121" s="250"/>
      <c r="D121" s="250"/>
      <c r="E121" s="425" t="s">
        <v>977</v>
      </c>
      <c r="F121" s="250"/>
      <c r="G121" s="250"/>
      <c r="H121" s="425"/>
      <c r="I121" s="425"/>
      <c r="J121" s="425"/>
      <c r="K121" s="250"/>
      <c r="L121" s="250"/>
      <c r="M121" s="250"/>
      <c r="N121" s="251"/>
    </row>
    <row r="122" spans="2:14">
      <c r="B122" s="249"/>
      <c r="C122" s="250"/>
      <c r="D122" s="250"/>
      <c r="E122" s="264" t="s">
        <v>981</v>
      </c>
      <c r="F122" s="250"/>
      <c r="G122" s="250"/>
      <c r="H122" s="264"/>
      <c r="I122" s="264"/>
      <c r="J122" s="264"/>
      <c r="K122" s="250"/>
      <c r="L122" s="250"/>
      <c r="M122" s="250"/>
      <c r="N122" s="251"/>
    </row>
    <row r="123" spans="2:14">
      <c r="B123" s="265"/>
      <c r="C123" s="262"/>
      <c r="D123" s="262"/>
      <c r="E123" s="250" t="s">
        <v>979</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2220</v>
      </c>
      <c r="C125" s="264"/>
      <c r="D125" s="264"/>
      <c r="E125" s="250"/>
      <c r="F125" s="250"/>
      <c r="G125" s="250"/>
      <c r="H125" s="250"/>
      <c r="I125" s="250"/>
      <c r="J125" s="971"/>
      <c r="K125" s="971"/>
      <c r="L125" s="971"/>
      <c r="M125" s="971"/>
      <c r="N125" s="972"/>
    </row>
    <row r="126" spans="2:14" ht="15.75" thickBot="1">
      <c r="B126" s="426" t="s">
        <v>2221</v>
      </c>
      <c r="C126" s="427"/>
      <c r="D126" s="427"/>
      <c r="E126" s="266"/>
      <c r="F126" s="266"/>
      <c r="G126" s="266"/>
      <c r="H126" s="266"/>
      <c r="I126" s="266"/>
      <c r="J126" s="973"/>
      <c r="K126" s="973"/>
      <c r="L126" s="973"/>
      <c r="M126" s="973"/>
      <c r="N126" s="97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1125</v>
      </c>
      <c r="C31" s="87" t="s">
        <v>2128</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190</v>
      </c>
      <c r="B36" s="836" t="str">
        <f>VLOOKUP(A36,EQUIPOS!A6:D154,3,FALSE)</f>
        <v>Diferencial de 3 ton</v>
      </c>
      <c r="C36" s="837"/>
      <c r="D36" s="837"/>
      <c r="E36" s="837"/>
      <c r="F36" s="837"/>
      <c r="G36" s="837"/>
      <c r="H36" s="838"/>
      <c r="I36" s="274"/>
      <c r="J36" s="275"/>
      <c r="K36" s="276">
        <f>VLOOKUP(A36,EQUIPOS!A6:D163,4,FALSE)</f>
        <v>5129.3218984133136</v>
      </c>
      <c r="L36" s="277"/>
      <c r="M36" s="343">
        <v>40</v>
      </c>
      <c r="N36" s="279">
        <f t="shared" ref="N36:N41" si="0">K36/M36</f>
        <v>128.23304746033284</v>
      </c>
    </row>
    <row r="37" spans="1:14">
      <c r="A37" s="119" t="s">
        <v>334</v>
      </c>
      <c r="B37" s="836" t="str">
        <f>VLOOKUP(A37,EQUIPOS!A7:D154,3,FALSE)</f>
        <v>Taladro industrial</v>
      </c>
      <c r="C37" s="837"/>
      <c r="D37" s="837"/>
      <c r="E37" s="837"/>
      <c r="F37" s="837"/>
      <c r="G37" s="837"/>
      <c r="H37" s="838"/>
      <c r="I37" s="428"/>
      <c r="J37" s="429"/>
      <c r="K37" s="276">
        <f>VLOOKUP(A37,EQUIPOS!A7:D164,4,FALSE)</f>
        <v>4765.4130264912264</v>
      </c>
      <c r="L37" s="342"/>
      <c r="M37" s="343">
        <v>40</v>
      </c>
      <c r="N37" s="279">
        <f t="shared" si="0"/>
        <v>119.13532566228066</v>
      </c>
    </row>
    <row r="38" spans="1:14">
      <c r="A38" s="119" t="s">
        <v>195</v>
      </c>
      <c r="B38" s="836" t="str">
        <f>VLOOKUP(A38,EQUIPOS!A8:D154,3,FALSE)</f>
        <v xml:space="preserve">Equipo de oxicorte, Capacidad de corte: hasta 6´´ (152mm) </v>
      </c>
      <c r="C38" s="837"/>
      <c r="D38" s="837"/>
      <c r="E38" s="837"/>
      <c r="F38" s="837"/>
      <c r="G38" s="837"/>
      <c r="H38" s="838"/>
      <c r="I38" s="428"/>
      <c r="J38" s="429"/>
      <c r="K38" s="276">
        <f>VLOOKUP(A38,EQUIPOS!A8:D165,4,FALSE)</f>
        <v>9522.4737319932647</v>
      </c>
      <c r="L38" s="342"/>
      <c r="M38" s="343">
        <v>40</v>
      </c>
      <c r="N38" s="279">
        <f t="shared" si="0"/>
        <v>238.06184329983162</v>
      </c>
    </row>
    <row r="39" spans="1:14">
      <c r="A39" s="119" t="s">
        <v>204</v>
      </c>
      <c r="B39" s="836" t="str">
        <f>VLOOKUP(A39,EQUIPOS!A9:D154,3,FALSE)</f>
        <v xml:space="preserve">Equipo de soldadura 250 AMP
</v>
      </c>
      <c r="C39" s="837"/>
      <c r="D39" s="837"/>
      <c r="E39" s="837"/>
      <c r="F39" s="837"/>
      <c r="G39" s="837"/>
      <c r="H39" s="838"/>
      <c r="I39" s="428"/>
      <c r="J39" s="429"/>
      <c r="K39" s="276">
        <f>VLOOKUP(A39,EQUIPOS!A9:D166,4,FALSE)</f>
        <v>13486.031155351997</v>
      </c>
      <c r="L39" s="342"/>
      <c r="M39" s="343">
        <v>40</v>
      </c>
      <c r="N39" s="279">
        <f t="shared" si="0"/>
        <v>337.15077888379994</v>
      </c>
    </row>
    <row r="40" spans="1:14">
      <c r="A40" s="119" t="s">
        <v>208</v>
      </c>
      <c r="B40" s="836" t="str">
        <f>VLOOKUP(A40,EQUIPOS!A10:D154,3,FALSE)</f>
        <v>Equipo de soldadura 400</v>
      </c>
      <c r="C40" s="837"/>
      <c r="D40" s="837"/>
      <c r="E40" s="837"/>
      <c r="F40" s="837"/>
      <c r="G40" s="837"/>
      <c r="H40" s="838"/>
      <c r="I40" s="428"/>
      <c r="J40" s="429"/>
      <c r="K40" s="276">
        <f>VLOOKUP(A40,EQUIPOS!A10:D167,4,FALSE)</f>
        <v>17015.086037126348</v>
      </c>
      <c r="L40" s="342"/>
      <c r="M40" s="343">
        <v>40</v>
      </c>
      <c r="N40" s="279">
        <f t="shared" si="0"/>
        <v>425.3771509281587</v>
      </c>
    </row>
    <row r="41" spans="1:14">
      <c r="A41" s="119" t="s">
        <v>210</v>
      </c>
      <c r="B41" s="836" t="str">
        <f>VLOOKUP(A41,EQUIPOS!A11:D155,3,FALSE)</f>
        <v>Equipo de soldadura 600</v>
      </c>
      <c r="C41" s="837"/>
      <c r="D41" s="837"/>
      <c r="E41" s="837"/>
      <c r="F41" s="837"/>
      <c r="G41" s="837"/>
      <c r="H41" s="838"/>
      <c r="I41" s="428"/>
      <c r="J41" s="429"/>
      <c r="K41" s="276">
        <f>VLOOKUP(A41,EQUIPOS!A11:D168,4,FALSE)</f>
        <v>22131.182083987027</v>
      </c>
      <c r="L41" s="342"/>
      <c r="M41" s="343">
        <v>40</v>
      </c>
      <c r="N41" s="279">
        <f t="shared" si="0"/>
        <v>553.2795520996757</v>
      </c>
    </row>
    <row r="42" spans="1:14">
      <c r="B42" s="836"/>
      <c r="C42" s="837"/>
      <c r="D42" s="837"/>
      <c r="E42" s="837"/>
      <c r="F42" s="837"/>
      <c r="G42" s="837"/>
      <c r="H42" s="838"/>
      <c r="I42" s="42"/>
      <c r="J42" s="43"/>
      <c r="K42" s="276"/>
      <c r="L42" s="283"/>
      <c r="M42" s="343"/>
      <c r="N42" s="279"/>
    </row>
    <row r="43" spans="1:14">
      <c r="B43" s="327"/>
      <c r="C43" s="328"/>
      <c r="D43" s="328"/>
      <c r="E43" s="328"/>
      <c r="F43" s="330"/>
      <c r="G43" s="330"/>
      <c r="H43" s="131"/>
      <c r="I43" s="42"/>
      <c r="J43" s="43"/>
      <c r="K43" s="276"/>
      <c r="L43" s="283"/>
      <c r="M43" s="284"/>
      <c r="N43" s="280"/>
    </row>
    <row r="44" spans="1:14">
      <c r="B44" s="843" t="s">
        <v>952</v>
      </c>
      <c r="C44" s="844"/>
      <c r="D44" s="844"/>
      <c r="E44" s="44"/>
      <c r="F44" s="45"/>
      <c r="G44" s="45"/>
      <c r="H44" s="46"/>
      <c r="I44" s="42"/>
      <c r="J44" s="43"/>
      <c r="K44" s="286"/>
      <c r="L44" s="283"/>
      <c r="M44" s="408">
        <v>0.05</v>
      </c>
      <c r="N44" s="351">
        <f>N81*M44</f>
        <v>104.76938637365021</v>
      </c>
    </row>
    <row r="45" spans="1:14" ht="15.75" thickBot="1">
      <c r="B45" s="836"/>
      <c r="C45" s="837"/>
      <c r="D45" s="837"/>
      <c r="E45" s="837"/>
      <c r="F45" s="837"/>
      <c r="G45" s="837"/>
      <c r="H45" s="838"/>
      <c r="I45" s="845"/>
      <c r="J45" s="846"/>
      <c r="K45" s="47"/>
      <c r="L45" s="847"/>
      <c r="M45" s="848"/>
      <c r="N45" s="111"/>
    </row>
    <row r="46" spans="1:14" ht="15.75" thickBot="1">
      <c r="B46" s="823" t="s">
        <v>953</v>
      </c>
      <c r="C46" s="824"/>
      <c r="D46" s="824"/>
      <c r="E46" s="824"/>
      <c r="F46" s="824"/>
      <c r="G46" s="824"/>
      <c r="H46" s="824"/>
      <c r="I46" s="824"/>
      <c r="J46" s="824"/>
      <c r="K46" s="824"/>
      <c r="L46" s="824"/>
      <c r="M46" s="825"/>
      <c r="N46" s="401">
        <f>SUM(N36:N44)</f>
        <v>1906.0070847077297</v>
      </c>
    </row>
    <row r="47" spans="1:14">
      <c r="B47" s="287"/>
      <c r="C47" s="40"/>
      <c r="D47" s="40"/>
      <c r="E47" s="40"/>
      <c r="F47" s="40"/>
      <c r="G47" s="40"/>
      <c r="H47" s="40"/>
      <c r="I47" s="40"/>
      <c r="J47" s="40"/>
      <c r="K47" s="40"/>
      <c r="L47" s="40"/>
      <c r="M47" s="40"/>
      <c r="N47" s="41"/>
    </row>
    <row r="48" spans="1:14">
      <c r="B48" s="70" t="s">
        <v>954</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4" t="s">
        <v>944</v>
      </c>
      <c r="C50" s="815"/>
      <c r="D50" s="815"/>
      <c r="E50" s="815"/>
      <c r="F50" s="815"/>
      <c r="G50" s="815"/>
      <c r="H50" s="815"/>
      <c r="I50" s="816"/>
      <c r="J50" s="322" t="s">
        <v>945</v>
      </c>
      <c r="K50" s="91" t="s">
        <v>946</v>
      </c>
      <c r="L50" s="817" t="s">
        <v>955</v>
      </c>
      <c r="M50" s="816"/>
      <c r="N50" s="92" t="s">
        <v>951</v>
      </c>
    </row>
    <row r="51" spans="1:14">
      <c r="A51" s="169" t="s">
        <v>460</v>
      </c>
      <c r="B51" s="49"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24087.289676590171</v>
      </c>
      <c r="N51" s="279">
        <f t="shared" ref="N51:N56" si="1">K51*M51</f>
        <v>120.43644838295086</v>
      </c>
    </row>
    <row r="52" spans="1:14">
      <c r="A52" s="169" t="s">
        <v>462</v>
      </c>
      <c r="B52" s="49"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2733.3843251694134</v>
      </c>
      <c r="N52" s="279">
        <f t="shared" si="1"/>
        <v>13.666921625847067</v>
      </c>
    </row>
    <row r="53" spans="1:14">
      <c r="A53" s="169" t="s">
        <v>591</v>
      </c>
      <c r="B53" s="49" t="str">
        <f>VLOOKUP(A53,MATERIALES!A6:D373,3,FALSE)</f>
        <v>Oxigeno industrial</v>
      </c>
      <c r="C53" s="432"/>
      <c r="D53" s="432"/>
      <c r="E53" s="432"/>
      <c r="F53" s="432"/>
      <c r="G53" s="432"/>
      <c r="H53" s="432"/>
      <c r="I53" s="432"/>
      <c r="J53" s="319" t="str">
        <f>VLOOKUP(A53,MATERIALES!A7:D645,2,FALSE)</f>
        <v>kg</v>
      </c>
      <c r="K53" s="404">
        <v>5.0000000000000001E-3</v>
      </c>
      <c r="L53" s="428"/>
      <c r="M53" s="409">
        <f>VLOOKUP(A53,MATERIALES!A6:D398,4,FALSE)</f>
        <v>10745.502214825699</v>
      </c>
      <c r="N53" s="279">
        <f t="shared" si="1"/>
        <v>53.7275110741285</v>
      </c>
    </row>
    <row r="54" spans="1:14">
      <c r="A54" s="169" t="s">
        <v>662</v>
      </c>
      <c r="B54" s="49"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12442.743317354523</v>
      </c>
      <c r="N54" s="279">
        <f t="shared" si="1"/>
        <v>124.42743317354524</v>
      </c>
    </row>
    <row r="55" spans="1:14">
      <c r="A55" s="169" t="s">
        <v>665</v>
      </c>
      <c r="B55" s="49"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21105.282955086277</v>
      </c>
      <c r="N55" s="279">
        <f t="shared" si="1"/>
        <v>211.05282955086278</v>
      </c>
    </row>
    <row r="56" spans="1:14">
      <c r="A56" s="169" t="s">
        <v>742</v>
      </c>
      <c r="B56" s="49" t="str">
        <f>VLOOKUP(A56,MATERIALES!A1:D373,3,FALSE)</f>
        <v>Acero A-36 para estructura metálica</v>
      </c>
      <c r="C56" s="432"/>
      <c r="D56" s="432"/>
      <c r="E56" s="432"/>
      <c r="F56" s="432"/>
      <c r="G56" s="432"/>
      <c r="H56" s="432"/>
      <c r="I56" s="432"/>
      <c r="J56" s="319" t="str">
        <f>VLOOKUP(A56,MATERIALES!A1:D648,2,FALSE)</f>
        <v>kg</v>
      </c>
      <c r="K56" s="404">
        <v>1</v>
      </c>
      <c r="L56" s="428"/>
      <c r="M56" s="409">
        <f>VLOOKUP(A56,MATERIALES!A1:D401,4,FALSE)</f>
        <v>4640.5623705765383</v>
      </c>
      <c r="N56" s="279">
        <f t="shared" si="1"/>
        <v>4640.5623705765383</v>
      </c>
    </row>
    <row r="57" spans="1:14">
      <c r="A57" s="169"/>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SUM(N51:N58)</f>
        <v>5163.873514383873</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B64" s="52"/>
      <c r="C64" s="324"/>
      <c r="D64" s="324"/>
      <c r="E64" s="324"/>
      <c r="F64" s="324"/>
      <c r="G64" s="324"/>
      <c r="H64" s="318"/>
      <c r="I64" s="286"/>
      <c r="J64" s="293"/>
      <c r="K64" s="286"/>
      <c r="L64" s="827"/>
      <c r="M64" s="828"/>
      <c r="N64" s="294"/>
    </row>
    <row r="65" spans="1:15">
      <c r="B65" s="52"/>
      <c r="C65" s="53"/>
      <c r="D65" s="53"/>
      <c r="E65" s="53"/>
      <c r="F65" s="53"/>
      <c r="G65" s="53"/>
      <c r="H65" s="318"/>
      <c r="I65" s="286"/>
      <c r="J65" s="293"/>
      <c r="K65" s="286"/>
      <c r="L65" s="827"/>
      <c r="M65" s="828"/>
      <c r="N65" s="294"/>
    </row>
    <row r="66" spans="1:15">
      <c r="B66" s="52"/>
      <c r="C66" s="53"/>
      <c r="D66" s="53"/>
      <c r="E66" s="53"/>
      <c r="F66" s="53"/>
      <c r="G66" s="53"/>
      <c r="H66" s="318"/>
      <c r="I66" s="286"/>
      <c r="J66" s="293"/>
      <c r="K66" s="286"/>
      <c r="L66" s="827"/>
      <c r="M66" s="828"/>
      <c r="N66" s="294"/>
    </row>
    <row r="67" spans="1:15">
      <c r="B67" s="52"/>
      <c r="C67" s="53"/>
      <c r="D67" s="53"/>
      <c r="E67" s="53"/>
      <c r="F67" s="53"/>
      <c r="G67" s="53"/>
      <c r="H67" s="318"/>
      <c r="I67" s="286"/>
      <c r="J67" s="293"/>
      <c r="K67" s="286"/>
      <c r="L67" s="827"/>
      <c r="M67" s="828"/>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s="170" t="s">
        <v>2</v>
      </c>
      <c r="B75" s="55" t="str">
        <f>VLOOKUP(A75,'MANO DE OBRA'!A8:D68,3,FALSE)</f>
        <v>Soldador (2)</v>
      </c>
      <c r="C75" s="53"/>
      <c r="D75" s="53"/>
      <c r="E75" s="53"/>
      <c r="F75" s="53"/>
      <c r="G75" s="53"/>
      <c r="H75" s="53"/>
      <c r="I75" s="299">
        <f>K75/J75*100</f>
        <v>115336.47958314378</v>
      </c>
      <c r="J75" s="300">
        <v>185</v>
      </c>
      <c r="K75" s="301">
        <f>VLOOKUP(A75,'MANO DE OBRA'!A8:D99,4,FALSE)</f>
        <v>213372.48722881597</v>
      </c>
      <c r="L75" s="56"/>
      <c r="M75" s="441">
        <v>320</v>
      </c>
      <c r="N75" s="402">
        <f>K75/M75</f>
        <v>666.78902259004985</v>
      </c>
      <c r="O75" s="112"/>
    </row>
    <row r="76" spans="1:15">
      <c r="A76" s="170" t="s">
        <v>4</v>
      </c>
      <c r="B76" s="55" t="str">
        <f>VLOOKUP(A76,'MANO DE OBRA'!A8:D69,3,FALSE)</f>
        <v>Inspector de fabricación y montaje</v>
      </c>
      <c r="C76" s="53"/>
      <c r="D76" s="53"/>
      <c r="E76" s="53"/>
      <c r="F76" s="53"/>
      <c r="G76" s="53"/>
      <c r="H76" s="53"/>
      <c r="I76" s="299">
        <f>K76/J76*100</f>
        <v>87942.625377371514</v>
      </c>
      <c r="J76" s="300">
        <v>185</v>
      </c>
      <c r="K76" s="301">
        <f>VLOOKUP(A76,'MANO DE OBRA'!A8:D100,4,FALSE)</f>
        <v>162693.85694813728</v>
      </c>
      <c r="L76" s="56"/>
      <c r="M76" s="441">
        <v>320</v>
      </c>
      <c r="N76" s="402">
        <f>K76/M76</f>
        <v>508.41830296292903</v>
      </c>
    </row>
    <row r="77" spans="1:15">
      <c r="A77" t="s">
        <v>9</v>
      </c>
      <c r="B77" s="55" t="str">
        <f>VLOOKUP(A77,'MANO DE OBRA'!A9:D70,3,FALSE)</f>
        <v>Obrero (3)</v>
      </c>
      <c r="C77" s="53"/>
      <c r="D77" s="53"/>
      <c r="E77" s="53"/>
      <c r="F77" s="53"/>
      <c r="G77" s="53"/>
      <c r="H77" s="53"/>
      <c r="I77" s="299">
        <f>K77/J77*100</f>
        <v>101498.09999999999</v>
      </c>
      <c r="J77" s="300">
        <v>185</v>
      </c>
      <c r="K77" s="301">
        <f>VLOOKUP(A77,'MANO DE OBRA'!A9:D101,4,FALSE)</f>
        <v>187771.48499999999</v>
      </c>
      <c r="L77" s="56"/>
      <c r="M77" s="441">
        <v>320</v>
      </c>
      <c r="N77" s="402">
        <f>K77/M77</f>
        <v>586.78589062499998</v>
      </c>
    </row>
    <row r="78" spans="1:15">
      <c r="A78" t="s">
        <v>30</v>
      </c>
      <c r="B78" s="55" t="str">
        <f>VLOOKUP(A78,'MANO DE OBRA'!A10:D71,3,FALSE)</f>
        <v>Oficial</v>
      </c>
      <c r="C78" s="53"/>
      <c r="D78" s="53"/>
      <c r="E78" s="53"/>
      <c r="F78" s="53"/>
      <c r="G78" s="53"/>
      <c r="H78" s="53"/>
      <c r="I78" s="299">
        <f>K78/J78*100</f>
        <v>57668.23979157189</v>
      </c>
      <c r="J78" s="300">
        <v>185</v>
      </c>
      <c r="K78" s="301">
        <f>VLOOKUP(A78,'MANO DE OBRA'!A10:D102,4,FALSE)</f>
        <v>106686.24361440798</v>
      </c>
      <c r="L78" s="325"/>
      <c r="M78" s="441">
        <v>320</v>
      </c>
      <c r="N78" s="402">
        <f>K78/M78</f>
        <v>333.39451129502493</v>
      </c>
    </row>
    <row r="79" spans="1:15">
      <c r="B79" s="55"/>
      <c r="C79" s="53"/>
      <c r="D79" s="53"/>
      <c r="E79" s="53"/>
      <c r="F79" s="53"/>
      <c r="G79" s="53"/>
      <c r="H79" s="53"/>
      <c r="I79" s="299"/>
      <c r="J79" s="300"/>
      <c r="K79" s="301"/>
      <c r="L79" s="325"/>
      <c r="M79" s="438"/>
      <c r="N79" s="402"/>
    </row>
    <row r="80" spans="1:15" ht="15.75" thickBot="1">
      <c r="B80" s="810"/>
      <c r="C80" s="811"/>
      <c r="D80" s="811"/>
      <c r="E80" s="811"/>
      <c r="F80" s="811"/>
      <c r="G80" s="811"/>
      <c r="H80" s="811"/>
      <c r="I80" s="477"/>
      <c r="J80" s="478"/>
      <c r="K80" s="479"/>
      <c r="L80" s="482"/>
      <c r="M80" s="483"/>
      <c r="N80" s="447"/>
    </row>
    <row r="81" spans="1:14" ht="15.75" thickBot="1">
      <c r="B81" s="829" t="s">
        <v>953</v>
      </c>
      <c r="C81" s="830"/>
      <c r="D81" s="830"/>
      <c r="E81" s="830"/>
      <c r="F81" s="830"/>
      <c r="G81" s="830"/>
      <c r="H81" s="830"/>
      <c r="I81" s="830"/>
      <c r="J81" s="830"/>
      <c r="K81" s="830"/>
      <c r="L81" s="830"/>
      <c r="M81" s="831"/>
      <c r="N81" s="308">
        <f>SUM(N75:N80)</f>
        <v>2095.3877274730039</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N46+N59+N70+N81</f>
        <v>9165.2683265646065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1833.0536653129213</v>
      </c>
      <c r="M88" s="858"/>
      <c r="N88" s="57"/>
    </row>
    <row r="89" spans="1:14">
      <c r="B89" s="95" t="s">
        <v>973</v>
      </c>
      <c r="C89" s="96"/>
      <c r="D89" s="96"/>
      <c r="E89" s="96"/>
      <c r="F89" s="96"/>
      <c r="G89" s="96"/>
      <c r="H89" s="96"/>
      <c r="I89" s="93"/>
      <c r="J89" s="94"/>
      <c r="K89" s="311">
        <v>0.05</v>
      </c>
      <c r="L89" s="857">
        <f>N83*K89</f>
        <v>458.26341632823033</v>
      </c>
      <c r="M89" s="858"/>
      <c r="N89" s="57"/>
    </row>
    <row r="90" spans="1:14" ht="15.75" thickBot="1">
      <c r="B90" s="97" t="s">
        <v>974</v>
      </c>
      <c r="C90" s="98"/>
      <c r="D90" s="98"/>
      <c r="E90" s="98"/>
      <c r="F90" s="98"/>
      <c r="G90" s="98"/>
      <c r="H90" s="98"/>
      <c r="I90" s="99"/>
      <c r="J90" s="100"/>
      <c r="K90" s="312">
        <v>0.05</v>
      </c>
      <c r="L90" s="859">
        <f>N83*K90</f>
        <v>458.26341632823033</v>
      </c>
      <c r="M90" s="860"/>
      <c r="N90" s="57"/>
    </row>
    <row r="91" spans="1:14" ht="15.75" thickBot="1">
      <c r="B91" s="823" t="s">
        <v>953</v>
      </c>
      <c r="C91" s="824"/>
      <c r="D91" s="824"/>
      <c r="E91" s="824"/>
      <c r="F91" s="824"/>
      <c r="G91" s="824"/>
      <c r="H91" s="824"/>
      <c r="I91" s="824"/>
      <c r="J91" s="824"/>
      <c r="K91" s="824"/>
      <c r="L91" s="824"/>
      <c r="M91" s="825"/>
      <c r="N91" s="58">
        <f>L88+L89+L90</f>
        <v>2749.5804979693821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11914.848824533989</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1126</v>
      </c>
      <c r="C31" s="87" t="s">
        <v>2129</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c r="B48" s="49"/>
      <c r="C48" s="288"/>
      <c r="D48" s="288"/>
      <c r="E48" s="288"/>
      <c r="F48" s="288"/>
      <c r="G48" s="288"/>
      <c r="H48" s="288"/>
      <c r="I48" s="275"/>
      <c r="J48" s="231"/>
      <c r="K48" s="289"/>
      <c r="L48" s="274"/>
      <c r="M48" s="409"/>
      <c r="N48" s="279"/>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A52" s="169"/>
      <c r="B52" s="49"/>
      <c r="C52" s="432"/>
      <c r="D52" s="432"/>
      <c r="E52" s="432"/>
      <c r="F52" s="432"/>
      <c r="G52" s="432"/>
      <c r="H52" s="432"/>
      <c r="I52" s="432"/>
      <c r="J52" s="318"/>
      <c r="K52" s="404"/>
      <c r="L52" s="428"/>
      <c r="M52" s="409"/>
      <c r="N52" s="279"/>
    </row>
    <row r="53" spans="1:14">
      <c r="A53" s="169"/>
      <c r="B53" s="49"/>
      <c r="C53" s="432"/>
      <c r="D53" s="432"/>
      <c r="E53" s="432"/>
      <c r="F53" s="432"/>
      <c r="G53" s="432"/>
      <c r="H53" s="432"/>
      <c r="I53" s="432"/>
      <c r="J53" s="318"/>
      <c r="K53" s="404"/>
      <c r="L53" s="428"/>
      <c r="M53" s="409"/>
      <c r="N53" s="279"/>
    </row>
    <row r="54" spans="1:14">
      <c r="A54" s="169"/>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6" t="s">
        <v>961</v>
      </c>
      <c r="M60" s="799"/>
      <c r="N60" s="82" t="s">
        <v>951</v>
      </c>
    </row>
    <row r="61" spans="1:14">
      <c r="A61" t="s">
        <v>1325</v>
      </c>
      <c r="B61" s="52" t="str">
        <f>VLOOKUP(A61,TRANSPORTE!A3:D117,3,FALSE)</f>
        <v xml:space="preserve">Transporte de estructuras metálicas </v>
      </c>
      <c r="C61" s="324"/>
      <c r="D61" s="324"/>
      <c r="E61" s="324"/>
      <c r="F61" s="324"/>
      <c r="G61" s="324"/>
      <c r="H61" s="318" t="s">
        <v>2044</v>
      </c>
      <c r="I61" s="286">
        <v>1</v>
      </c>
      <c r="J61" s="293">
        <v>1</v>
      </c>
      <c r="K61" s="286">
        <f>I61*J61</f>
        <v>1</v>
      </c>
      <c r="L61" s="827">
        <f>VLOOKUP(A61,TRANSPORTE!A3:D117,4,FALSE)</f>
        <v>0.31060214642577388</v>
      </c>
      <c r="M61" s="828"/>
      <c r="N61" s="294">
        <f>K61*L61</f>
        <v>0.31060214642577388</v>
      </c>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318"/>
      <c r="I64" s="286"/>
      <c r="J64" s="293"/>
      <c r="K64" s="286"/>
      <c r="L64" s="827"/>
      <c r="M64" s="828"/>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2"/>
      <c r="M66" s="813"/>
      <c r="N66" s="133"/>
    </row>
    <row r="67" spans="1:15" ht="15.75" thickBot="1">
      <c r="B67" s="829" t="s">
        <v>953</v>
      </c>
      <c r="C67" s="830"/>
      <c r="D67" s="830"/>
      <c r="E67" s="830"/>
      <c r="F67" s="830"/>
      <c r="G67" s="830"/>
      <c r="H67" s="830"/>
      <c r="I67" s="830"/>
      <c r="J67" s="830"/>
      <c r="K67" s="830"/>
      <c r="L67" s="830"/>
      <c r="M67" s="831"/>
      <c r="N67" s="110">
        <f>N61+N62+N63+N64+N65</f>
        <v>0.31060214642577388</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9" t="s">
        <v>963</v>
      </c>
      <c r="C71" s="850"/>
      <c r="D71" s="850"/>
      <c r="E71" s="850"/>
      <c r="F71" s="850"/>
      <c r="G71" s="850"/>
      <c r="H71" s="850"/>
      <c r="I71" s="79" t="s">
        <v>964</v>
      </c>
      <c r="J71" s="81" t="s">
        <v>1410</v>
      </c>
      <c r="K71" s="80" t="s">
        <v>966</v>
      </c>
      <c r="L71" s="851" t="s">
        <v>950</v>
      </c>
      <c r="M71" s="852"/>
      <c r="N71" s="104" t="s">
        <v>951</v>
      </c>
    </row>
    <row r="72" spans="1:15">
      <c r="A72" s="170"/>
      <c r="B72" s="55"/>
      <c r="C72" s="53"/>
      <c r="D72" s="53"/>
      <c r="E72" s="53"/>
      <c r="F72" s="53"/>
      <c r="G72" s="53"/>
      <c r="H72" s="53"/>
      <c r="I72" s="299"/>
      <c r="J72" s="300"/>
      <c r="K72" s="301"/>
      <c r="L72" s="56"/>
      <c r="M72" s="441"/>
      <c r="N72" s="402"/>
      <c r="O72" s="112"/>
    </row>
    <row r="73" spans="1:15">
      <c r="A73" s="170"/>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0"/>
      <c r="C77" s="811"/>
      <c r="D77" s="811"/>
      <c r="E77" s="811"/>
      <c r="F77" s="811"/>
      <c r="G77" s="811"/>
      <c r="H77" s="811"/>
      <c r="I77" s="132"/>
      <c r="J77" s="132"/>
      <c r="K77" s="132"/>
      <c r="L77" s="911"/>
      <c r="M77" s="911"/>
      <c r="N77" s="133"/>
    </row>
    <row r="78" spans="1:15" ht="15.75" thickBot="1">
      <c r="B78" s="829" t="s">
        <v>953</v>
      </c>
      <c r="C78" s="830"/>
      <c r="D78" s="830"/>
      <c r="E78" s="830"/>
      <c r="F78" s="830"/>
      <c r="G78" s="830"/>
      <c r="H78" s="830"/>
      <c r="I78" s="830"/>
      <c r="J78" s="830"/>
      <c r="K78" s="830"/>
      <c r="L78" s="830"/>
      <c r="M78" s="831"/>
      <c r="N78" s="467"/>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0.31060214642577388</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4" t="s">
        <v>969</v>
      </c>
      <c r="C84" s="815"/>
      <c r="D84" s="815"/>
      <c r="E84" s="815"/>
      <c r="F84" s="815"/>
      <c r="G84" s="815"/>
      <c r="H84" s="815"/>
      <c r="I84" s="321"/>
      <c r="J84" s="341"/>
      <c r="K84" s="309" t="s">
        <v>970</v>
      </c>
      <c r="L84" s="853" t="s">
        <v>971</v>
      </c>
      <c r="M84" s="854"/>
      <c r="N84" s="310"/>
    </row>
    <row r="85" spans="1:14">
      <c r="B85" s="855" t="s">
        <v>972</v>
      </c>
      <c r="C85" s="856"/>
      <c r="D85" s="856"/>
      <c r="E85" s="856"/>
      <c r="F85" s="856"/>
      <c r="G85" s="856"/>
      <c r="H85" s="856"/>
      <c r="I85" s="93"/>
      <c r="J85" s="94"/>
      <c r="K85" s="311">
        <v>0.2</v>
      </c>
      <c r="L85" s="857">
        <f>N80*K85</f>
        <v>6.212042928515478E-2</v>
      </c>
      <c r="M85" s="858"/>
      <c r="N85" s="57"/>
    </row>
    <row r="86" spans="1:14">
      <c r="B86" s="95" t="s">
        <v>973</v>
      </c>
      <c r="C86" s="96"/>
      <c r="D86" s="96"/>
      <c r="E86" s="96"/>
      <c r="F86" s="96"/>
      <c r="G86" s="96"/>
      <c r="H86" s="96"/>
      <c r="I86" s="93"/>
      <c r="J86" s="94"/>
      <c r="K86" s="311">
        <v>0.05</v>
      </c>
      <c r="L86" s="857">
        <f>N80*K86</f>
        <v>1.5530107321288695E-2</v>
      </c>
      <c r="M86" s="858"/>
      <c r="N86" s="57"/>
    </row>
    <row r="87" spans="1:14" ht="15.75" thickBot="1">
      <c r="B87" s="97" t="s">
        <v>974</v>
      </c>
      <c r="C87" s="98"/>
      <c r="D87" s="98"/>
      <c r="E87" s="98"/>
      <c r="F87" s="98"/>
      <c r="G87" s="98"/>
      <c r="H87" s="98"/>
      <c r="I87" s="99"/>
      <c r="J87" s="100"/>
      <c r="K87" s="312">
        <v>0.05</v>
      </c>
      <c r="L87" s="859">
        <f>N80*K87</f>
        <v>1.5530107321288695E-2</v>
      </c>
      <c r="M87" s="860"/>
      <c r="N87" s="57"/>
    </row>
    <row r="88" spans="1:14" ht="15.75" thickBot="1">
      <c r="B88" s="823" t="s">
        <v>953</v>
      </c>
      <c r="C88" s="824"/>
      <c r="D88" s="824"/>
      <c r="E88" s="824"/>
      <c r="F88" s="824"/>
      <c r="G88" s="824"/>
      <c r="H88" s="824"/>
      <c r="I88" s="824"/>
      <c r="J88" s="824"/>
      <c r="K88" s="824"/>
      <c r="L88" s="824"/>
      <c r="M88" s="825"/>
      <c r="N88" s="58">
        <f>L85+L86+L87</f>
        <v>9.3180643927732162E-2</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58">
        <f>N80+N88</f>
        <v>0.40378279035350606</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1"/>
      <c r="K120" s="971"/>
      <c r="L120" s="971"/>
      <c r="M120" s="971"/>
      <c r="N120" s="972"/>
    </row>
    <row r="121" spans="2:14" ht="15.75" thickBot="1">
      <c r="B121" s="426" t="s">
        <v>2221</v>
      </c>
      <c r="C121" s="427"/>
      <c r="D121" s="427"/>
      <c r="E121" s="266"/>
      <c r="F121" s="266"/>
      <c r="G121" s="266"/>
      <c r="H121" s="266"/>
      <c r="I121" s="266"/>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1127</v>
      </c>
      <c r="C31" s="87" t="s">
        <v>2130</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190</v>
      </c>
      <c r="B36" s="836" t="str">
        <f>VLOOKUP(A36,EQUIPOS!A6:D154,3,FALSE)</f>
        <v>Diferencial de 3 ton</v>
      </c>
      <c r="C36" s="837"/>
      <c r="D36" s="837"/>
      <c r="E36" s="837"/>
      <c r="F36" s="837"/>
      <c r="G36" s="837"/>
      <c r="H36" s="838"/>
      <c r="I36" s="274"/>
      <c r="J36" s="275"/>
      <c r="K36" s="276">
        <f>VLOOKUP(A36,EQUIPOS!A6:D163,4,FALSE)</f>
        <v>5129.3218984133136</v>
      </c>
      <c r="L36" s="277"/>
      <c r="M36" s="343">
        <v>40</v>
      </c>
      <c r="N36" s="279">
        <f t="shared" ref="N36:N41" si="0">K36/M36</f>
        <v>128.23304746033284</v>
      </c>
    </row>
    <row r="37" spans="1:14">
      <c r="A37" s="119" t="s">
        <v>195</v>
      </c>
      <c r="B37" s="836" t="str">
        <f>VLOOKUP(A37,EQUIPOS!A7:D154,3,FALSE)</f>
        <v xml:space="preserve">Equipo de oxicorte, Capacidad de corte: hasta 6´´ (152mm) </v>
      </c>
      <c r="C37" s="837"/>
      <c r="D37" s="837"/>
      <c r="E37" s="837"/>
      <c r="F37" s="837"/>
      <c r="G37" s="837"/>
      <c r="H37" s="838"/>
      <c r="I37" s="428"/>
      <c r="J37" s="429"/>
      <c r="K37" s="276">
        <f>VLOOKUP(A37,EQUIPOS!A7:D164,4,FALSE)</f>
        <v>9522.4737319932647</v>
      </c>
      <c r="L37" s="342"/>
      <c r="M37" s="343">
        <v>400</v>
      </c>
      <c r="N37" s="279">
        <f t="shared" si="0"/>
        <v>23.806184329983161</v>
      </c>
    </row>
    <row r="38" spans="1:14">
      <c r="A38" s="119" t="s">
        <v>204</v>
      </c>
      <c r="B38" s="836" t="str">
        <f>VLOOKUP(A38,EQUIPOS!A8:D154,3,FALSE)</f>
        <v xml:space="preserve">Equipo de soldadura 250 AMP
</v>
      </c>
      <c r="C38" s="837"/>
      <c r="D38" s="837"/>
      <c r="E38" s="837"/>
      <c r="F38" s="837"/>
      <c r="G38" s="837"/>
      <c r="H38" s="838"/>
      <c r="I38" s="428"/>
      <c r="J38" s="429"/>
      <c r="K38" s="276">
        <f>VLOOKUP(A38,EQUIPOS!A8:D165,4,FALSE)</f>
        <v>13486.031155351997</v>
      </c>
      <c r="L38" s="342"/>
      <c r="M38" s="343">
        <v>400</v>
      </c>
      <c r="N38" s="279">
        <f t="shared" si="0"/>
        <v>33.715077888379994</v>
      </c>
    </row>
    <row r="39" spans="1:14">
      <c r="A39" s="119" t="s">
        <v>208</v>
      </c>
      <c r="B39" s="836" t="str">
        <f>VLOOKUP(A39,EQUIPOS!A9:D154,3,FALSE)</f>
        <v>Equipo de soldadura 400</v>
      </c>
      <c r="C39" s="837"/>
      <c r="D39" s="837"/>
      <c r="E39" s="837"/>
      <c r="F39" s="837"/>
      <c r="G39" s="837"/>
      <c r="H39" s="838"/>
      <c r="I39" s="428"/>
      <c r="J39" s="429"/>
      <c r="K39" s="276">
        <f>VLOOKUP(A39,EQUIPOS!A9:D166,4,FALSE)</f>
        <v>17015.086037126348</v>
      </c>
      <c r="L39" s="342"/>
      <c r="M39" s="343">
        <v>400</v>
      </c>
      <c r="N39" s="279">
        <f t="shared" si="0"/>
        <v>42.537715092815873</v>
      </c>
    </row>
    <row r="40" spans="1:14">
      <c r="A40" s="119" t="s">
        <v>210</v>
      </c>
      <c r="B40" s="836" t="str">
        <f>VLOOKUP(A40,EQUIPOS!A10:D154,3,FALSE)</f>
        <v>Equipo de soldadura 600</v>
      </c>
      <c r="C40" s="837"/>
      <c r="D40" s="837"/>
      <c r="E40" s="837"/>
      <c r="F40" s="837"/>
      <c r="G40" s="837"/>
      <c r="H40" s="838"/>
      <c r="I40" s="428"/>
      <c r="J40" s="429"/>
      <c r="K40" s="276">
        <f>VLOOKUP(A40,EQUIPOS!A10:D167,4,FALSE)</f>
        <v>22131.182083987027</v>
      </c>
      <c r="L40" s="342"/>
      <c r="M40" s="343">
        <v>400</v>
      </c>
      <c r="N40" s="279">
        <f t="shared" si="0"/>
        <v>55.32795520996757</v>
      </c>
    </row>
    <row r="41" spans="1:14">
      <c r="A41" s="119" t="s">
        <v>243</v>
      </c>
      <c r="B41" s="836" t="str">
        <f>VLOOKUP(A41,EQUIPOS!A11:D155,3,FALSE)</f>
        <v>Grúa 10 ton</v>
      </c>
      <c r="C41" s="837"/>
      <c r="D41" s="837"/>
      <c r="E41" s="837"/>
      <c r="F41" s="837"/>
      <c r="G41" s="837"/>
      <c r="H41" s="838"/>
      <c r="I41" s="428"/>
      <c r="J41" s="429"/>
      <c r="K41" s="276">
        <f>VLOOKUP(A41,EQUIPOS!A11:D168,4,FALSE)</f>
        <v>229502.19465620085</v>
      </c>
      <c r="L41" s="342"/>
      <c r="M41" s="343">
        <v>400</v>
      </c>
      <c r="N41" s="279">
        <f t="shared" si="0"/>
        <v>573.75548664050211</v>
      </c>
    </row>
    <row r="42" spans="1:14">
      <c r="B42" s="836"/>
      <c r="C42" s="837"/>
      <c r="D42" s="837"/>
      <c r="E42" s="837"/>
      <c r="F42" s="837"/>
      <c r="G42" s="837"/>
      <c r="H42" s="838"/>
      <c r="I42" s="42"/>
      <c r="J42" s="43"/>
      <c r="K42" s="276"/>
      <c r="L42" s="283"/>
      <c r="M42" s="343"/>
      <c r="N42" s="279"/>
    </row>
    <row r="43" spans="1:14">
      <c r="B43" s="327"/>
      <c r="C43" s="328"/>
      <c r="D43" s="328"/>
      <c r="E43" s="328"/>
      <c r="F43" s="330"/>
      <c r="G43" s="330"/>
      <c r="H43" s="131"/>
      <c r="I43" s="42"/>
      <c r="J43" s="43"/>
      <c r="K43" s="276"/>
      <c r="L43" s="283"/>
      <c r="M43" s="284"/>
      <c r="N43" s="280"/>
    </row>
    <row r="44" spans="1:14">
      <c r="B44" s="843" t="s">
        <v>952</v>
      </c>
      <c r="C44" s="844"/>
      <c r="D44" s="844"/>
      <c r="E44" s="44"/>
      <c r="F44" s="45"/>
      <c r="G44" s="45"/>
      <c r="H44" s="46"/>
      <c r="I44" s="42"/>
      <c r="J44" s="43"/>
      <c r="K44" s="286"/>
      <c r="L44" s="283"/>
      <c r="M44" s="408">
        <v>0.05</v>
      </c>
      <c r="N44" s="351">
        <f>N81*M44</f>
        <v>104.76938637365021</v>
      </c>
    </row>
    <row r="45" spans="1:14" ht="15.75" thickBot="1">
      <c r="B45" s="836"/>
      <c r="C45" s="837"/>
      <c r="D45" s="837"/>
      <c r="E45" s="837"/>
      <c r="F45" s="837"/>
      <c r="G45" s="837"/>
      <c r="H45" s="838"/>
      <c r="I45" s="845"/>
      <c r="J45" s="846"/>
      <c r="K45" s="47"/>
      <c r="L45" s="847"/>
      <c r="M45" s="848"/>
      <c r="N45" s="111"/>
    </row>
    <row r="46" spans="1:14" ht="15.75" thickBot="1">
      <c r="B46" s="823" t="s">
        <v>953</v>
      </c>
      <c r="C46" s="824"/>
      <c r="D46" s="824"/>
      <c r="E46" s="824"/>
      <c r="F46" s="824"/>
      <c r="G46" s="824"/>
      <c r="H46" s="824"/>
      <c r="I46" s="824"/>
      <c r="J46" s="824"/>
      <c r="K46" s="824"/>
      <c r="L46" s="824"/>
      <c r="M46" s="825"/>
      <c r="N46" s="401">
        <f>SUM(N36:N44)</f>
        <v>962.14485299563171</v>
      </c>
    </row>
    <row r="47" spans="1:14">
      <c r="B47" s="287"/>
      <c r="C47" s="40"/>
      <c r="D47" s="40"/>
      <c r="E47" s="40"/>
      <c r="F47" s="40"/>
      <c r="G47" s="40"/>
      <c r="H47" s="40"/>
      <c r="I47" s="40"/>
      <c r="J47" s="40"/>
      <c r="K47" s="40"/>
      <c r="L47" s="40"/>
      <c r="M47" s="40"/>
      <c r="N47" s="41"/>
    </row>
    <row r="48" spans="1:14">
      <c r="B48" s="70" t="s">
        <v>954</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4" t="s">
        <v>944</v>
      </c>
      <c r="C50" s="815"/>
      <c r="D50" s="815"/>
      <c r="E50" s="815"/>
      <c r="F50" s="815"/>
      <c r="G50" s="815"/>
      <c r="H50" s="815"/>
      <c r="I50" s="816"/>
      <c r="J50" s="322" t="s">
        <v>945</v>
      </c>
      <c r="K50" s="91" t="s">
        <v>946</v>
      </c>
      <c r="L50" s="817" t="s">
        <v>955</v>
      </c>
      <c r="M50" s="816"/>
      <c r="N50" s="92" t="s">
        <v>951</v>
      </c>
    </row>
    <row r="51" spans="1:14">
      <c r="A51" s="169" t="s">
        <v>460</v>
      </c>
      <c r="B51" s="49"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24087.289676590171</v>
      </c>
      <c r="N51" s="279">
        <f>K51*M51</f>
        <v>120.43644838295086</v>
      </c>
    </row>
    <row r="52" spans="1:14">
      <c r="A52" s="169" t="s">
        <v>462</v>
      </c>
      <c r="B52" s="49"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2733.3843251694134</v>
      </c>
      <c r="N52" s="279">
        <f t="shared" ref="N52:N58" si="1">K52*M52</f>
        <v>13.666921625847067</v>
      </c>
    </row>
    <row r="53" spans="1:14">
      <c r="A53" s="169" t="s">
        <v>591</v>
      </c>
      <c r="B53" s="49" t="str">
        <f>VLOOKUP(A53,MATERIALES!A6:D373,3,FALSE)</f>
        <v>Oxigeno industrial</v>
      </c>
      <c r="C53" s="432"/>
      <c r="D53" s="432"/>
      <c r="E53" s="432"/>
      <c r="F53" s="432"/>
      <c r="G53" s="432"/>
      <c r="H53" s="432"/>
      <c r="I53" s="432"/>
      <c r="J53" s="319" t="str">
        <f>VLOOKUP(A53,MATERIALES!A7:D645,2,FALSE)</f>
        <v>kg</v>
      </c>
      <c r="K53" s="404">
        <v>5.0000000000000001E-3</v>
      </c>
      <c r="L53" s="428"/>
      <c r="M53" s="409">
        <f>VLOOKUP(A53,MATERIALES!A6:D398,4,FALSE)</f>
        <v>10745.502214825699</v>
      </c>
      <c r="N53" s="279">
        <f t="shared" si="1"/>
        <v>53.7275110741285</v>
      </c>
    </row>
    <row r="54" spans="1:14">
      <c r="A54" s="169" t="s">
        <v>662</v>
      </c>
      <c r="B54" s="49"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12442.743317354523</v>
      </c>
      <c r="N54" s="279">
        <f t="shared" si="1"/>
        <v>124.42743317354524</v>
      </c>
    </row>
    <row r="55" spans="1:14">
      <c r="A55" s="169" t="s">
        <v>665</v>
      </c>
      <c r="B55" s="49"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21105.282955086277</v>
      </c>
      <c r="N55" s="279">
        <f t="shared" si="1"/>
        <v>211.05282955086278</v>
      </c>
    </row>
    <row r="56" spans="1:14">
      <c r="A56" s="169" t="s">
        <v>608</v>
      </c>
      <c r="B56" s="49" t="str">
        <f>VLOOKUP(A56,MATERIALES!A8:D373,3,FALSE)</f>
        <v>Pintura anticorrosiva</v>
      </c>
      <c r="C56" s="432"/>
      <c r="D56" s="432"/>
      <c r="E56" s="432"/>
      <c r="F56" s="432"/>
      <c r="G56" s="432"/>
      <c r="H56" s="432"/>
      <c r="I56" s="432"/>
      <c r="J56" s="319" t="str">
        <f>VLOOKUP(A56,MATERIALES!A10:D648,2,FALSE)</f>
        <v>gal</v>
      </c>
      <c r="K56" s="443">
        <v>5.0000000000000001E-4</v>
      </c>
      <c r="L56" s="428"/>
      <c r="M56" s="409">
        <f>VLOOKUP(A56,MATERIALES!A8:D401,4,FALSE)</f>
        <v>34999.496340375197</v>
      </c>
      <c r="N56" s="279">
        <f t="shared" si="1"/>
        <v>17.499748170187598</v>
      </c>
    </row>
    <row r="57" spans="1:14">
      <c r="A57" s="169" t="s">
        <v>607</v>
      </c>
      <c r="B57" s="49" t="str">
        <f>VLOOKUP(A57,MATERIALES!A9:D373,3,FALSE)</f>
        <v xml:space="preserve">Pintura acrílica, esmalte o similar </v>
      </c>
      <c r="C57" s="432"/>
      <c r="D57" s="432"/>
      <c r="E57" s="432"/>
      <c r="F57" s="432"/>
      <c r="G57" s="432"/>
      <c r="H57" s="432"/>
      <c r="I57" s="432"/>
      <c r="J57" s="319" t="str">
        <f>VLOOKUP(A57,MATERIALES!A11:D649,2,FALSE)</f>
        <v>gal</v>
      </c>
      <c r="K57" s="404">
        <v>1E-3</v>
      </c>
      <c r="L57" s="428"/>
      <c r="M57" s="409">
        <f>VLOOKUP(A57,MATERIALES!A9:D402,4,FALSE)</f>
        <v>43612.386095369679</v>
      </c>
      <c r="N57" s="279">
        <f t="shared" si="1"/>
        <v>43.612386095369679</v>
      </c>
    </row>
    <row r="58" spans="1:14" ht="15.75" thickBot="1">
      <c r="A58" t="s">
        <v>840</v>
      </c>
      <c r="B58" s="49" t="str">
        <f>VLOOKUP(A58,MATERIALES!A10:D373,3,FALSE)</f>
        <v>Disolvente para pintura (TINNER)</v>
      </c>
      <c r="C58" s="317"/>
      <c r="D58" s="317"/>
      <c r="E58" s="317"/>
      <c r="F58" s="317"/>
      <c r="G58" s="317"/>
      <c r="H58" s="317"/>
      <c r="I58" s="317"/>
      <c r="J58" s="440" t="str">
        <f>VLOOKUP(A58,MATERIALES!A11:D650,2,FALSE)</f>
        <v>gal</v>
      </c>
      <c r="K58" s="132">
        <v>1E-3</v>
      </c>
      <c r="L58" s="332"/>
      <c r="M58" s="409">
        <f>VLOOKUP(A58,MATERIALES!A10:D403,4,FALSE)</f>
        <v>18257.728130070474</v>
      </c>
      <c r="N58" s="279">
        <f t="shared" si="1"/>
        <v>18.257728130070475</v>
      </c>
    </row>
    <row r="59" spans="1:14" ht="15.75" thickBot="1">
      <c r="B59" s="823" t="s">
        <v>953</v>
      </c>
      <c r="C59" s="824"/>
      <c r="D59" s="824"/>
      <c r="E59" s="824"/>
      <c r="F59" s="824"/>
      <c r="G59" s="824"/>
      <c r="H59" s="824"/>
      <c r="I59" s="824"/>
      <c r="J59" s="824"/>
      <c r="K59" s="824"/>
      <c r="L59" s="824"/>
      <c r="M59" s="825"/>
      <c r="N59" s="401">
        <f>SUM(N51:N58)</f>
        <v>602.68100620296218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6" t="s">
        <v>961</v>
      </c>
      <c r="M63" s="799"/>
      <c r="N63" s="82" t="s">
        <v>951</v>
      </c>
    </row>
    <row r="64" spans="1:14">
      <c r="B64" s="52"/>
      <c r="C64" s="324"/>
      <c r="D64" s="324"/>
      <c r="E64" s="324"/>
      <c r="F64" s="324"/>
      <c r="G64" s="324"/>
      <c r="H64" s="318"/>
      <c r="I64" s="286"/>
      <c r="J64" s="293"/>
      <c r="K64" s="286"/>
      <c r="L64" s="827"/>
      <c r="M64" s="828"/>
      <c r="N64" s="294"/>
    </row>
    <row r="65" spans="1:15">
      <c r="B65" s="52"/>
      <c r="C65" s="53"/>
      <c r="D65" s="53"/>
      <c r="E65" s="53"/>
      <c r="F65" s="53"/>
      <c r="G65" s="53"/>
      <c r="H65" s="318"/>
      <c r="I65" s="286"/>
      <c r="J65" s="293"/>
      <c r="K65" s="286"/>
      <c r="L65" s="827"/>
      <c r="M65" s="828"/>
      <c r="N65" s="294"/>
    </row>
    <row r="66" spans="1:15">
      <c r="B66" s="52"/>
      <c r="C66" s="53"/>
      <c r="D66" s="53"/>
      <c r="E66" s="53"/>
      <c r="F66" s="53"/>
      <c r="G66" s="53"/>
      <c r="H66" s="318"/>
      <c r="I66" s="286"/>
      <c r="J66" s="293"/>
      <c r="K66" s="286"/>
      <c r="L66" s="827"/>
      <c r="M66" s="828"/>
      <c r="N66" s="294"/>
    </row>
    <row r="67" spans="1:15">
      <c r="B67" s="52"/>
      <c r="C67" s="53"/>
      <c r="D67" s="53"/>
      <c r="E67" s="53"/>
      <c r="F67" s="53"/>
      <c r="G67" s="53"/>
      <c r="H67" s="318"/>
      <c r="I67" s="286"/>
      <c r="J67" s="293"/>
      <c r="K67" s="286"/>
      <c r="L67" s="827"/>
      <c r="M67" s="828"/>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2"/>
      <c r="M69" s="813"/>
      <c r="N69" s="133"/>
    </row>
    <row r="70" spans="1:15" ht="15.75" thickBot="1">
      <c r="B70" s="829" t="s">
        <v>953</v>
      </c>
      <c r="C70" s="830"/>
      <c r="D70" s="830"/>
      <c r="E70" s="830"/>
      <c r="F70" s="830"/>
      <c r="G70" s="830"/>
      <c r="H70" s="830"/>
      <c r="I70" s="830"/>
      <c r="J70" s="830"/>
      <c r="K70" s="830"/>
      <c r="L70" s="830"/>
      <c r="M70" s="831"/>
      <c r="N70" s="110"/>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9" t="s">
        <v>963</v>
      </c>
      <c r="C74" s="850"/>
      <c r="D74" s="850"/>
      <c r="E74" s="850"/>
      <c r="F74" s="850"/>
      <c r="G74" s="850"/>
      <c r="H74" s="850"/>
      <c r="I74" s="79" t="s">
        <v>964</v>
      </c>
      <c r="J74" s="81" t="s">
        <v>1410</v>
      </c>
      <c r="K74" s="80" t="s">
        <v>966</v>
      </c>
      <c r="L74" s="851" t="s">
        <v>950</v>
      </c>
      <c r="M74" s="852"/>
      <c r="N74" s="104" t="s">
        <v>951</v>
      </c>
    </row>
    <row r="75" spans="1:15">
      <c r="A75" s="170" t="s">
        <v>2</v>
      </c>
      <c r="B75" s="55" t="str">
        <f>VLOOKUP(A75,'MANO DE OBRA'!A8:D68,3,FALSE)</f>
        <v>Soldador (2)</v>
      </c>
      <c r="C75" s="53"/>
      <c r="D75" s="53"/>
      <c r="E75" s="53"/>
      <c r="F75" s="53"/>
      <c r="G75" s="53"/>
      <c r="H75" s="53"/>
      <c r="I75" s="299">
        <f>K75/J75*100</f>
        <v>115336.47958314378</v>
      </c>
      <c r="J75" s="300">
        <v>185</v>
      </c>
      <c r="K75" s="301">
        <f>VLOOKUP(A75,'MANO DE OBRA'!A8:D99,4,FALSE)</f>
        <v>213372.48722881597</v>
      </c>
      <c r="L75" s="56"/>
      <c r="M75" s="441">
        <v>320</v>
      </c>
      <c r="N75" s="402">
        <f>K75/M75</f>
        <v>666.78902259004985</v>
      </c>
      <c r="O75" s="112"/>
    </row>
    <row r="76" spans="1:15">
      <c r="A76" s="170" t="s">
        <v>4</v>
      </c>
      <c r="B76" s="55" t="str">
        <f>VLOOKUP(A76,'MANO DE OBRA'!A8:D69,3,FALSE)</f>
        <v>Inspector de fabricación y montaje</v>
      </c>
      <c r="C76" s="53"/>
      <c r="D76" s="53"/>
      <c r="E76" s="53"/>
      <c r="F76" s="53"/>
      <c r="G76" s="53"/>
      <c r="H76" s="53"/>
      <c r="I76" s="299">
        <f>K76/J76*100</f>
        <v>87942.625377371514</v>
      </c>
      <c r="J76" s="300">
        <v>185</v>
      </c>
      <c r="K76" s="301">
        <f>VLOOKUP(A76,'MANO DE OBRA'!A8:D100,4,FALSE)</f>
        <v>162693.85694813728</v>
      </c>
      <c r="L76" s="56"/>
      <c r="M76" s="441">
        <v>320</v>
      </c>
      <c r="N76" s="402">
        <f>K76/M76</f>
        <v>508.41830296292903</v>
      </c>
    </row>
    <row r="77" spans="1:15">
      <c r="A77" t="s">
        <v>9</v>
      </c>
      <c r="B77" s="55" t="str">
        <f>VLOOKUP(A77,'MANO DE OBRA'!A9:D70,3,FALSE)</f>
        <v>Obrero (3)</v>
      </c>
      <c r="C77" s="53"/>
      <c r="D77" s="53"/>
      <c r="E77" s="53"/>
      <c r="F77" s="53"/>
      <c r="G77" s="53"/>
      <c r="H77" s="53"/>
      <c r="I77" s="299">
        <f>K77/J77*100</f>
        <v>101498.09999999999</v>
      </c>
      <c r="J77" s="300">
        <v>185</v>
      </c>
      <c r="K77" s="301">
        <f>VLOOKUP(A77,'MANO DE OBRA'!A9:D101,4,FALSE)</f>
        <v>187771.48499999999</v>
      </c>
      <c r="L77" s="56"/>
      <c r="M77" s="441">
        <v>320</v>
      </c>
      <c r="N77" s="402">
        <f>K77/M77</f>
        <v>586.78589062499998</v>
      </c>
    </row>
    <row r="78" spans="1:15">
      <c r="A78" t="s">
        <v>30</v>
      </c>
      <c r="B78" s="55" t="str">
        <f>VLOOKUP(A78,'MANO DE OBRA'!A10:D71,3,FALSE)</f>
        <v>Oficial</v>
      </c>
      <c r="C78" s="53"/>
      <c r="D78" s="53"/>
      <c r="E78" s="53"/>
      <c r="F78" s="53"/>
      <c r="G78" s="53"/>
      <c r="H78" s="53"/>
      <c r="I78" s="299">
        <f>K78/J78*100</f>
        <v>57668.23979157189</v>
      </c>
      <c r="J78" s="300">
        <v>185</v>
      </c>
      <c r="K78" s="301">
        <f>VLOOKUP(A78,'MANO DE OBRA'!A10:D102,4,FALSE)</f>
        <v>106686.24361440798</v>
      </c>
      <c r="L78" s="325"/>
      <c r="M78" s="441">
        <v>320</v>
      </c>
      <c r="N78" s="402">
        <f>K78/M78</f>
        <v>333.39451129502493</v>
      </c>
    </row>
    <row r="79" spans="1:15">
      <c r="B79" s="55"/>
      <c r="C79" s="53"/>
      <c r="D79" s="53"/>
      <c r="E79" s="53"/>
      <c r="F79" s="53"/>
      <c r="G79" s="53"/>
      <c r="H79" s="53"/>
      <c r="I79" s="299"/>
      <c r="J79" s="300"/>
      <c r="K79" s="301"/>
      <c r="L79" s="325"/>
      <c r="M79" s="441"/>
      <c r="N79" s="402"/>
    </row>
    <row r="80" spans="1:15" ht="15.75" thickBot="1">
      <c r="B80" s="810"/>
      <c r="C80" s="811"/>
      <c r="D80" s="811"/>
      <c r="E80" s="811"/>
      <c r="F80" s="811"/>
      <c r="G80" s="811"/>
      <c r="H80" s="811"/>
      <c r="I80" s="477"/>
      <c r="J80" s="478"/>
      <c r="K80" s="481"/>
      <c r="L80" s="482"/>
      <c r="M80" s="483"/>
      <c r="N80" s="402"/>
    </row>
    <row r="81" spans="1:14" ht="15.75" thickBot="1">
      <c r="B81" s="829" t="s">
        <v>953</v>
      </c>
      <c r="C81" s="830"/>
      <c r="D81" s="830"/>
      <c r="E81" s="830"/>
      <c r="F81" s="830"/>
      <c r="G81" s="830"/>
      <c r="H81" s="830"/>
      <c r="I81" s="830"/>
      <c r="J81" s="830"/>
      <c r="K81" s="830"/>
      <c r="L81" s="830"/>
      <c r="M81" s="831"/>
      <c r="N81" s="308">
        <f>SUM(N75:N80)</f>
        <v>2095.3877274730039</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N46+N59+N70+N81</f>
        <v>3660.213586671598</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4" t="s">
        <v>969</v>
      </c>
      <c r="C87" s="815"/>
      <c r="D87" s="815"/>
      <c r="E87" s="815"/>
      <c r="F87" s="815"/>
      <c r="G87" s="815"/>
      <c r="H87" s="815"/>
      <c r="I87" s="321"/>
      <c r="J87" s="341"/>
      <c r="K87" s="309" t="s">
        <v>970</v>
      </c>
      <c r="L87" s="853" t="s">
        <v>971</v>
      </c>
      <c r="M87" s="854"/>
      <c r="N87" s="310"/>
    </row>
    <row r="88" spans="1:14">
      <c r="B88" s="855" t="s">
        <v>972</v>
      </c>
      <c r="C88" s="856"/>
      <c r="D88" s="856"/>
      <c r="E88" s="856"/>
      <c r="F88" s="856"/>
      <c r="G88" s="856"/>
      <c r="H88" s="856"/>
      <c r="I88" s="93"/>
      <c r="J88" s="94"/>
      <c r="K88" s="311">
        <v>0.2</v>
      </c>
      <c r="L88" s="857">
        <f>N83*K88</f>
        <v>732.0427173343196</v>
      </c>
      <c r="M88" s="858"/>
      <c r="N88" s="57"/>
    </row>
    <row r="89" spans="1:14">
      <c r="B89" s="95" t="s">
        <v>973</v>
      </c>
      <c r="C89" s="96"/>
      <c r="D89" s="96"/>
      <c r="E89" s="96"/>
      <c r="F89" s="96"/>
      <c r="G89" s="96"/>
      <c r="H89" s="96"/>
      <c r="I89" s="93"/>
      <c r="J89" s="94"/>
      <c r="K89" s="311">
        <v>0.05</v>
      </c>
      <c r="L89" s="857">
        <f>N83*K89</f>
        <v>183.0106793335799</v>
      </c>
      <c r="M89" s="858"/>
      <c r="N89" s="57"/>
    </row>
    <row r="90" spans="1:14" ht="15.75" thickBot="1">
      <c r="B90" s="97" t="s">
        <v>974</v>
      </c>
      <c r="C90" s="98"/>
      <c r="D90" s="98"/>
      <c r="E90" s="98"/>
      <c r="F90" s="98"/>
      <c r="G90" s="98"/>
      <c r="H90" s="98"/>
      <c r="I90" s="99"/>
      <c r="J90" s="100"/>
      <c r="K90" s="312">
        <v>0.05</v>
      </c>
      <c r="L90" s="859">
        <f>N83*K90</f>
        <v>183.0106793335799</v>
      </c>
      <c r="M90" s="860"/>
      <c r="N90" s="57"/>
    </row>
    <row r="91" spans="1:14" ht="15.75" thickBot="1">
      <c r="B91" s="823" t="s">
        <v>953</v>
      </c>
      <c r="C91" s="824"/>
      <c r="D91" s="824"/>
      <c r="E91" s="824"/>
      <c r="F91" s="824"/>
      <c r="G91" s="824"/>
      <c r="H91" s="824"/>
      <c r="I91" s="824"/>
      <c r="J91" s="824"/>
      <c r="K91" s="824"/>
      <c r="L91" s="824"/>
      <c r="M91" s="825"/>
      <c r="N91" s="58">
        <f>L88+L89+L90</f>
        <v>1098.0640760014794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4758.2776626730774</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1"/>
      <c r="K123" s="971"/>
      <c r="L123" s="971"/>
      <c r="M123" s="971"/>
      <c r="N123" s="972"/>
    </row>
    <row r="124" spans="2:14" ht="15.75" thickBot="1">
      <c r="B124" s="426" t="s">
        <v>2221</v>
      </c>
      <c r="C124" s="427"/>
      <c r="D124" s="427"/>
      <c r="E124" s="266"/>
      <c r="F124" s="266"/>
      <c r="G124" s="266"/>
      <c r="H124" s="266"/>
      <c r="I124" s="266"/>
      <c r="J124" s="973"/>
      <c r="K124" s="973"/>
      <c r="L124" s="973"/>
      <c r="M124" s="973"/>
      <c r="N124" s="97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42.75" customHeight="1" thickBot="1">
      <c r="A31" t="s">
        <v>1845</v>
      </c>
      <c r="B31" s="86" t="s">
        <v>1128</v>
      </c>
      <c r="C31" s="963" t="s">
        <v>2132</v>
      </c>
      <c r="D31" s="964"/>
      <c r="E31" s="964"/>
      <c r="F31" s="964"/>
      <c r="G31" s="964"/>
      <c r="H31" s="964"/>
      <c r="I31" s="964"/>
      <c r="J31" s="964"/>
      <c r="K31" s="475"/>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188</v>
      </c>
      <c r="B36" s="836" t="str">
        <f>VLOOKUP(A36,EQUIPOS!A6:D154,3,FALSE)</f>
        <v>Diferencial</v>
      </c>
      <c r="C36" s="837"/>
      <c r="D36" s="837"/>
      <c r="E36" s="837"/>
      <c r="F36" s="837"/>
      <c r="G36" s="837"/>
      <c r="H36" s="838"/>
      <c r="I36" s="274"/>
      <c r="J36" s="275"/>
      <c r="K36" s="276">
        <f>VLOOKUP(A36,EQUIPOS!A6:D163,4,FALSE)</f>
        <v>2546.7244134807543</v>
      </c>
      <c r="L36" s="277"/>
      <c r="M36" s="343">
        <v>4</v>
      </c>
      <c r="N36" s="279">
        <f>K36/M36</f>
        <v>636.68110337018857</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N75*M41</f>
        <v>1115.7756987950249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1752.4568021652135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0.01</v>
      </c>
      <c r="L48" s="274"/>
      <c r="M48" s="409">
        <f>VLOOKUP(A48,MATERIALES!A5:D396,4,FALSE)</f>
        <v>323316.9094437852</v>
      </c>
      <c r="N48" s="279">
        <f>K48*M48</f>
        <v>3233.169094437852</v>
      </c>
    </row>
    <row r="49" spans="1:14">
      <c r="A49" s="169" t="s">
        <v>718</v>
      </c>
      <c r="B49" s="49"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106676.52829280731</v>
      </c>
      <c r="N49" s="279">
        <f>K49*M49</f>
        <v>106676.52829280731</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0.36499999999999999</v>
      </c>
      <c r="L50" s="428"/>
      <c r="M50" s="409">
        <f>VLOOKUP(A50,MATERIALES!A6:D398,4,FALSE)</f>
        <v>431232.88490557071</v>
      </c>
      <c r="N50" s="279">
        <f>K50*M50</f>
        <v>157400.00299053331</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267309.7003777785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827">
        <f>VLOOKUP(A58,TRANSPORTE!A1:D117,4,FALSE)</f>
        <v>2.0987341075984678</v>
      </c>
      <c r="M58" s="828"/>
      <c r="N58" s="294">
        <f>K58*L58</f>
        <v>0.58764555012757103</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316"/>
      <c r="C63" s="317"/>
      <c r="D63" s="317"/>
      <c r="E63" s="317"/>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f>
        <v>0.58764555012757103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32</v>
      </c>
      <c r="N69" s="402">
        <f>K69/M69</f>
        <v>7823.8118749999994</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32</v>
      </c>
      <c r="N70" s="402">
        <f>K70/M70</f>
        <v>3333.9451129502495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11157.756987950248</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280220.50181344408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56044.10036268882</v>
      </c>
      <c r="M82" s="858"/>
      <c r="N82" s="57"/>
    </row>
    <row r="83" spans="1:14">
      <c r="B83" s="95" t="s">
        <v>973</v>
      </c>
      <c r="C83" s="96"/>
      <c r="D83" s="96"/>
      <c r="E83" s="96"/>
      <c r="F83" s="96"/>
      <c r="G83" s="96"/>
      <c r="H83" s="96"/>
      <c r="I83" s="93"/>
      <c r="J83" s="94"/>
      <c r="K83" s="311">
        <v>0.05</v>
      </c>
      <c r="L83" s="857">
        <f>N77*K83</f>
        <v>14011.025090672205</v>
      </c>
      <c r="M83" s="858"/>
      <c r="N83" s="57"/>
    </row>
    <row r="84" spans="1:14" ht="15.75" thickBot="1">
      <c r="B84" s="97" t="s">
        <v>974</v>
      </c>
      <c r="C84" s="98"/>
      <c r="D84" s="98"/>
      <c r="E84" s="98"/>
      <c r="F84" s="98"/>
      <c r="G84" s="98"/>
      <c r="H84" s="98"/>
      <c r="I84" s="99"/>
      <c r="J84" s="100"/>
      <c r="K84" s="312">
        <v>0.05</v>
      </c>
      <c r="L84" s="859">
        <f>N77*K84</f>
        <v>14011.025090672205</v>
      </c>
      <c r="M84" s="860"/>
      <c r="N84" s="57"/>
    </row>
    <row r="85" spans="1:14" ht="15.75" thickBot="1">
      <c r="B85" s="823" t="s">
        <v>953</v>
      </c>
      <c r="C85" s="824"/>
      <c r="D85" s="824"/>
      <c r="E85" s="824"/>
      <c r="F85" s="824"/>
      <c r="G85" s="824"/>
      <c r="H85" s="824"/>
      <c r="I85" s="824"/>
      <c r="J85" s="824"/>
      <c r="K85" s="824"/>
      <c r="L85" s="824"/>
      <c r="M85" s="825"/>
      <c r="N85" s="58">
        <f>L82+L83+L84</f>
        <v>84066.150544033226</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364286.65235747729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45" customHeight="1" thickBot="1">
      <c r="A31" t="s">
        <v>1845</v>
      </c>
      <c r="B31" s="86" t="s">
        <v>1129</v>
      </c>
      <c r="C31" s="984" t="s">
        <v>2133</v>
      </c>
      <c r="D31" s="985"/>
      <c r="E31" s="985"/>
      <c r="F31" s="985"/>
      <c r="G31" s="985"/>
      <c r="H31" s="985"/>
      <c r="I31" s="985"/>
      <c r="J31" s="985"/>
      <c r="K31" s="484"/>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188</v>
      </c>
      <c r="B36" s="836" t="str">
        <f>VLOOKUP(A36,EQUIPOS!A6:D154,3,FALSE)</f>
        <v>Diferencial</v>
      </c>
      <c r="C36" s="837"/>
      <c r="D36" s="837"/>
      <c r="E36" s="837"/>
      <c r="F36" s="837"/>
      <c r="G36" s="837"/>
      <c r="H36" s="838"/>
      <c r="I36" s="274"/>
      <c r="J36" s="275"/>
      <c r="K36" s="276">
        <f>VLOOKUP(A36,EQUIPOS!A6:D163,4,FALSE)</f>
        <v>2546.7244134807543</v>
      </c>
      <c r="L36" s="277"/>
      <c r="M36" s="448">
        <v>4</v>
      </c>
      <c r="N36" s="279">
        <f>K36/M36</f>
        <v>636.68110337018857</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N75*M41</f>
        <v>1115.7756987950249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1752.4568021652135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323316.9094437852</v>
      </c>
      <c r="N48" s="279">
        <f>K48*M48</f>
        <v>6466.338188875704</v>
      </c>
    </row>
    <row r="49" spans="1:14">
      <c r="A49" s="169" t="s">
        <v>718</v>
      </c>
      <c r="B49" s="49"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106676.52829280731</v>
      </c>
      <c r="N49" s="279">
        <f>K49*M49</f>
        <v>106676.52829280731</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0.46</v>
      </c>
      <c r="L50" s="428"/>
      <c r="M50" s="409">
        <f>VLOOKUP(A50,MATERIALES!A6:D398,4,FALSE)</f>
        <v>431232.88490557071</v>
      </c>
      <c r="N50" s="279">
        <f>K50*M50</f>
        <v>198367.12705656255</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311509.99353824556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827">
        <f>VLOOKUP(A58,TRANSPORTE!A1:D117,4,FALSE)</f>
        <v>2.0987341075984678</v>
      </c>
      <c r="M58" s="828"/>
      <c r="N58" s="294">
        <f>K58*L58</f>
        <v>0.58764555012757103</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f>
        <v>0.58764555012757103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32</v>
      </c>
      <c r="N69" s="402">
        <f>K69/M69</f>
        <v>7823.8118749999994</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32</v>
      </c>
      <c r="N70" s="402">
        <f>K70/M70</f>
        <v>3333.9451129502495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11157.756987950248</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324420.79497391114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64884.158994782229</v>
      </c>
      <c r="M82" s="858"/>
      <c r="N82" s="57"/>
    </row>
    <row r="83" spans="1:14">
      <c r="B83" s="95" t="s">
        <v>973</v>
      </c>
      <c r="C83" s="96"/>
      <c r="D83" s="96"/>
      <c r="E83" s="96"/>
      <c r="F83" s="96"/>
      <c r="G83" s="96"/>
      <c r="H83" s="96"/>
      <c r="I83" s="93"/>
      <c r="J83" s="94"/>
      <c r="K83" s="311">
        <v>0.05</v>
      </c>
      <c r="L83" s="857">
        <f>N77*K83</f>
        <v>16221.039748695557</v>
      </c>
      <c r="M83" s="858"/>
      <c r="N83" s="57"/>
    </row>
    <row r="84" spans="1:14" ht="15.75" thickBot="1">
      <c r="B84" s="97" t="s">
        <v>974</v>
      </c>
      <c r="C84" s="98"/>
      <c r="D84" s="98"/>
      <c r="E84" s="98"/>
      <c r="F84" s="98"/>
      <c r="G84" s="98"/>
      <c r="H84" s="98"/>
      <c r="I84" s="99"/>
      <c r="J84" s="100"/>
      <c r="K84" s="312">
        <v>0.05</v>
      </c>
      <c r="L84" s="859">
        <f>N77*K84</f>
        <v>16221.039748695557</v>
      </c>
      <c r="M84" s="860"/>
      <c r="N84" s="57"/>
    </row>
    <row r="85" spans="1:14" ht="15.75" thickBot="1">
      <c r="B85" s="823" t="s">
        <v>953</v>
      </c>
      <c r="C85" s="824"/>
      <c r="D85" s="824"/>
      <c r="E85" s="824"/>
      <c r="F85" s="824"/>
      <c r="G85" s="824"/>
      <c r="H85" s="824"/>
      <c r="I85" s="824"/>
      <c r="J85" s="824"/>
      <c r="K85" s="824"/>
      <c r="L85" s="824"/>
      <c r="M85" s="825"/>
      <c r="N85" s="58">
        <f>L82+L83+L84</f>
        <v>97326.238492173346</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421747.03346608451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1677</v>
      </c>
      <c r="C31" s="87" t="s">
        <v>2134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310</v>
      </c>
      <c r="B36" s="836" t="str">
        <f>VLOOKUP(A36,EQUIPOS!A6:D154,3,FALSE)</f>
        <v>Retroexcavadora A25C</v>
      </c>
      <c r="C36" s="837"/>
      <c r="D36" s="837"/>
      <c r="E36" s="837"/>
      <c r="F36" s="837"/>
      <c r="G36" s="837"/>
      <c r="H36" s="838"/>
      <c r="I36" s="274"/>
      <c r="J36" s="275"/>
      <c r="K36" s="276">
        <f>VLOOKUP(A36,EQUIPOS!A6:D163,4,FALSE)</f>
        <v>116918.90180213345</v>
      </c>
      <c r="L36" s="277"/>
      <c r="M36" s="343">
        <v>3</v>
      </c>
      <c r="N36" s="279">
        <f>K36/M36</f>
        <v>38972.967267377819</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N75*M41</f>
        <v>1487.7009317267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40460.668199104519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323316.9094437852</v>
      </c>
      <c r="N48" s="279">
        <f>K48*M48</f>
        <v>6466.338188875704</v>
      </c>
    </row>
    <row r="49" spans="1:14">
      <c r="A49" s="169" t="s">
        <v>548</v>
      </c>
      <c r="B49" s="49" t="str">
        <f>VLOOKUP(A49,MATERIALES!A6:D373,3,FALSE)</f>
        <v>Material para solado y atraque</v>
      </c>
      <c r="C49" s="432"/>
      <c r="D49" s="432"/>
      <c r="E49" s="432"/>
      <c r="F49" s="432"/>
      <c r="G49" s="432"/>
      <c r="H49" s="432"/>
      <c r="I49" s="432"/>
      <c r="J49" s="319" t="str">
        <f>VLOOKUP(A49,MATERIALES!A5:D641,2,FALSE)</f>
        <v>m3</v>
      </c>
      <c r="K49" s="404">
        <v>0.46</v>
      </c>
      <c r="L49" s="428"/>
      <c r="M49" s="409">
        <f>VLOOKUP(A49,MATERIALES!A6:D397,4,FALSE)</f>
        <v>37673.091399305929</v>
      </c>
      <c r="N49" s="279">
        <f>K49*M49</f>
        <v>17329.622043680727</v>
      </c>
    </row>
    <row r="50" spans="1:14">
      <c r="A50" s="169" t="s">
        <v>714</v>
      </c>
      <c r="B50" s="49" t="str">
        <f>VLOOKUP(A50,MATERIALES!A6:D373,3,FALSE)</f>
        <v>Tubo concreto reforzado 900mm (tipo 1)</v>
      </c>
      <c r="C50" s="432"/>
      <c r="D50" s="432"/>
      <c r="E50" s="432"/>
      <c r="F50" s="432"/>
      <c r="G50" s="432"/>
      <c r="H50" s="432"/>
      <c r="I50" s="432"/>
      <c r="J50" s="319" t="str">
        <f>VLOOKUP(A50,MATERIALES!A6:D642,2,FALSE)</f>
        <v>m</v>
      </c>
      <c r="K50" s="404">
        <v>1</v>
      </c>
      <c r="L50" s="428"/>
      <c r="M50" s="409">
        <f>VLOOKUP(A50,MATERIALES!A6:D398,4,FALSE)</f>
        <v>287492.59633857169</v>
      </c>
      <c r="N50" s="279">
        <f>K50*M50</f>
        <v>287492.59633857169</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311288.55657112814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827">
        <f>VLOOKUP(A58,TRANSPORTE!A1:D117,4,FALSE)</f>
        <v>2.0987341075984678</v>
      </c>
      <c r="M58" s="828"/>
      <c r="N58" s="294">
        <f>K58*L58</f>
        <v>0.58764555012757103</v>
      </c>
    </row>
    <row r="59" spans="1:14">
      <c r="A59" t="s">
        <v>1323</v>
      </c>
      <c r="B59" s="52" t="str">
        <f>VLOOKUP(A59,TRANSPORTE!A1:D117,3,FALSE)</f>
        <v>Transporte de Material de Solado y Atraque Tubería de Concreto Reforzado</v>
      </c>
      <c r="C59" s="53"/>
      <c r="D59" s="53"/>
      <c r="E59" s="53"/>
      <c r="F59" s="53"/>
      <c r="G59" s="53"/>
      <c r="H59" s="318" t="s">
        <v>339</v>
      </c>
      <c r="I59" s="286">
        <v>0.46</v>
      </c>
      <c r="J59" s="293">
        <v>1</v>
      </c>
      <c r="K59" s="286">
        <f>I59*J59</f>
        <v>0.46</v>
      </c>
      <c r="L59" s="827">
        <f>VLOOKUP(A59,TRANSPORTE!A1:D117,4,FALSE)</f>
        <v>1350.4312569043623</v>
      </c>
      <c r="M59" s="828"/>
      <c r="N59" s="294">
        <f>K59*L59</f>
        <v>621.19837817600671</v>
      </c>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316"/>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621.78602372613432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24</v>
      </c>
      <c r="N69" s="402">
        <f>K69/M69</f>
        <v>10431.749166666666</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24</v>
      </c>
      <c r="N70" s="402">
        <f>K70/M70</f>
        <v>4445.260150600333</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133"/>
    </row>
    <row r="75" spans="1:15" ht="15.75" thickBot="1">
      <c r="B75" s="829" t="s">
        <v>953</v>
      </c>
      <c r="C75" s="830"/>
      <c r="D75" s="830"/>
      <c r="E75" s="830"/>
      <c r="F75" s="830"/>
      <c r="G75" s="830"/>
      <c r="H75" s="830"/>
      <c r="I75" s="830"/>
      <c r="J75" s="830"/>
      <c r="K75" s="830"/>
      <c r="L75" s="830"/>
      <c r="M75" s="831"/>
      <c r="N75" s="467">
        <f>SUM(N69:N74)</f>
        <v>14877.009317266999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367248.02011122584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73449.60402224517</v>
      </c>
      <c r="M82" s="858"/>
      <c r="N82" s="57"/>
    </row>
    <row r="83" spans="1:14">
      <c r="B83" s="95" t="s">
        <v>973</v>
      </c>
      <c r="C83" s="96"/>
      <c r="D83" s="96"/>
      <c r="E83" s="96"/>
      <c r="F83" s="96"/>
      <c r="G83" s="96"/>
      <c r="H83" s="96"/>
      <c r="I83" s="93"/>
      <c r="J83" s="94"/>
      <c r="K83" s="311">
        <v>0.05</v>
      </c>
      <c r="L83" s="857">
        <f>N77*K83</f>
        <v>18362.401005561293</v>
      </c>
      <c r="M83" s="858"/>
      <c r="N83" s="57"/>
    </row>
    <row r="84" spans="1:14" ht="15.75" thickBot="1">
      <c r="B84" s="97" t="s">
        <v>974</v>
      </c>
      <c r="C84" s="98"/>
      <c r="D84" s="98"/>
      <c r="E84" s="98"/>
      <c r="F84" s="98"/>
      <c r="G84" s="98"/>
      <c r="H84" s="98"/>
      <c r="I84" s="99"/>
      <c r="J84" s="100"/>
      <c r="K84" s="312">
        <v>0.05</v>
      </c>
      <c r="L84" s="859">
        <f>N77*K84</f>
        <v>18362.401005561293</v>
      </c>
      <c r="M84" s="860"/>
      <c r="N84" s="57"/>
    </row>
    <row r="85" spans="1:14" ht="15.75" thickBot="1">
      <c r="B85" s="823" t="s">
        <v>953</v>
      </c>
      <c r="C85" s="824"/>
      <c r="D85" s="824"/>
      <c r="E85" s="824"/>
      <c r="F85" s="824"/>
      <c r="G85" s="824"/>
      <c r="H85" s="824"/>
      <c r="I85" s="824"/>
      <c r="J85" s="824"/>
      <c r="K85" s="824"/>
      <c r="L85" s="824"/>
      <c r="M85" s="825"/>
      <c r="N85" s="58">
        <f>L82+L83+L84</f>
        <v>110174.40603336775</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477422.42614459357</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1130</v>
      </c>
      <c r="C31" s="87" t="s">
        <v>2136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160</v>
      </c>
      <c r="B36" s="836" t="str">
        <f>VLOOKUP(A36,EQUIPOS!A6:D154,3,FALSE)</f>
        <v>COMPACTADOR MANUAL VIBRATORIO (RANA) con motor de 6 HP</v>
      </c>
      <c r="C36" s="837"/>
      <c r="D36" s="837"/>
      <c r="E36" s="837"/>
      <c r="F36" s="837"/>
      <c r="G36" s="837"/>
      <c r="H36" s="838"/>
      <c r="I36" s="274"/>
      <c r="J36" s="275"/>
      <c r="K36" s="276">
        <f>VLOOKUP(A36,EQUIPOS!A6:D163,4,FALSE)</f>
        <v>5357.1307298963638</v>
      </c>
      <c r="L36" s="277"/>
      <c r="M36" s="343">
        <v>0.5</v>
      </c>
      <c r="N36" s="279">
        <f>K36/M36</f>
        <v>10714.261459792728</v>
      </c>
    </row>
    <row r="37" spans="1:14">
      <c r="A37" s="119" t="s">
        <v>320</v>
      </c>
      <c r="B37" s="836" t="str">
        <f>VLOOKUP(A37,EQUIPOS!A7:D154,3,FALSE)</f>
        <v>Retroexcavadora sobre llantas, motor 62HP, Profundidad de excavación de 5.41 metros.</v>
      </c>
      <c r="C37" s="837"/>
      <c r="D37" s="837"/>
      <c r="E37" s="837"/>
      <c r="F37" s="837"/>
      <c r="G37" s="837"/>
      <c r="H37" s="838"/>
      <c r="I37" s="428"/>
      <c r="J37" s="429"/>
      <c r="K37" s="276">
        <f>VLOOKUP(A37,EQUIPOS!A7:D164,4,FALSE)</f>
        <v>56716.953457087831</v>
      </c>
      <c r="L37" s="342"/>
      <c r="M37" s="343">
        <v>1.5</v>
      </c>
      <c r="N37" s="279">
        <f>K37/M37</f>
        <v>37811.302304725221</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N75*M41</f>
        <v>2975.4018634534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51500.965627971353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548</v>
      </c>
      <c r="B48" s="49"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37673.091399305929</v>
      </c>
      <c r="N48" s="279">
        <f>K48*M48</f>
        <v>21850.393011597436</v>
      </c>
    </row>
    <row r="49" spans="1:14">
      <c r="A49" s="169" t="s">
        <v>726</v>
      </c>
      <c r="B49" s="49" t="str">
        <f>VLOOKUP(A49,MATERIALES!A6:D373,3,FALSE)</f>
        <v>Tubo corrugado de acero galvanizado MP-68</v>
      </c>
      <c r="C49" s="432"/>
      <c r="D49" s="432"/>
      <c r="E49" s="432"/>
      <c r="F49" s="432"/>
      <c r="G49" s="432"/>
      <c r="H49" s="432"/>
      <c r="I49" s="432"/>
      <c r="J49" s="319" t="str">
        <f>VLOOKUP(A49,MATERIALES!A5:D641,2,FALSE)</f>
        <v>m</v>
      </c>
      <c r="K49" s="404">
        <v>1</v>
      </c>
      <c r="L49" s="428"/>
      <c r="M49" s="409">
        <f>VLOOKUP(A49,MATERIALES!A6:D397,4,FALSE)</f>
        <v>148921.31168559362</v>
      </c>
      <c r="N49" s="279">
        <f>K49*M49</f>
        <v>148921.31168559362</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170771.70469719107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1318</v>
      </c>
      <c r="B58" s="52" t="str">
        <f>VLOOKUP(A58,TRANSPORTE!A1:D117,3,FALSE)</f>
        <v>Transporte de tubería</v>
      </c>
      <c r="C58" s="324"/>
      <c r="D58" s="324"/>
      <c r="E58" s="324"/>
      <c r="F58" s="324"/>
      <c r="G58" s="324"/>
      <c r="H58" s="318" t="s">
        <v>1306</v>
      </c>
      <c r="I58" s="286">
        <v>1</v>
      </c>
      <c r="J58" s="293">
        <v>1</v>
      </c>
      <c r="K58" s="286">
        <f>I58*J58</f>
        <v>1</v>
      </c>
      <c r="L58" s="827">
        <f>VLOOKUP(A58,TRANSPORTE!A1:D117,4,FALSE)</f>
        <v>836.80337723934815</v>
      </c>
      <c r="M58" s="828"/>
      <c r="N58" s="294">
        <f>K58*L58</f>
        <v>836.80337723934815</v>
      </c>
    </row>
    <row r="59" spans="1:14">
      <c r="A59" t="s">
        <v>1323</v>
      </c>
      <c r="B59" s="52" t="str">
        <f>VLOOKUP(A59,TRANSPORTE!A1:D117,3,FALSE)</f>
        <v>Transporte de Material de Solado y Atraque Tubería de Concreto Reforzado</v>
      </c>
      <c r="C59" s="53"/>
      <c r="D59" s="53"/>
      <c r="E59" s="53"/>
      <c r="F59" s="53"/>
      <c r="G59" s="53"/>
      <c r="H59" s="318" t="s">
        <v>339</v>
      </c>
      <c r="I59" s="286">
        <v>0.57999999999999996</v>
      </c>
      <c r="J59" s="293">
        <v>1</v>
      </c>
      <c r="K59" s="286">
        <f>I59*J59</f>
        <v>0.57999999999999996</v>
      </c>
      <c r="L59" s="827">
        <f>VLOOKUP(A59,TRANSPORTE!A1:D117,4,FALSE)</f>
        <v>1350.4312569043623</v>
      </c>
      <c r="M59" s="828"/>
      <c r="N59" s="294">
        <f>K59*L59</f>
        <v>783.25012900453009</v>
      </c>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f>
        <v>1620.0535062438782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12</v>
      </c>
      <c r="N69" s="402">
        <f>K69/M69</f>
        <v>20863.498333333333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v>
      </c>
      <c r="N70" s="402">
        <f>K70/M70</f>
        <v>8890.5203012006659</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29754.018634533997</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253646.7424659403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50729.348493188067</v>
      </c>
      <c r="M82" s="858"/>
      <c r="N82" s="57"/>
    </row>
    <row r="83" spans="1:14">
      <c r="B83" s="95" t="s">
        <v>973</v>
      </c>
      <c r="C83" s="96"/>
      <c r="D83" s="96"/>
      <c r="E83" s="96"/>
      <c r="F83" s="96"/>
      <c r="G83" s="96"/>
      <c r="H83" s="96"/>
      <c r="I83" s="93"/>
      <c r="J83" s="94"/>
      <c r="K83" s="311">
        <v>0.05</v>
      </c>
      <c r="L83" s="857">
        <f>N77*K83</f>
        <v>12682.337123297017</v>
      </c>
      <c r="M83" s="858"/>
      <c r="N83" s="57"/>
    </row>
    <row r="84" spans="1:14" ht="15.75" thickBot="1">
      <c r="B84" s="97" t="s">
        <v>974</v>
      </c>
      <c r="C84" s="98"/>
      <c r="D84" s="98"/>
      <c r="E84" s="98"/>
      <c r="F84" s="98"/>
      <c r="G84" s="98"/>
      <c r="H84" s="98"/>
      <c r="I84" s="99"/>
      <c r="J84" s="100"/>
      <c r="K84" s="312">
        <v>0.05</v>
      </c>
      <c r="L84" s="859">
        <f>N77*K84</f>
        <v>12682.337123297017</v>
      </c>
      <c r="M84" s="860"/>
      <c r="N84" s="57"/>
    </row>
    <row r="85" spans="1:14" ht="15.75" thickBot="1">
      <c r="B85" s="823" t="s">
        <v>953</v>
      </c>
      <c r="C85" s="824"/>
      <c r="D85" s="824"/>
      <c r="E85" s="824"/>
      <c r="F85" s="824"/>
      <c r="G85" s="824"/>
      <c r="H85" s="824"/>
      <c r="I85" s="824"/>
      <c r="J85" s="824"/>
      <c r="K85" s="824"/>
      <c r="L85" s="824"/>
      <c r="M85" s="825"/>
      <c r="N85" s="58">
        <f>L82+L83+L84</f>
        <v>76094.0227397821</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329740.76520572242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1131</v>
      </c>
      <c r="C31" s="87" t="s">
        <v>2135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160</v>
      </c>
      <c r="B36" s="836" t="str">
        <f>VLOOKUP(A36,EQUIPOS!A6:D154,3,FALSE)</f>
        <v>COMPACTADOR MANUAL VIBRATORIO (RANA) con motor de 6 HP</v>
      </c>
      <c r="C36" s="837"/>
      <c r="D36" s="837"/>
      <c r="E36" s="837"/>
      <c r="F36" s="837"/>
      <c r="G36" s="837"/>
      <c r="H36" s="838"/>
      <c r="I36" s="274"/>
      <c r="J36" s="275"/>
      <c r="K36" s="276">
        <f>VLOOKUP(A36,EQUIPOS!A6:D163,4,FALSE)</f>
        <v>5357.1307298963638</v>
      </c>
      <c r="L36" s="277"/>
      <c r="M36" s="343">
        <v>0.5</v>
      </c>
      <c r="N36" s="279">
        <f>K36/M36</f>
        <v>10714.261459792728</v>
      </c>
    </row>
    <row r="37" spans="1:14">
      <c r="A37" s="119" t="s">
        <v>303</v>
      </c>
      <c r="B37" s="836" t="str">
        <f>VLOOKUP(A37,EQUIPOS!A7:D154,3,FALSE)</f>
        <v>Retrocargador, pala de 1,1 m3 de capacidad, profundidad de excavación de 4.400 mm y una altura de 5.680 mm</v>
      </c>
      <c r="C37" s="837"/>
      <c r="D37" s="837"/>
      <c r="E37" s="837"/>
      <c r="F37" s="837"/>
      <c r="G37" s="837"/>
      <c r="H37" s="838"/>
      <c r="I37" s="428"/>
      <c r="J37" s="429"/>
      <c r="K37" s="276">
        <f>VLOOKUP(A37,EQUIPOS!A7:D164,4,FALSE)</f>
        <v>144759.35404126818</v>
      </c>
      <c r="L37" s="342"/>
      <c r="M37" s="343">
        <v>1.5</v>
      </c>
      <c r="N37" s="279">
        <f>K37/M37</f>
        <v>96506.236027512117</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N75*M41</f>
        <v>2975.4018634534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110195.89935075825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548</v>
      </c>
      <c r="B48" s="49"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37673.091399305929</v>
      </c>
      <c r="N48" s="279">
        <f>K48*M48</f>
        <v>21850.393011597436</v>
      </c>
    </row>
    <row r="49" spans="1:14">
      <c r="A49" s="169" t="s">
        <v>726</v>
      </c>
      <c r="B49" s="49" t="str">
        <f>VLOOKUP(A49,MATERIALES!A6:D373,3,FALSE)</f>
        <v>Tubo corrugado de acero galvanizado MP-68</v>
      </c>
      <c r="C49" s="432"/>
      <c r="D49" s="432"/>
      <c r="E49" s="432"/>
      <c r="F49" s="432"/>
      <c r="G49" s="432"/>
      <c r="H49" s="432"/>
      <c r="I49" s="432"/>
      <c r="J49" s="319" t="str">
        <f>VLOOKUP(A49,MATERIALES!A5:D641,2,FALSE)</f>
        <v>m</v>
      </c>
      <c r="K49" s="404">
        <v>1</v>
      </c>
      <c r="L49" s="428"/>
      <c r="M49" s="409">
        <f>VLOOKUP(A49,MATERIALES!A6:D397,4,FALSE)</f>
        <v>148921.31168559362</v>
      </c>
      <c r="N49" s="279">
        <f>K49*M49</f>
        <v>148921.31168559362</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170771.70469719107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1318</v>
      </c>
      <c r="B58" s="52" t="str">
        <f>VLOOKUP(A58,TRANSPORTE!A1:D117,3,FALSE)</f>
        <v>Transporte de tubería</v>
      </c>
      <c r="C58" s="324"/>
      <c r="D58" s="324"/>
      <c r="E58" s="324"/>
      <c r="F58" s="324"/>
      <c r="G58" s="324"/>
      <c r="H58" s="318" t="s">
        <v>1306</v>
      </c>
      <c r="I58" s="286">
        <v>1</v>
      </c>
      <c r="J58" s="293">
        <v>1</v>
      </c>
      <c r="K58" s="286">
        <f>I58*J58</f>
        <v>1</v>
      </c>
      <c r="L58" s="827">
        <f>VLOOKUP(A58,TRANSPORTE!A1:D117,4,FALSE)</f>
        <v>836.80337723934815</v>
      </c>
      <c r="M58" s="828"/>
      <c r="N58" s="294">
        <f>K58*L58</f>
        <v>836.80337723934815</v>
      </c>
    </row>
    <row r="59" spans="1:14">
      <c r="A59" t="s">
        <v>1323</v>
      </c>
      <c r="B59" s="52" t="str">
        <f>VLOOKUP(A59,TRANSPORTE!A1:D117,3,FALSE)</f>
        <v>Transporte de Material de Solado y Atraque Tubería de Concreto Reforzado</v>
      </c>
      <c r="C59" s="53"/>
      <c r="D59" s="53"/>
      <c r="E59" s="53"/>
      <c r="F59" s="53"/>
      <c r="G59" s="53"/>
      <c r="H59" s="318" t="s">
        <v>339</v>
      </c>
      <c r="I59" s="286">
        <v>0.57999999999999996</v>
      </c>
      <c r="J59" s="293">
        <v>1</v>
      </c>
      <c r="K59" s="286">
        <f>I59*J59</f>
        <v>0.57999999999999996</v>
      </c>
      <c r="L59" s="827">
        <f>VLOOKUP(A59,TRANSPORTE!A1:D117,4,FALSE)</f>
        <v>1350.4312569043623</v>
      </c>
      <c r="M59" s="828"/>
      <c r="N59" s="294">
        <f>K59*L59</f>
        <v>783.25012900453009</v>
      </c>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1620.0535062438782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12</v>
      </c>
      <c r="N69" s="402">
        <f>K69/M69</f>
        <v>20863.498333333333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v>
      </c>
      <c r="N70" s="402">
        <f>K70/M70</f>
        <v>8890.5203012006659</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29754.018634533997</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312341.67618872714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62468.335237745428</v>
      </c>
      <c r="M82" s="858"/>
      <c r="N82" s="57"/>
    </row>
    <row r="83" spans="1:14">
      <c r="B83" s="95" t="s">
        <v>973</v>
      </c>
      <c r="C83" s="96"/>
      <c r="D83" s="96"/>
      <c r="E83" s="96"/>
      <c r="F83" s="96"/>
      <c r="G83" s="96"/>
      <c r="H83" s="96"/>
      <c r="I83" s="93"/>
      <c r="J83" s="94"/>
      <c r="K83" s="311">
        <v>0.05</v>
      </c>
      <c r="L83" s="857">
        <f>N77*K83</f>
        <v>15617.083809436357</v>
      </c>
      <c r="M83" s="858"/>
      <c r="N83" s="57"/>
    </row>
    <row r="84" spans="1:14" ht="15.75" thickBot="1">
      <c r="B84" s="97" t="s">
        <v>974</v>
      </c>
      <c r="C84" s="98"/>
      <c r="D84" s="98"/>
      <c r="E84" s="98"/>
      <c r="F84" s="98"/>
      <c r="G84" s="98"/>
      <c r="H84" s="98"/>
      <c r="I84" s="99"/>
      <c r="J84" s="100"/>
      <c r="K84" s="312">
        <v>0.05</v>
      </c>
      <c r="L84" s="859">
        <f>N77*K84</f>
        <v>15617.083809436357</v>
      </c>
      <c r="M84" s="860"/>
      <c r="N84" s="57"/>
    </row>
    <row r="85" spans="1:14" ht="15.75" thickBot="1">
      <c r="B85" s="823" t="s">
        <v>953</v>
      </c>
      <c r="C85" s="824"/>
      <c r="D85" s="824"/>
      <c r="E85" s="824"/>
      <c r="F85" s="824"/>
      <c r="G85" s="824"/>
      <c r="H85" s="824"/>
      <c r="I85" s="824"/>
      <c r="J85" s="824"/>
      <c r="K85" s="824"/>
      <c r="L85" s="824"/>
      <c r="M85" s="825"/>
      <c r="N85" s="58">
        <f>L82+L83+L84</f>
        <v>93702.502856618143</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406044.17904534528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1678</v>
      </c>
      <c r="C31" s="87" t="s">
        <v>1679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147.22886430720399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147.22886430720399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713</v>
      </c>
      <c r="B48" s="49" t="str">
        <f>VLOOKUP(A48,MATERIALES!A5:D373,3,FALSE)</f>
        <v>Tubería de Plástico</v>
      </c>
      <c r="C48" s="288"/>
      <c r="D48" s="288"/>
      <c r="E48" s="288"/>
      <c r="F48" s="288"/>
      <c r="G48" s="288"/>
      <c r="H48" s="288"/>
      <c r="I48" s="275"/>
      <c r="J48" s="231" t="str">
        <f>VLOOKUP(A48,MATERIALES!A4:D640,2,FALSE)</f>
        <v>m</v>
      </c>
      <c r="K48" s="289">
        <v>1</v>
      </c>
      <c r="L48" s="274"/>
      <c r="M48" s="409">
        <f>VLOOKUP(A48,MATERIALES!A5:D396,4,FALSE)</f>
        <v>11946.014378893295</v>
      </c>
      <c r="N48" s="279">
        <f>K48*M48</f>
        <v>11946.014378893295</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11946.014378893295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B58" s="52"/>
      <c r="C58" s="324"/>
      <c r="D58" s="324"/>
      <c r="E58" s="324"/>
      <c r="F58" s="324"/>
      <c r="G58" s="324"/>
      <c r="H58" s="318"/>
      <c r="I58" s="286"/>
      <c r="J58" s="293"/>
      <c r="K58" s="286"/>
      <c r="L58" s="827"/>
      <c r="M58" s="828"/>
      <c r="N58" s="294"/>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s="170" t="s">
        <v>9</v>
      </c>
      <c r="B69" s="55" t="str">
        <f>VLOOKUP(A69,'MANO DE OBRA'!A8:D68,3,FALSE)</f>
        <v>Obrero (3)</v>
      </c>
      <c r="C69" s="53"/>
      <c r="D69" s="53"/>
      <c r="E69" s="53"/>
      <c r="F69" s="53"/>
      <c r="G69" s="53"/>
      <c r="H69" s="53"/>
      <c r="I69" s="299">
        <f>K69/J69*100</f>
        <v>101498.09999999999</v>
      </c>
      <c r="J69" s="300">
        <v>185</v>
      </c>
      <c r="K69" s="301">
        <f>VLOOKUP(A69,'MANO DE OBRA'!A8:D99,4,FALSE)</f>
        <v>187771.48499999999</v>
      </c>
      <c r="L69" s="56"/>
      <c r="M69" s="441">
        <v>100</v>
      </c>
      <c r="N69" s="402">
        <f>K69/M69</f>
        <v>1877.7148499999998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2944.5772861440796</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15037.820529344579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3007.5641058689162</v>
      </c>
      <c r="M82" s="858"/>
      <c r="N82" s="57"/>
    </row>
    <row r="83" spans="1:14">
      <c r="B83" s="95" t="s">
        <v>973</v>
      </c>
      <c r="C83" s="96"/>
      <c r="D83" s="96"/>
      <c r="E83" s="96"/>
      <c r="F83" s="96"/>
      <c r="G83" s="96"/>
      <c r="H83" s="96"/>
      <c r="I83" s="93"/>
      <c r="J83" s="94"/>
      <c r="K83" s="311">
        <v>0.05</v>
      </c>
      <c r="L83" s="857">
        <f>N77*K83</f>
        <v>751.89102646722904</v>
      </c>
      <c r="M83" s="858"/>
      <c r="N83" s="57"/>
    </row>
    <row r="84" spans="1:14" ht="15.75" thickBot="1">
      <c r="B84" s="97" t="s">
        <v>974</v>
      </c>
      <c r="C84" s="98"/>
      <c r="D84" s="98"/>
      <c r="E84" s="98"/>
      <c r="F84" s="98"/>
      <c r="G84" s="98"/>
      <c r="H84" s="98"/>
      <c r="I84" s="99"/>
      <c r="J84" s="100"/>
      <c r="K84" s="312">
        <v>0.05</v>
      </c>
      <c r="L84" s="859">
        <f>N77*K84</f>
        <v>751.89102646722904</v>
      </c>
      <c r="M84" s="860"/>
      <c r="N84" s="57"/>
    </row>
    <row r="85" spans="1:14" ht="15.75" thickBot="1">
      <c r="B85" s="823" t="s">
        <v>953</v>
      </c>
      <c r="C85" s="824"/>
      <c r="D85" s="824"/>
      <c r="E85" s="824"/>
      <c r="F85" s="824"/>
      <c r="G85" s="824"/>
      <c r="H85" s="824"/>
      <c r="I85" s="824"/>
      <c r="J85" s="824"/>
      <c r="K85" s="824"/>
      <c r="L85" s="824"/>
      <c r="M85" s="825"/>
      <c r="N85" s="58">
        <f>L82+L83+L84</f>
        <v>4511.3461588033742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19549.166688147954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988" t="s">
        <v>944</v>
      </c>
      <c r="D30" s="989"/>
      <c r="E30" s="989"/>
      <c r="F30" s="989"/>
      <c r="G30" s="989"/>
      <c r="H30" s="989"/>
      <c r="I30" s="989"/>
      <c r="J30" s="461"/>
      <c r="K30" s="314"/>
      <c r="L30" s="834" t="s">
        <v>945</v>
      </c>
      <c r="M30" s="835"/>
      <c r="N30" s="77" t="s">
        <v>946</v>
      </c>
    </row>
    <row r="31" spans="1:14" ht="30" customHeight="1" thickBot="1">
      <c r="A31" t="s">
        <v>1845</v>
      </c>
      <c r="B31" s="86" t="s">
        <v>1132</v>
      </c>
      <c r="C31" s="986" t="s">
        <v>2137</v>
      </c>
      <c r="D31" s="987"/>
      <c r="E31" s="987"/>
      <c r="F31" s="987"/>
      <c r="G31" s="987"/>
      <c r="H31" s="987"/>
      <c r="I31" s="987"/>
      <c r="J31" s="987"/>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2231.5513975900499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2231.5513975900499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57462.55973468798</v>
      </c>
      <c r="N48" s="279">
        <f>K48*M48</f>
        <v>63208.815708156784</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3668.5084139980077</v>
      </c>
      <c r="N49" s="279">
        <f>K49*M49</f>
        <v>4218.7846760977081</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321055.92683322006</v>
      </c>
      <c r="N50" s="279">
        <f>K50*M50</f>
        <v>38526.711219986406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5041.299387265688</v>
      </c>
      <c r="N51" s="279">
        <f>K51*M51</f>
        <v>10082.598774531376</v>
      </c>
    </row>
    <row r="52" spans="1:14" ht="15.75" thickBot="1">
      <c r="A52" t="s">
        <v>921</v>
      </c>
      <c r="B52" s="49" t="str">
        <f>VLOOKUP(A52,MATERIALES!A7:D373,3,FALSE)</f>
        <v>Malla para gaviones (2M3)</v>
      </c>
      <c r="C52" s="317"/>
      <c r="D52" s="317"/>
      <c r="E52" s="317"/>
      <c r="F52" s="317"/>
      <c r="G52" s="317"/>
      <c r="H52" s="317"/>
      <c r="I52" s="317"/>
      <c r="J52" s="440" t="str">
        <f>VLOOKUP(A52,MATERIALES!A6:D644,2,FALSE)</f>
        <v>u</v>
      </c>
      <c r="K52" s="132">
        <v>0.5</v>
      </c>
      <c r="L52" s="332"/>
      <c r="M52" s="409">
        <f>VLOOKUP(A52,MATERIALES!A7:D400,4,FALSE)</f>
        <v>136920.04258793598</v>
      </c>
      <c r="N52" s="279">
        <f>K52*M52</f>
        <v>68460.021293967991</v>
      </c>
    </row>
    <row r="53" spans="1:14" ht="15.75" thickBot="1">
      <c r="B53" s="823" t="s">
        <v>953</v>
      </c>
      <c r="C53" s="824"/>
      <c r="D53" s="824"/>
      <c r="E53" s="824"/>
      <c r="F53" s="824"/>
      <c r="G53" s="824"/>
      <c r="H53" s="824"/>
      <c r="I53" s="824"/>
      <c r="J53" s="824"/>
      <c r="K53" s="824"/>
      <c r="L53" s="824"/>
      <c r="M53" s="825"/>
      <c r="N53" s="401">
        <f>SUM(N48:N52)</f>
        <v>184496.93167274026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827">
        <f>VLOOKUP(A58,TRANSPORTE!A1:D117,4,FALSE)</f>
        <v>1370.803832317974</v>
      </c>
      <c r="M58" s="828"/>
      <c r="N58" s="294">
        <f>K58*L58</f>
        <v>1507.8842155497714</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316"/>
      <c r="C63" s="317"/>
      <c r="D63" s="317"/>
      <c r="E63" s="317"/>
      <c r="F63" s="317"/>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1507.8842155497714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8</v>
      </c>
      <c r="N69" s="402">
        <f>K69/M69</f>
        <v>31295.247499999998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133"/>
    </row>
    <row r="75" spans="1:15" ht="15.75" thickBot="1">
      <c r="B75" s="829" t="s">
        <v>953</v>
      </c>
      <c r="C75" s="830"/>
      <c r="D75" s="830"/>
      <c r="E75" s="830"/>
      <c r="F75" s="830"/>
      <c r="G75" s="830"/>
      <c r="H75" s="830"/>
      <c r="I75" s="830"/>
      <c r="J75" s="830"/>
      <c r="K75" s="830"/>
      <c r="L75" s="830"/>
      <c r="M75" s="831"/>
      <c r="N75" s="467">
        <f>SUM(N69:N74)</f>
        <v>44631.027951800992</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232867.39523768108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46573.479047536217</v>
      </c>
      <c r="M82" s="858"/>
      <c r="N82" s="57"/>
    </row>
    <row r="83" spans="1:14">
      <c r="B83" s="95" t="s">
        <v>973</v>
      </c>
      <c r="C83" s="96"/>
      <c r="D83" s="96"/>
      <c r="E83" s="96"/>
      <c r="F83" s="96"/>
      <c r="G83" s="96"/>
      <c r="H83" s="96"/>
      <c r="I83" s="93"/>
      <c r="J83" s="94"/>
      <c r="K83" s="311">
        <v>0.05</v>
      </c>
      <c r="L83" s="857">
        <f>N77*K83</f>
        <v>11643.369761884054</v>
      </c>
      <c r="M83" s="858"/>
      <c r="N83" s="57"/>
    </row>
    <row r="84" spans="1:14" ht="15.75" thickBot="1">
      <c r="B84" s="97" t="s">
        <v>974</v>
      </c>
      <c r="C84" s="98"/>
      <c r="D84" s="98"/>
      <c r="E84" s="98"/>
      <c r="F84" s="98"/>
      <c r="G84" s="98"/>
      <c r="H84" s="98"/>
      <c r="I84" s="99"/>
      <c r="J84" s="100"/>
      <c r="K84" s="312">
        <v>0.05</v>
      </c>
      <c r="L84" s="859">
        <f>N77*K84</f>
        <v>11643.369761884054</v>
      </c>
      <c r="M84" s="860"/>
      <c r="N84" s="57"/>
    </row>
    <row r="85" spans="1:14" ht="15.75" thickBot="1">
      <c r="B85" s="823" t="s">
        <v>953</v>
      </c>
      <c r="C85" s="824"/>
      <c r="D85" s="824"/>
      <c r="E85" s="824"/>
      <c r="F85" s="824"/>
      <c r="G85" s="824"/>
      <c r="H85" s="824"/>
      <c r="I85" s="824"/>
      <c r="J85" s="824"/>
      <c r="K85" s="824"/>
      <c r="L85" s="824"/>
      <c r="M85" s="825"/>
      <c r="N85" s="58">
        <f>L82+L83+L84</f>
        <v>69860.218571304329</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302727.61380898539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988" t="s">
        <v>944</v>
      </c>
      <c r="D30" s="989"/>
      <c r="E30" s="989"/>
      <c r="F30" s="989"/>
      <c r="G30" s="989"/>
      <c r="H30" s="989"/>
      <c r="I30" s="989"/>
      <c r="J30" s="461"/>
      <c r="K30" s="314"/>
      <c r="L30" s="834" t="s">
        <v>945</v>
      </c>
      <c r="M30" s="835"/>
      <c r="N30" s="77" t="s">
        <v>946</v>
      </c>
    </row>
    <row r="31" spans="1:14" ht="27" customHeight="1" thickBot="1">
      <c r="A31" t="s">
        <v>1845</v>
      </c>
      <c r="B31" s="86" t="s">
        <v>1133</v>
      </c>
      <c r="C31" s="986" t="s">
        <v>2138</v>
      </c>
      <c r="D31" s="987"/>
      <c r="E31" s="987"/>
      <c r="F31" s="987"/>
      <c r="G31" s="987"/>
      <c r="H31" s="987"/>
      <c r="I31" s="987"/>
      <c r="J31" s="987"/>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2231.5513975900499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2231.5513975900499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57462.55973468798</v>
      </c>
      <c r="N48" s="279">
        <f>K48*M48</f>
        <v>63208.815708156784</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3668.5084139980077</v>
      </c>
      <c r="N49" s="279">
        <f>K49*M49</f>
        <v>4218.7846760977081</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321055.92683322006</v>
      </c>
      <c r="N50" s="279">
        <f>K50*M50</f>
        <v>38526.711219986406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5041.299387265688</v>
      </c>
      <c r="N51" s="279">
        <f>K51*M51</f>
        <v>10082.598774531376</v>
      </c>
    </row>
    <row r="52" spans="1:14" ht="15.75" thickBot="1">
      <c r="A52" t="s">
        <v>925</v>
      </c>
      <c r="B52" s="49" t="str">
        <f>VLOOKUP(A52,MATERIALES!A7:D373,3,FALSE)</f>
        <v>Malla Ciclónica Para Gaviones Galvanizada Aleación Zn-5A1-Mm Cal 12 (2M3)</v>
      </c>
      <c r="C52" s="317"/>
      <c r="D52" s="317"/>
      <c r="E52" s="317"/>
      <c r="F52" s="317"/>
      <c r="G52" s="317"/>
      <c r="H52" s="317"/>
      <c r="I52" s="317"/>
      <c r="J52" s="440" t="str">
        <f>VLOOKUP(A52,MATERIALES!A6:D644,2,FALSE)</f>
        <v>u</v>
      </c>
      <c r="K52" s="132">
        <v>0.5</v>
      </c>
      <c r="L52" s="332"/>
      <c r="M52" s="409">
        <f>VLOOKUP(A52,MATERIALES!A7:D400,4,FALSE)</f>
        <v>130402.9452690951</v>
      </c>
      <c r="N52" s="279">
        <f>K52*M52</f>
        <v>65201.47263454755</v>
      </c>
    </row>
    <row r="53" spans="1:14" ht="15.75" thickBot="1">
      <c r="B53" s="823" t="s">
        <v>953</v>
      </c>
      <c r="C53" s="824"/>
      <c r="D53" s="824"/>
      <c r="E53" s="824"/>
      <c r="F53" s="824"/>
      <c r="G53" s="824"/>
      <c r="H53" s="824"/>
      <c r="I53" s="824"/>
      <c r="J53" s="824"/>
      <c r="K53" s="824"/>
      <c r="L53" s="824"/>
      <c r="M53" s="825"/>
      <c r="N53" s="401">
        <f>SUM(N48:N52)</f>
        <v>181238.38301331981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827">
        <f>VLOOKUP(A58,TRANSPORTE!A1:D117,4,FALSE)</f>
        <v>1370.803832317974</v>
      </c>
      <c r="M58" s="828"/>
      <c r="N58" s="294">
        <f>K58*L58</f>
        <v>1507.8842155497714</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1507.8842155497714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8</v>
      </c>
      <c r="N69" s="402">
        <f>K69/M69</f>
        <v>31295.247499999998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44631.027951800992</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229608.84657826062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45921.769315652127</v>
      </c>
      <c r="M82" s="858"/>
      <c r="N82" s="57"/>
    </row>
    <row r="83" spans="1:14">
      <c r="B83" s="95" t="s">
        <v>973</v>
      </c>
      <c r="C83" s="96"/>
      <c r="D83" s="96"/>
      <c r="E83" s="96"/>
      <c r="F83" s="96"/>
      <c r="G83" s="96"/>
      <c r="H83" s="96"/>
      <c r="I83" s="93"/>
      <c r="J83" s="94"/>
      <c r="K83" s="311">
        <v>0.05</v>
      </c>
      <c r="L83" s="857">
        <f>N77*K83</f>
        <v>11480.442328913032</v>
      </c>
      <c r="M83" s="858"/>
      <c r="N83" s="57"/>
    </row>
    <row r="84" spans="1:14" ht="15.75" thickBot="1">
      <c r="B84" s="97" t="s">
        <v>974</v>
      </c>
      <c r="C84" s="98"/>
      <c r="D84" s="98"/>
      <c r="E84" s="98"/>
      <c r="F84" s="98"/>
      <c r="G84" s="98"/>
      <c r="H84" s="98"/>
      <c r="I84" s="99"/>
      <c r="J84" s="100"/>
      <c r="K84" s="312">
        <v>0.05</v>
      </c>
      <c r="L84" s="859">
        <f>N77*K84</f>
        <v>11480.442328913032</v>
      </c>
      <c r="M84" s="860"/>
      <c r="N84" s="57"/>
    </row>
    <row r="85" spans="1:14" ht="15.75" thickBot="1">
      <c r="B85" s="823" t="s">
        <v>953</v>
      </c>
      <c r="C85" s="824"/>
      <c r="D85" s="824"/>
      <c r="E85" s="824"/>
      <c r="F85" s="824"/>
      <c r="G85" s="824"/>
      <c r="H85" s="824"/>
      <c r="I85" s="824"/>
      <c r="J85" s="824"/>
      <c r="K85" s="824"/>
      <c r="L85" s="824"/>
      <c r="M85" s="825"/>
      <c r="N85" s="58">
        <f>L82+L83+L84</f>
        <v>68882.653973478198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298491.50055173883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988" t="s">
        <v>944</v>
      </c>
      <c r="D30" s="989"/>
      <c r="E30" s="989"/>
      <c r="F30" s="989"/>
      <c r="G30" s="989"/>
      <c r="H30" s="989"/>
      <c r="I30" s="989"/>
      <c r="J30" s="461"/>
      <c r="K30" s="314"/>
      <c r="L30" s="834" t="s">
        <v>945</v>
      </c>
      <c r="M30" s="835"/>
      <c r="N30" s="77" t="s">
        <v>946</v>
      </c>
    </row>
    <row r="31" spans="1:14" ht="27" customHeight="1" thickBot="1">
      <c r="A31" t="s">
        <v>1845</v>
      </c>
      <c r="B31" s="86" t="s">
        <v>1680</v>
      </c>
      <c r="C31" s="986" t="s">
        <v>2139</v>
      </c>
      <c r="D31" s="987"/>
      <c r="E31" s="987"/>
      <c r="F31" s="987"/>
      <c r="G31" s="987"/>
      <c r="H31" s="987"/>
      <c r="I31" s="987"/>
      <c r="J31" s="987"/>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2231.5513975900499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2231.5513975900499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57462.55973468798</v>
      </c>
      <c r="N48" s="279">
        <f>K48*M48</f>
        <v>63208.815708156784</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3668.5084139980077</v>
      </c>
      <c r="N49" s="279">
        <f>K49*M49</f>
        <v>4218.7846760977081</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321055.92683322006</v>
      </c>
      <c r="N50" s="279">
        <f>K50*M50</f>
        <v>38526.711219986406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5041.299387265688</v>
      </c>
      <c r="N51" s="279">
        <f>K51*M51</f>
        <v>10082.598774531376</v>
      </c>
    </row>
    <row r="52" spans="1:14" ht="15.75" thickBot="1">
      <c r="A52" t="s">
        <v>927</v>
      </c>
      <c r="B52" s="49" t="str">
        <f>VLOOKUP(A52,MATERIALES!A7:D373,3,FALSE)</f>
        <v>Malla Ciclónica Para Gaviones Galvanizada Y Plastificada Con Pvc Cal 12 (2M3)</v>
      </c>
      <c r="C52" s="317"/>
      <c r="D52" s="317"/>
      <c r="E52" s="317"/>
      <c r="F52" s="317"/>
      <c r="G52" s="317"/>
      <c r="H52" s="317"/>
      <c r="I52" s="317"/>
      <c r="J52" s="440" t="str">
        <f>VLOOKUP(A52,MATERIALES!A6:D644,2,FALSE)</f>
        <v>u</v>
      </c>
      <c r="K52" s="132">
        <v>0.5</v>
      </c>
      <c r="L52" s="332"/>
      <c r="M52" s="409">
        <f>VLOOKUP(A52,MATERIALES!A7:D400,4,FALSE)</f>
        <v>60530.190585212862</v>
      </c>
      <c r="N52" s="279">
        <f>K52*M52</f>
        <v>30265.095292606431</v>
      </c>
    </row>
    <row r="53" spans="1:14" ht="15.75" thickBot="1">
      <c r="B53" s="823" t="s">
        <v>953</v>
      </c>
      <c r="C53" s="824"/>
      <c r="D53" s="824"/>
      <c r="E53" s="824"/>
      <c r="F53" s="824"/>
      <c r="G53" s="824"/>
      <c r="H53" s="824"/>
      <c r="I53" s="824"/>
      <c r="J53" s="824"/>
      <c r="K53" s="824"/>
      <c r="L53" s="824"/>
      <c r="M53" s="825"/>
      <c r="N53" s="401">
        <f>SUM(N48:N52)</f>
        <v>146302.00567137869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827">
        <f>VLOOKUP(A58,TRANSPORTE!A1:D117,4,FALSE)</f>
        <v>1370.803832317974</v>
      </c>
      <c r="M58" s="828"/>
      <c r="N58" s="294">
        <f>K58*L58</f>
        <v>1507.8842155497714</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1507.8842155497714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975"/>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8</v>
      </c>
      <c r="N69" s="402">
        <f>K69/M69</f>
        <v>31295.247499999998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133"/>
    </row>
    <row r="75" spans="1:15" ht="15.75" thickBot="1">
      <c r="B75" s="829" t="s">
        <v>953</v>
      </c>
      <c r="C75" s="830"/>
      <c r="D75" s="830"/>
      <c r="E75" s="830"/>
      <c r="F75" s="830"/>
      <c r="G75" s="830"/>
      <c r="H75" s="830"/>
      <c r="I75" s="830"/>
      <c r="J75" s="830"/>
      <c r="K75" s="830"/>
      <c r="L75" s="830"/>
      <c r="M75" s="831"/>
      <c r="N75" s="467">
        <f>SUM(N69:N74)</f>
        <v>44631.027951800992</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194672.46923631951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38934.493847263904</v>
      </c>
      <c r="M82" s="858"/>
      <c r="N82" s="57"/>
    </row>
    <row r="83" spans="1:14">
      <c r="B83" s="95" t="s">
        <v>973</v>
      </c>
      <c r="C83" s="96"/>
      <c r="D83" s="96"/>
      <c r="E83" s="96"/>
      <c r="F83" s="96"/>
      <c r="G83" s="96"/>
      <c r="H83" s="96"/>
      <c r="I83" s="93"/>
      <c r="J83" s="94"/>
      <c r="K83" s="311">
        <v>0.05</v>
      </c>
      <c r="L83" s="857">
        <f>N77*K83</f>
        <v>9733.623461815976</v>
      </c>
      <c r="M83" s="858"/>
      <c r="N83" s="57"/>
    </row>
    <row r="84" spans="1:14" ht="15.75" thickBot="1">
      <c r="B84" s="97" t="s">
        <v>974</v>
      </c>
      <c r="C84" s="98"/>
      <c r="D84" s="98"/>
      <c r="E84" s="98"/>
      <c r="F84" s="98"/>
      <c r="G84" s="98"/>
      <c r="H84" s="98"/>
      <c r="I84" s="99"/>
      <c r="J84" s="100"/>
      <c r="K84" s="312">
        <v>0.05</v>
      </c>
      <c r="L84" s="859">
        <f>N77*K84</f>
        <v>9733.623461815976</v>
      </c>
      <c r="M84" s="860"/>
      <c r="N84" s="57"/>
    </row>
    <row r="85" spans="1:14" ht="15.75" thickBot="1">
      <c r="B85" s="823" t="s">
        <v>953</v>
      </c>
      <c r="C85" s="824"/>
      <c r="D85" s="824"/>
      <c r="E85" s="824"/>
      <c r="F85" s="824"/>
      <c r="G85" s="824"/>
      <c r="H85" s="824"/>
      <c r="I85" s="824"/>
      <c r="J85" s="824"/>
      <c r="K85" s="824"/>
      <c r="L85" s="824"/>
      <c r="M85" s="825"/>
      <c r="N85" s="58">
        <f>L82+L83+L84</f>
        <v>58401.740770895864</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253074.21000721538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988" t="s">
        <v>944</v>
      </c>
      <c r="D30" s="989"/>
      <c r="E30" s="989"/>
      <c r="F30" s="989"/>
      <c r="G30" s="989"/>
      <c r="H30" s="989"/>
      <c r="I30" s="989"/>
      <c r="J30" s="461"/>
      <c r="K30" s="314"/>
      <c r="L30" s="834" t="s">
        <v>945</v>
      </c>
      <c r="M30" s="835"/>
      <c r="N30" s="77" t="s">
        <v>946</v>
      </c>
    </row>
    <row r="31" spans="1:14" ht="28.5" customHeight="1" thickBot="1">
      <c r="A31" t="s">
        <v>1845</v>
      </c>
      <c r="B31" s="86" t="s">
        <v>1681</v>
      </c>
      <c r="C31" s="986" t="s">
        <v>2140</v>
      </c>
      <c r="D31" s="987"/>
      <c r="E31" s="987"/>
      <c r="F31" s="987"/>
      <c r="G31" s="987"/>
      <c r="H31" s="987"/>
      <c r="I31" s="987"/>
      <c r="J31" s="987"/>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2231.5513975900499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2231.5513975900499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57462.55973468798</v>
      </c>
      <c r="N48" s="279">
        <f>K48*M48</f>
        <v>63208.815708156784</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3668.5084139980077</v>
      </c>
      <c r="N49" s="279">
        <f>K49*M49</f>
        <v>4218.7846760977081</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321055.92683322006</v>
      </c>
      <c r="N50" s="279">
        <f>K50*M50</f>
        <v>38526.711219986406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5041.299387265688</v>
      </c>
      <c r="N51" s="279">
        <f>K51*M51</f>
        <v>10082.598774531376</v>
      </c>
    </row>
    <row r="52" spans="1:14" ht="15.75" thickBot="1">
      <c r="A52" t="s">
        <v>929</v>
      </c>
      <c r="B52" s="49" t="str">
        <f>VLOOKUP(A52,MATERIALES!A7:D373,3,FALSE)</f>
        <v>Malla Ciclónica Para Gaviones Galvanizada Aleación Zn-5A1-Mm Y Plastificada Pvc Cal 12 (2M3)</v>
      </c>
      <c r="C52" s="317"/>
      <c r="D52" s="317"/>
      <c r="E52" s="317"/>
      <c r="F52" s="317"/>
      <c r="G52" s="317"/>
      <c r="H52" s="317"/>
      <c r="I52" s="317"/>
      <c r="J52" s="440" t="str">
        <f>VLOOKUP(A52,MATERIALES!A6:D644,2,FALSE)</f>
        <v>u</v>
      </c>
      <c r="K52" s="132">
        <v>0.5</v>
      </c>
      <c r="L52" s="332"/>
      <c r="M52" s="409">
        <f>VLOOKUP(A52,MATERIALES!A7:D400,4,FALSE)</f>
        <v>170250.02641562177</v>
      </c>
      <c r="N52" s="279">
        <f>K52*M52</f>
        <v>85125.013207810887</v>
      </c>
    </row>
    <row r="53" spans="1:14" ht="15.75" thickBot="1">
      <c r="B53" s="823" t="s">
        <v>953</v>
      </c>
      <c r="C53" s="824"/>
      <c r="D53" s="824"/>
      <c r="E53" s="824"/>
      <c r="F53" s="824"/>
      <c r="G53" s="824"/>
      <c r="H53" s="824"/>
      <c r="I53" s="824"/>
      <c r="J53" s="824"/>
      <c r="K53" s="824"/>
      <c r="L53" s="824"/>
      <c r="M53" s="825"/>
      <c r="N53" s="401">
        <f>SUM(N48:N52)</f>
        <v>201161.92358658317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827">
        <f>VLOOKUP(A58,TRANSPORTE!A1:D117,4,FALSE)</f>
        <v>1370.803832317974</v>
      </c>
      <c r="M58" s="828"/>
      <c r="N58" s="294">
        <f>K58*L58</f>
        <v>1507.8842155497714</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1507.8842155497714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975"/>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8</v>
      </c>
      <c r="N69" s="402">
        <f>K69/M69</f>
        <v>31295.247499999998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133"/>
    </row>
    <row r="75" spans="1:15" ht="15.75" thickBot="1">
      <c r="B75" s="829" t="s">
        <v>953</v>
      </c>
      <c r="C75" s="830"/>
      <c r="D75" s="830"/>
      <c r="E75" s="830"/>
      <c r="F75" s="830"/>
      <c r="G75" s="830"/>
      <c r="H75" s="830"/>
      <c r="I75" s="830"/>
      <c r="J75" s="830"/>
      <c r="K75" s="830"/>
      <c r="L75" s="830"/>
      <c r="M75" s="831"/>
      <c r="N75" s="467">
        <f>SUM(N69:N74)</f>
        <v>44631.027951800992</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249532.38715152399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49906.477430304803</v>
      </c>
      <c r="M82" s="858"/>
      <c r="N82" s="57"/>
    </row>
    <row r="83" spans="1:14">
      <c r="B83" s="95" t="s">
        <v>973</v>
      </c>
      <c r="C83" s="96"/>
      <c r="D83" s="96"/>
      <c r="E83" s="96"/>
      <c r="F83" s="96"/>
      <c r="G83" s="96"/>
      <c r="H83" s="96"/>
      <c r="I83" s="93"/>
      <c r="J83" s="94"/>
      <c r="K83" s="311">
        <v>0.05</v>
      </c>
      <c r="L83" s="857">
        <f>N77*K83</f>
        <v>12476.619357576201</v>
      </c>
      <c r="M83" s="858"/>
      <c r="N83" s="57"/>
    </row>
    <row r="84" spans="1:14" ht="15.75" thickBot="1">
      <c r="B84" s="97" t="s">
        <v>974</v>
      </c>
      <c r="C84" s="98"/>
      <c r="D84" s="98"/>
      <c r="E84" s="98"/>
      <c r="F84" s="98"/>
      <c r="G84" s="98"/>
      <c r="H84" s="98"/>
      <c r="I84" s="99"/>
      <c r="J84" s="100"/>
      <c r="K84" s="312">
        <v>0.05</v>
      </c>
      <c r="L84" s="859">
        <f>N77*K84</f>
        <v>12476.619357576201</v>
      </c>
      <c r="M84" s="860"/>
      <c r="N84" s="57"/>
    </row>
    <row r="85" spans="1:14" ht="15.75" thickBot="1">
      <c r="B85" s="823" t="s">
        <v>953</v>
      </c>
      <c r="C85" s="824"/>
      <c r="D85" s="824"/>
      <c r="E85" s="824"/>
      <c r="F85" s="824"/>
      <c r="G85" s="824"/>
      <c r="H85" s="824"/>
      <c r="I85" s="824"/>
      <c r="J85" s="824"/>
      <c r="K85" s="824"/>
      <c r="L85" s="824"/>
      <c r="M85" s="825"/>
      <c r="N85" s="58">
        <f>L82+L83+L84</f>
        <v>74859.716145457205</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324392.10329698119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1682</v>
      </c>
      <c r="C31" s="87" t="s">
        <v>2141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257</v>
      </c>
      <c r="B36" s="836" t="str">
        <f>VLOOKUP(A36,EQUIPOS!A6:D154,3,FALSE)</f>
        <v>Mezcladora de concreto 1 bulto</v>
      </c>
      <c r="C36" s="837"/>
      <c r="D36" s="837"/>
      <c r="E36" s="837"/>
      <c r="F36" s="837"/>
      <c r="G36" s="837"/>
      <c r="H36" s="838"/>
      <c r="I36" s="274"/>
      <c r="J36" s="275"/>
      <c r="K36" s="276">
        <f>VLOOKUP(A36,EQUIPOS!A6:D163,4,FALSE)</f>
        <v>2646.791161330766</v>
      </c>
      <c r="L36" s="277"/>
      <c r="M36" s="343">
        <v>1</v>
      </c>
      <c r="N36" s="279">
        <f>K36*M36</f>
        <v>2646.791161330766</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3796.3137725900497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6443.1049339208157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757</v>
      </c>
      <c r="B48" s="49"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78968.680033260986</v>
      </c>
      <c r="N48" s="279">
        <f t="shared" ref="N48:N53" si="0">K48*M48</f>
        <v>39800.214736763533</v>
      </c>
    </row>
    <row r="49" spans="1:14">
      <c r="A49" s="169" t="s">
        <v>867</v>
      </c>
      <c r="B49" s="49" t="str">
        <f>VLOOKUP(A49,MATERIALES!A6:D373,3,FALSE)</f>
        <v>Formaleta (gaviones, juntas de bordillos, juntas de cunetas, muros, concretos clase D,E, F y G)</v>
      </c>
      <c r="C49" s="432"/>
      <c r="D49" s="432"/>
      <c r="E49" s="432"/>
      <c r="F49" s="432"/>
      <c r="G49" s="432"/>
      <c r="H49" s="432"/>
      <c r="I49" s="432"/>
      <c r="J49" s="319" t="str">
        <f>VLOOKUP(A49,MATERIALES!A5:D641,2,FALSE)</f>
        <v>m2</v>
      </c>
      <c r="K49" s="404">
        <v>2</v>
      </c>
      <c r="L49" s="428"/>
      <c r="M49" s="409">
        <f>VLOOKUP(A49,MATERIALES!A6:D397,4,FALSE)</f>
        <v>5041.299387265688</v>
      </c>
      <c r="N49" s="279">
        <f t="shared" si="0"/>
        <v>10082.598774531376</v>
      </c>
    </row>
    <row r="50" spans="1:14">
      <c r="A50" s="169" t="s">
        <v>774</v>
      </c>
      <c r="B50" s="49" t="str">
        <f>VLOOKUP(A50,MATERIALES!A6:D373,3,FALSE)</f>
        <v>Agua</v>
      </c>
      <c r="C50" s="432"/>
      <c r="D50" s="432"/>
      <c r="E50" s="432"/>
      <c r="F50" s="432"/>
      <c r="G50" s="432"/>
      <c r="H50" s="432"/>
      <c r="I50" s="432"/>
      <c r="J50" s="319" t="str">
        <f>VLOOKUP(A50,MATERIALES!A6:D642,2,FALSE)</f>
        <v>lt</v>
      </c>
      <c r="K50" s="404">
        <v>111</v>
      </c>
      <c r="L50" s="428"/>
      <c r="M50" s="409">
        <f>VLOOKUP(A50,MATERIALES!A6:D398,4,FALSE)</f>
        <v>41.994912021193848</v>
      </c>
      <c r="N50" s="279">
        <f t="shared" si="0"/>
        <v>4661.435234352517</v>
      </c>
    </row>
    <row r="51" spans="1:14">
      <c r="A51" s="169" t="s">
        <v>598</v>
      </c>
      <c r="B51" s="49" t="str">
        <f>VLOOKUP(A51,MATERIALES!A6:D373,3,FALSE)</f>
        <v>Piedra para concreto ciclópeo (rajón o canto rodado)</v>
      </c>
      <c r="C51" s="432"/>
      <c r="D51" s="432"/>
      <c r="E51" s="432"/>
      <c r="F51" s="432"/>
      <c r="G51" s="432"/>
      <c r="H51" s="432"/>
      <c r="I51" s="432"/>
      <c r="J51" s="319" t="str">
        <f>VLOOKUP(A51,MATERIALES!A6:D643,2,FALSE)</f>
        <v>m3</v>
      </c>
      <c r="K51" s="404">
        <v>0.4</v>
      </c>
      <c r="L51" s="428"/>
      <c r="M51" s="409">
        <f>VLOOKUP(A51,MATERIALES!A6:D399,4,FALSE)</f>
        <v>55952.79500931871</v>
      </c>
      <c r="N51" s="279">
        <f t="shared" si="0"/>
        <v>22381.118003727486</v>
      </c>
    </row>
    <row r="52" spans="1:14">
      <c r="A52" t="s">
        <v>802</v>
      </c>
      <c r="B52" s="327" t="str">
        <f>VLOOKUP(A52,MATERIALES!A7:D373,3,FALSE)</f>
        <v>Arena lavada</v>
      </c>
      <c r="C52" s="53"/>
      <c r="D52" s="53"/>
      <c r="E52" s="53"/>
      <c r="F52" s="53"/>
      <c r="G52" s="53"/>
      <c r="H52" s="53"/>
      <c r="I52" s="53"/>
      <c r="J52" s="319" t="str">
        <f>VLOOKUP(A52,MATERIALES!A6:D644,2,FALSE)</f>
        <v>m3</v>
      </c>
      <c r="K52" s="175">
        <v>0.378</v>
      </c>
      <c r="L52" s="325"/>
      <c r="M52" s="433">
        <f>VLOOKUP(A52,MATERIALES!A7:D400,4,FALSE)</f>
        <v>69312.675580530238</v>
      </c>
      <c r="N52" s="280">
        <f t="shared" si="0"/>
        <v>26200.191369440432</v>
      </c>
    </row>
    <row r="53" spans="1:14">
      <c r="A53" t="s">
        <v>804</v>
      </c>
      <c r="B53" s="174" t="str">
        <f>VLOOKUP(A53,MATERIALES!A8:D373,3,FALSE)</f>
        <v>Cemento gris</v>
      </c>
      <c r="C53" s="324"/>
      <c r="D53" s="324"/>
      <c r="E53" s="324"/>
      <c r="F53" s="324"/>
      <c r="G53" s="324"/>
      <c r="H53" s="324"/>
      <c r="I53" s="324"/>
      <c r="J53" s="319" t="str">
        <f>VLOOKUP(A53,MATERIALES!A7:D645,2,FALSE)</f>
        <v>kg</v>
      </c>
      <c r="K53" s="50">
        <v>156</v>
      </c>
      <c r="L53" s="325"/>
      <c r="M53" s="433">
        <f>VLOOKUP(A53,MATERIALES!A8:D401,4,FALSE)</f>
        <v>599.30644418450674</v>
      </c>
      <c r="N53" s="280">
        <f t="shared" si="0"/>
        <v>93491.805292783058</v>
      </c>
    </row>
    <row r="54" spans="1:14">
      <c r="B54" s="327"/>
      <c r="C54" s="324"/>
      <c r="D54" s="324"/>
      <c r="E54" s="324"/>
      <c r="F54" s="324"/>
      <c r="G54" s="324"/>
      <c r="H54" s="324"/>
      <c r="I54" s="324"/>
      <c r="J54" s="318"/>
      <c r="K54" s="50"/>
      <c r="L54" s="325"/>
      <c r="M54" s="433"/>
      <c r="N54" s="280"/>
    </row>
    <row r="55" spans="1:14" ht="15.75" thickBot="1">
      <c r="B55" s="829" t="s">
        <v>953</v>
      </c>
      <c r="C55" s="830"/>
      <c r="D55" s="830"/>
      <c r="E55" s="830"/>
      <c r="F55" s="830"/>
      <c r="G55" s="830"/>
      <c r="H55" s="830"/>
      <c r="I55" s="830"/>
      <c r="J55" s="830"/>
      <c r="K55" s="830"/>
      <c r="L55" s="830"/>
      <c r="M55" s="831"/>
      <c r="N55" s="110">
        <f>SUM(N48:N54)</f>
        <v>196617.3634115984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1311</v>
      </c>
      <c r="B60" s="52" t="str">
        <f>VLOOKUP(A60,TRANSPORTE!A1:D117,3,FALSE)</f>
        <v>Transporte de piedra para gaviones</v>
      </c>
      <c r="C60" s="324"/>
      <c r="D60" s="324"/>
      <c r="E60" s="324"/>
      <c r="F60" s="324"/>
      <c r="G60" s="324"/>
      <c r="H60" s="318" t="s">
        <v>339</v>
      </c>
      <c r="I60" s="286">
        <v>0.4</v>
      </c>
      <c r="J60" s="293">
        <v>1</v>
      </c>
      <c r="K60" s="286">
        <f>I60*J60</f>
        <v>0.4</v>
      </c>
      <c r="L60" s="827">
        <f>VLOOKUP(A60,TRANSPORTE!A1:D117,4,FALSE)</f>
        <v>1370.803832317974</v>
      </c>
      <c r="M60" s="828"/>
      <c r="N60" s="294">
        <f>K60*L60</f>
        <v>548.32153292718965</v>
      </c>
    </row>
    <row r="61" spans="1:14">
      <c r="A61" t="s">
        <v>1229</v>
      </c>
      <c r="B61" s="52" t="str">
        <f>VLOOKUP(A61,TRANSPORTE!A1:D117,3,FALSE)</f>
        <v>Transporte de arena</v>
      </c>
      <c r="C61" s="53"/>
      <c r="D61" s="53"/>
      <c r="E61" s="53"/>
      <c r="F61" s="53"/>
      <c r="G61" s="53"/>
      <c r="H61" s="318" t="s">
        <v>339</v>
      </c>
      <c r="I61" s="286">
        <v>0.378</v>
      </c>
      <c r="J61" s="293">
        <v>1</v>
      </c>
      <c r="K61" s="286">
        <f>I61*J61</f>
        <v>0.378</v>
      </c>
      <c r="L61" s="827">
        <f>VLOOKUP(A61,TRANSPORTE!A1:D117,4,FALSE)</f>
        <v>1294.9562204587594</v>
      </c>
      <c r="M61" s="828"/>
      <c r="N61" s="294">
        <f t="shared" ref="N61:N62" si="1">K61*L61</f>
        <v>489.49345133341103</v>
      </c>
    </row>
    <row r="62" spans="1:14">
      <c r="A62" t="s">
        <v>1281</v>
      </c>
      <c r="B62" s="52" t="str">
        <f>VLOOKUP(A62,TRANSPORTE!A1:D117,3,FALSE)</f>
        <v>Transporte de material triturado</v>
      </c>
      <c r="C62" s="53"/>
      <c r="D62" s="53"/>
      <c r="E62" s="53"/>
      <c r="F62" s="53"/>
      <c r="G62" s="53"/>
      <c r="H62" s="318" t="s">
        <v>339</v>
      </c>
      <c r="I62" s="286">
        <v>0.504</v>
      </c>
      <c r="J62" s="293">
        <v>1</v>
      </c>
      <c r="K62" s="286">
        <f>I62*J62</f>
        <v>0.504</v>
      </c>
      <c r="L62" s="827">
        <f>VLOOKUP(A62,TRANSPORTE!A1:D117,4,FALSE)</f>
        <v>1341.871351268391</v>
      </c>
      <c r="M62" s="828"/>
      <c r="N62" s="294">
        <f t="shared" si="1"/>
        <v>676.30316103926907</v>
      </c>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1714.1181452998699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70" t="s">
        <v>19</v>
      </c>
      <c r="B71" s="55" t="str">
        <f>VLOOKUP(A71,'MANO DE OBRA'!A8:D68,3,FALSE)</f>
        <v>Obrero (8)</v>
      </c>
      <c r="C71" s="53"/>
      <c r="D71" s="53"/>
      <c r="E71" s="53"/>
      <c r="F71" s="53"/>
      <c r="G71" s="53"/>
      <c r="H71" s="53"/>
      <c r="I71" s="299">
        <f>K71/J71*100</f>
        <v>270661.59999999998</v>
      </c>
      <c r="J71" s="300">
        <v>185</v>
      </c>
      <c r="K71" s="301">
        <f>VLOOKUP(A71,'MANO DE OBRA'!A8:D99,4,FALSE)</f>
        <v>500723.95999999996</v>
      </c>
      <c r="L71" s="56"/>
      <c r="M71" s="441">
        <v>8</v>
      </c>
      <c r="N71" s="402">
        <f>K71/M71</f>
        <v>62590.494999999995</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75926.27545180099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280700.86194262007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56140.172388524021</v>
      </c>
      <c r="M84" s="858"/>
      <c r="N84" s="57"/>
    </row>
    <row r="85" spans="1:14">
      <c r="B85" s="95" t="s">
        <v>973</v>
      </c>
      <c r="C85" s="96"/>
      <c r="D85" s="96"/>
      <c r="E85" s="96"/>
      <c r="F85" s="96"/>
      <c r="G85" s="96"/>
      <c r="H85" s="96"/>
      <c r="I85" s="93"/>
      <c r="J85" s="94"/>
      <c r="K85" s="311">
        <v>0.05</v>
      </c>
      <c r="L85" s="857">
        <f>N79*K85</f>
        <v>14035.043097131005</v>
      </c>
      <c r="M85" s="858"/>
      <c r="N85" s="57"/>
    </row>
    <row r="86" spans="1:14" ht="15.75" thickBot="1">
      <c r="B86" s="97" t="s">
        <v>974</v>
      </c>
      <c r="C86" s="98"/>
      <c r="D86" s="98"/>
      <c r="E86" s="98"/>
      <c r="F86" s="98"/>
      <c r="G86" s="98"/>
      <c r="H86" s="98"/>
      <c r="I86" s="99"/>
      <c r="J86" s="100"/>
      <c r="K86" s="312">
        <v>0.05</v>
      </c>
      <c r="L86" s="859">
        <f>N79*K86</f>
        <v>14035.043097131005</v>
      </c>
      <c r="M86" s="860"/>
      <c r="N86" s="57"/>
    </row>
    <row r="87" spans="1:14" ht="15.75" thickBot="1">
      <c r="B87" s="823" t="s">
        <v>953</v>
      </c>
      <c r="C87" s="824"/>
      <c r="D87" s="824"/>
      <c r="E87" s="824"/>
      <c r="F87" s="824"/>
      <c r="G87" s="824"/>
      <c r="H87" s="824"/>
      <c r="I87" s="824"/>
      <c r="J87" s="824"/>
      <c r="K87" s="824"/>
      <c r="L87" s="824"/>
      <c r="M87" s="825"/>
      <c r="N87" s="58">
        <f>L84+L85+L86</f>
        <v>84210.258582786046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364911.12052540609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1134</v>
      </c>
      <c r="C31" s="87" t="s">
        <v>2142</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1472.28864307204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1472.28864307204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805</v>
      </c>
      <c r="B48" s="49" t="str">
        <f>VLOOKUP(A48,MATERIALES!A5:D373,3,FALSE)</f>
        <v>Cemento Asfaltico 60-70</v>
      </c>
      <c r="C48" s="288"/>
      <c r="D48" s="288"/>
      <c r="E48" s="288"/>
      <c r="F48" s="288"/>
      <c r="G48" s="288"/>
      <c r="H48" s="288"/>
      <c r="I48" s="288"/>
      <c r="J48" s="318" t="str">
        <f>VLOOKUP(A48,MATERIALES!A4:D640,2,FALSE)</f>
        <v>kg</v>
      </c>
      <c r="K48" s="289">
        <v>0.5</v>
      </c>
      <c r="L48" s="274"/>
      <c r="M48" s="409">
        <f>VLOOKUP(A48,MATERIALES!A5:D396,4,FALSE)</f>
        <v>2326.8204453669623</v>
      </c>
      <c r="N48" s="279">
        <f>K48*M48</f>
        <v>1163.4102226834812</v>
      </c>
    </row>
    <row r="49" spans="1:14">
      <c r="A49" s="169" t="s">
        <v>833</v>
      </c>
      <c r="B49" s="49" t="str">
        <f>VLOOKUP(A49,MATERIALES!A6:D373,3,FALSE)</f>
        <v>Concreto Resistencia  14 (Mpa)</v>
      </c>
      <c r="C49" s="432"/>
      <c r="D49" s="432"/>
      <c r="E49" s="432"/>
      <c r="F49" s="432"/>
      <c r="G49" s="432"/>
      <c r="H49" s="432"/>
      <c r="I49" s="432"/>
      <c r="J49" s="319" t="str">
        <f>VLOOKUP(A49,MATERIALES!A5:D641,2,FALSE)</f>
        <v>m3</v>
      </c>
      <c r="K49" s="404">
        <v>1.01</v>
      </c>
      <c r="L49" s="428"/>
      <c r="M49" s="409">
        <f>VLOOKUP(A49,MATERIALES!A6:D397,4,FALSE)</f>
        <v>431232.88490557071</v>
      </c>
      <c r="N49" s="279">
        <f>K49*M49</f>
        <v>435545.2137546264</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0.3</v>
      </c>
      <c r="L50" s="428"/>
      <c r="M50" s="409">
        <f>VLOOKUP(A50,MATERIALES!A6:D398,4,FALSE)</f>
        <v>5041.299387265688</v>
      </c>
      <c r="N50" s="279">
        <f>K50*M50</f>
        <v>1512.3898161797063</v>
      </c>
    </row>
    <row r="51" spans="1:14">
      <c r="A51" s="169"/>
      <c r="B51" s="327"/>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327"/>
      <c r="C53" s="324"/>
      <c r="D53" s="324"/>
      <c r="E53" s="324"/>
      <c r="F53" s="324"/>
      <c r="G53" s="324"/>
      <c r="H53" s="324"/>
      <c r="I53" s="324"/>
      <c r="J53" s="318"/>
      <c r="K53" s="50"/>
      <c r="L53" s="325"/>
      <c r="M53" s="433"/>
      <c r="N53" s="280"/>
    </row>
    <row r="54" spans="1:14">
      <c r="B54" s="327"/>
      <c r="C54" s="324"/>
      <c r="D54" s="324"/>
      <c r="E54" s="324"/>
      <c r="F54" s="324"/>
      <c r="G54" s="324"/>
      <c r="H54" s="324"/>
      <c r="I54" s="324"/>
      <c r="J54" s="318"/>
      <c r="K54" s="50"/>
      <c r="L54" s="325"/>
      <c r="M54" s="433"/>
      <c r="N54" s="280"/>
    </row>
    <row r="55" spans="1:14" ht="15.75" thickBot="1">
      <c r="B55" s="829" t="s">
        <v>953</v>
      </c>
      <c r="C55" s="830"/>
      <c r="D55" s="830"/>
      <c r="E55" s="830"/>
      <c r="F55" s="830"/>
      <c r="G55" s="830"/>
      <c r="H55" s="830"/>
      <c r="I55" s="830"/>
      <c r="J55" s="830"/>
      <c r="K55" s="830"/>
      <c r="L55" s="830"/>
      <c r="M55" s="831"/>
      <c r="N55" s="110">
        <f>SUM(N48:N54)</f>
        <v>438221.0137934896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1239</v>
      </c>
      <c r="B60" s="52" t="str">
        <f>VLOOKUP(A60,TRANSPORTE!A1:D117,3,FALSE)</f>
        <v>Transporte de concreto</v>
      </c>
      <c r="C60" s="324"/>
      <c r="D60" s="324"/>
      <c r="E60" s="324"/>
      <c r="F60" s="324"/>
      <c r="G60" s="324"/>
      <c r="H60" s="318" t="s">
        <v>339</v>
      </c>
      <c r="I60" s="286">
        <v>1.01</v>
      </c>
      <c r="J60" s="293">
        <v>1</v>
      </c>
      <c r="K60" s="286">
        <f>I60*J60</f>
        <v>1.01</v>
      </c>
      <c r="L60" s="827">
        <f>VLOOKUP(A60,TRANSPORTE!A1:D117,4,FALSE)</f>
        <v>990.53430070945558</v>
      </c>
      <c r="M60" s="828"/>
      <c r="N60" s="294">
        <f>K60*L60</f>
        <v>1000.4396437165501</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316"/>
      <c r="C65" s="317"/>
      <c r="D65" s="317"/>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1000.4396437165501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70"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10</v>
      </c>
      <c r="N71" s="402">
        <f>K71/M71</f>
        <v>18777.148499999999</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29445.772861440797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470139.51494171901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94027.902988343805</v>
      </c>
      <c r="M84" s="858"/>
      <c r="N84" s="57"/>
    </row>
    <row r="85" spans="1:14">
      <c r="B85" s="95" t="s">
        <v>973</v>
      </c>
      <c r="C85" s="96"/>
      <c r="D85" s="96"/>
      <c r="E85" s="96"/>
      <c r="F85" s="96"/>
      <c r="G85" s="96"/>
      <c r="H85" s="96"/>
      <c r="I85" s="93"/>
      <c r="J85" s="94"/>
      <c r="K85" s="311">
        <v>0.05</v>
      </c>
      <c r="L85" s="857">
        <f>N79*K85</f>
        <v>23506.975747085951</v>
      </c>
      <c r="M85" s="858"/>
      <c r="N85" s="57"/>
    </row>
    <row r="86" spans="1:14" ht="15.75" thickBot="1">
      <c r="B86" s="97" t="s">
        <v>974</v>
      </c>
      <c r="C86" s="98"/>
      <c r="D86" s="98"/>
      <c r="E86" s="98"/>
      <c r="F86" s="98"/>
      <c r="G86" s="98"/>
      <c r="H86" s="98"/>
      <c r="I86" s="99"/>
      <c r="J86" s="100"/>
      <c r="K86" s="312">
        <v>0.05</v>
      </c>
      <c r="L86" s="859">
        <f>N79*K86</f>
        <v>23506.975747085951</v>
      </c>
      <c r="M86" s="860"/>
      <c r="N86" s="57"/>
    </row>
    <row r="87" spans="1:14" ht="15.75" thickBot="1">
      <c r="B87" s="823" t="s">
        <v>953</v>
      </c>
      <c r="C87" s="824"/>
      <c r="D87" s="824"/>
      <c r="E87" s="824"/>
      <c r="F87" s="824"/>
      <c r="G87" s="824"/>
      <c r="H87" s="824"/>
      <c r="I87" s="824"/>
      <c r="J87" s="824"/>
      <c r="K87" s="824"/>
      <c r="L87" s="824"/>
      <c r="M87" s="825"/>
      <c r="N87" s="58">
        <f>L84+L85+L86</f>
        <v>141041.85448251572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611181.36942423473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29.25" customHeight="1" thickBot="1">
      <c r="A31" t="s">
        <v>1845</v>
      </c>
      <c r="B31" s="86" t="s">
        <v>1135</v>
      </c>
      <c r="C31" s="963" t="s">
        <v>2143</v>
      </c>
      <c r="D31" s="964"/>
      <c r="E31" s="964"/>
      <c r="F31" s="964"/>
      <c r="G31" s="964"/>
      <c r="H31" s="964"/>
      <c r="I31" s="964"/>
      <c r="J31" s="990"/>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77.289077871469317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77.289077871469317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805</v>
      </c>
      <c r="B48" s="49" t="str">
        <f>VLOOKUP(A48,MATERIALES!A5:D373,3,FALSE)</f>
        <v>Cemento Asfaltico 60-70</v>
      </c>
      <c r="C48" s="288"/>
      <c r="D48" s="288"/>
      <c r="E48" s="288"/>
      <c r="F48" s="288"/>
      <c r="G48" s="288"/>
      <c r="H48" s="288"/>
      <c r="I48" s="288"/>
      <c r="J48" s="318" t="str">
        <f>VLOOKUP(A48,MATERIALES!A4:D640,2,FALSE)</f>
        <v>kg</v>
      </c>
      <c r="K48" s="289">
        <v>0.05</v>
      </c>
      <c r="L48" s="274"/>
      <c r="M48" s="409">
        <f>VLOOKUP(A48,MATERIALES!A5:D396,4,FALSE)</f>
        <v>2326.8204453669623</v>
      </c>
      <c r="N48" s="279">
        <f>K48*M48</f>
        <v>116.34102226834813</v>
      </c>
    </row>
    <row r="49" spans="1:14">
      <c r="A49" s="169" t="s">
        <v>429</v>
      </c>
      <c r="B49" s="49" t="str">
        <f>VLOOKUP(A49,MATERIALES!A6:D373,3,FALSE)</f>
        <v>Cuneta prefabricada de concreto tipo V de (0,8*0,3*0,22)</v>
      </c>
      <c r="C49" s="432"/>
      <c r="D49" s="432"/>
      <c r="E49" s="432"/>
      <c r="F49" s="432"/>
      <c r="G49" s="432"/>
      <c r="H49" s="432"/>
      <c r="I49" s="432"/>
      <c r="J49" s="319" t="str">
        <f>VLOOKUP(A49,MATERIALES!A5:D641,2,FALSE)</f>
        <v>m</v>
      </c>
      <c r="K49" s="404">
        <v>1</v>
      </c>
      <c r="L49" s="428"/>
      <c r="M49" s="409">
        <f>VLOOKUP(A49,MATERIALES!A6:D397,4,FALSE)</f>
        <v>21689.185599058346</v>
      </c>
      <c r="N49" s="279">
        <f>K49*M49</f>
        <v>21689.185599058346</v>
      </c>
    </row>
    <row r="50" spans="1:14">
      <c r="A50" s="169"/>
      <c r="B50" s="49"/>
      <c r="C50" s="432"/>
      <c r="D50" s="432"/>
      <c r="E50" s="432"/>
      <c r="F50" s="432"/>
      <c r="G50" s="432"/>
      <c r="H50" s="432"/>
      <c r="I50" s="432"/>
      <c r="J50" s="318"/>
      <c r="K50" s="404"/>
      <c r="L50" s="428"/>
      <c r="M50" s="409"/>
      <c r="N50" s="279"/>
    </row>
    <row r="51" spans="1:14">
      <c r="A51" s="169"/>
      <c r="B51" s="327"/>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327"/>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21805.526621326695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70"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150</v>
      </c>
      <c r="N71" s="402">
        <f>K71/M71</f>
        <v>834.53993333333324</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150</v>
      </c>
      <c r="N72" s="402">
        <f>K72/M72</f>
        <v>711.24162409605321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1545.7815574293863</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23428.597256627549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4685.7194513255099</v>
      </c>
      <c r="M84" s="858"/>
      <c r="N84" s="57"/>
    </row>
    <row r="85" spans="1:14">
      <c r="B85" s="95" t="s">
        <v>973</v>
      </c>
      <c r="C85" s="96"/>
      <c r="D85" s="96"/>
      <c r="E85" s="96"/>
      <c r="F85" s="96"/>
      <c r="G85" s="96"/>
      <c r="H85" s="96"/>
      <c r="I85" s="93"/>
      <c r="J85" s="94"/>
      <c r="K85" s="311">
        <v>0.05</v>
      </c>
      <c r="L85" s="857">
        <f>N79*K85</f>
        <v>1171.4298628313775</v>
      </c>
      <c r="M85" s="858"/>
      <c r="N85" s="57"/>
    </row>
    <row r="86" spans="1:14" ht="15.75" thickBot="1">
      <c r="B86" s="97" t="s">
        <v>974</v>
      </c>
      <c r="C86" s="98"/>
      <c r="D86" s="98"/>
      <c r="E86" s="98"/>
      <c r="F86" s="98"/>
      <c r="G86" s="98"/>
      <c r="H86" s="98"/>
      <c r="I86" s="99"/>
      <c r="J86" s="100"/>
      <c r="K86" s="312">
        <v>0.05</v>
      </c>
      <c r="L86" s="859">
        <f>N79*K86</f>
        <v>1171.4298628313775</v>
      </c>
      <c r="M86" s="860"/>
      <c r="N86" s="57"/>
    </row>
    <row r="87" spans="1:14" ht="15.75" thickBot="1">
      <c r="B87" s="823" t="s">
        <v>953</v>
      </c>
      <c r="C87" s="824"/>
      <c r="D87" s="824"/>
      <c r="E87" s="824"/>
      <c r="F87" s="824"/>
      <c r="G87" s="824"/>
      <c r="H87" s="824"/>
      <c r="I87" s="824"/>
      <c r="J87" s="824"/>
      <c r="K87" s="824"/>
      <c r="L87" s="824"/>
      <c r="M87" s="825"/>
      <c r="N87" s="58">
        <f>L84+L85+L86</f>
        <v>7028.5791769882644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30457.176433615812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1683</v>
      </c>
      <c r="C31" s="963" t="s">
        <v>2144</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160</v>
      </c>
      <c r="B36" s="836" t="str">
        <f>VLOOKUP(A36,EQUIPOS!A6:D154,3,FALSE)</f>
        <v>COMPACTADOR MANUAL VIBRATORIO (RANA) con motor de 6 HP</v>
      </c>
      <c r="C36" s="837"/>
      <c r="D36" s="837"/>
      <c r="E36" s="837"/>
      <c r="F36" s="837"/>
      <c r="G36" s="837"/>
      <c r="H36" s="838"/>
      <c r="I36" s="274"/>
      <c r="J36" s="275"/>
      <c r="K36" s="276">
        <f>VLOOKUP(A36,EQUIPOS!A6:D163,4,FALSE)</f>
        <v>5357.1307298963638</v>
      </c>
      <c r="L36" s="277"/>
      <c r="M36" s="343">
        <v>1.25</v>
      </c>
      <c r="N36" s="279">
        <f>K36/M36</f>
        <v>4285.7045839170914</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2098.1935930720401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6383.8981769891316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550</v>
      </c>
      <c r="B48" s="49" t="str">
        <f>VLOOKUP(A48,MATERIALES!A5:D373,3,FALSE)</f>
        <v>Material seleccionado para Relleno</v>
      </c>
      <c r="C48" s="288"/>
      <c r="D48" s="288"/>
      <c r="E48" s="288"/>
      <c r="F48" s="288"/>
      <c r="G48" s="288"/>
      <c r="H48" s="288"/>
      <c r="I48" s="288"/>
      <c r="J48" s="318" t="str">
        <f>VLOOKUP(A48,MATERIALES!A4:D640,2,FALSE)</f>
        <v>m3</v>
      </c>
      <c r="K48" s="289">
        <v>0.5</v>
      </c>
      <c r="L48" s="274"/>
      <c r="M48" s="409">
        <f>VLOOKUP(A48,MATERIALES!A5:D396,4,FALSE)</f>
        <v>25810.130862879425</v>
      </c>
      <c r="N48" s="279">
        <f>K48*M48</f>
        <v>12905.065431439712</v>
      </c>
    </row>
    <row r="49" spans="1:14">
      <c r="A49" s="169" t="s">
        <v>805</v>
      </c>
      <c r="B49" s="49" t="str">
        <f>VLOOKUP(A49,MATERIALES!A6:D373,3,FALSE)</f>
        <v>Cemento Asfaltico 60-70</v>
      </c>
      <c r="C49" s="432"/>
      <c r="D49" s="432"/>
      <c r="E49" s="432"/>
      <c r="F49" s="432"/>
      <c r="G49" s="432"/>
      <c r="H49" s="432"/>
      <c r="I49" s="432"/>
      <c r="J49" s="319" t="str">
        <f>VLOOKUP(A49,MATERIALES!A5:D641,2,FALSE)</f>
        <v>kg</v>
      </c>
      <c r="K49" s="404">
        <v>0.5</v>
      </c>
      <c r="L49" s="428"/>
      <c r="M49" s="409">
        <f>VLOOKUP(A49,MATERIALES!A6:D397,4,FALSE)</f>
        <v>2326.8204453669623</v>
      </c>
      <c r="N49" s="279">
        <f>K49*M49</f>
        <v>1163.4102226834812</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1.01</v>
      </c>
      <c r="L50" s="428"/>
      <c r="M50" s="409">
        <f>VLOOKUP(A50,MATERIALES!A6:D398,4,FALSE)</f>
        <v>431232.88490557071</v>
      </c>
      <c r="N50" s="279">
        <f>K50*M50</f>
        <v>435545.2137546264</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0.3</v>
      </c>
      <c r="L51" s="428"/>
      <c r="M51" s="409">
        <f>VLOOKUP(A51,MATERIALES!A6:D399,4,FALSE)</f>
        <v>5041.299387265688</v>
      </c>
      <c r="N51" s="279">
        <f>K51*M51</f>
        <v>1512.3898161797063</v>
      </c>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451126.07922492927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1239</v>
      </c>
      <c r="B58" s="52" t="str">
        <f>VLOOKUP(A58,TRANSPORTE!A1:D117,3,FALSE)</f>
        <v>Transporte de concreto</v>
      </c>
      <c r="C58" s="324"/>
      <c r="D58" s="324"/>
      <c r="E58" s="324"/>
      <c r="F58" s="324"/>
      <c r="G58" s="324"/>
      <c r="H58" s="318" t="s">
        <v>1999</v>
      </c>
      <c r="I58" s="286">
        <v>1.01</v>
      </c>
      <c r="J58" s="293">
        <v>1</v>
      </c>
      <c r="K58" s="286">
        <f>I58*J58</f>
        <v>1.01</v>
      </c>
      <c r="L58" s="827">
        <f>VLOOKUP(A58,TRANSPORTE!A1:D117,4,FALSE)</f>
        <v>990.53430070945558</v>
      </c>
      <c r="M58" s="828"/>
      <c r="N58" s="294">
        <f>K58*L58</f>
        <v>1000.4396437165501</v>
      </c>
    </row>
    <row r="59" spans="1:14">
      <c r="A59" t="s">
        <v>1291</v>
      </c>
      <c r="B59" s="52" t="str">
        <f>VLOOKUP(A59,TRANSPORTE!A1:D117,3,FALSE)</f>
        <v>Transporte de material seleccionado para relleno</v>
      </c>
      <c r="C59" s="53"/>
      <c r="D59" s="53"/>
      <c r="E59" s="53"/>
      <c r="F59" s="53"/>
      <c r="G59" s="53"/>
      <c r="H59" s="318" t="s">
        <v>1999</v>
      </c>
      <c r="I59" s="286">
        <v>0.5</v>
      </c>
      <c r="J59" s="293">
        <v>1</v>
      </c>
      <c r="K59" s="286">
        <f>I59*J59</f>
        <v>0.5</v>
      </c>
      <c r="L59" s="827">
        <f>VLOOKUP(A59,TRANSPORTE!A1:D117,4,FALSE)</f>
        <v>1341.871351268391</v>
      </c>
      <c r="M59" s="828"/>
      <c r="N59" s="294">
        <f>K59*L59</f>
        <v>670.93567563419549</v>
      </c>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316"/>
      <c r="C63" s="317"/>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1671.3753193507455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s="170" t="s">
        <v>13</v>
      </c>
      <c r="B69" s="55" t="str">
        <f>VLOOKUP(A69,'MANO DE OBRA'!A8:D68,3,FALSE)</f>
        <v>Obrero (5)</v>
      </c>
      <c r="C69" s="53"/>
      <c r="D69" s="53"/>
      <c r="E69" s="53"/>
      <c r="F69" s="53"/>
      <c r="G69" s="53"/>
      <c r="H69" s="53"/>
      <c r="I69" s="299">
        <f>K69/J69*100</f>
        <v>169163.49999999997</v>
      </c>
      <c r="J69" s="300">
        <v>185</v>
      </c>
      <c r="K69" s="301">
        <f>VLOOKUP(A69,'MANO DE OBRA'!A8:D99,4,FALSE)</f>
        <v>312952.47499999998</v>
      </c>
      <c r="L69" s="56"/>
      <c r="M69" s="441">
        <v>10</v>
      </c>
      <c r="N69" s="402">
        <f>K69/M69</f>
        <v>31295.247499999998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133"/>
    </row>
    <row r="75" spans="1:15" ht="15.75" thickBot="1">
      <c r="B75" s="829" t="s">
        <v>953</v>
      </c>
      <c r="C75" s="830"/>
      <c r="D75" s="830"/>
      <c r="E75" s="830"/>
      <c r="F75" s="830"/>
      <c r="G75" s="830"/>
      <c r="H75" s="830"/>
      <c r="I75" s="830"/>
      <c r="J75" s="830"/>
      <c r="K75" s="830"/>
      <c r="L75" s="830"/>
      <c r="M75" s="831"/>
      <c r="N75" s="467">
        <f>SUM(N69:N74)</f>
        <v>41963.871861440799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501145.22458270995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100229.044916542</v>
      </c>
      <c r="M82" s="858"/>
      <c r="N82" s="57"/>
    </row>
    <row r="83" spans="1:14">
      <c r="B83" s="95" t="s">
        <v>973</v>
      </c>
      <c r="C83" s="96"/>
      <c r="D83" s="96"/>
      <c r="E83" s="96"/>
      <c r="F83" s="96"/>
      <c r="G83" s="96"/>
      <c r="H83" s="96"/>
      <c r="I83" s="93"/>
      <c r="J83" s="94"/>
      <c r="K83" s="311">
        <v>0.05</v>
      </c>
      <c r="L83" s="857">
        <f>N77*K83</f>
        <v>25057.2612291355</v>
      </c>
      <c r="M83" s="858"/>
      <c r="N83" s="57"/>
    </row>
    <row r="84" spans="1:14" ht="15.75" thickBot="1">
      <c r="B84" s="97" t="s">
        <v>974</v>
      </c>
      <c r="C84" s="98"/>
      <c r="D84" s="98"/>
      <c r="E84" s="98"/>
      <c r="F84" s="98"/>
      <c r="G84" s="98"/>
      <c r="H84" s="98"/>
      <c r="I84" s="99"/>
      <c r="J84" s="100"/>
      <c r="K84" s="312">
        <v>0.05</v>
      </c>
      <c r="L84" s="859">
        <f>N77*K84</f>
        <v>25057.2612291355</v>
      </c>
      <c r="M84" s="860"/>
      <c r="N84" s="57"/>
    </row>
    <row r="85" spans="1:14" ht="15.75" thickBot="1">
      <c r="B85" s="823" t="s">
        <v>953</v>
      </c>
      <c r="C85" s="824"/>
      <c r="D85" s="824"/>
      <c r="E85" s="824"/>
      <c r="F85" s="824"/>
      <c r="G85" s="824"/>
      <c r="H85" s="824"/>
      <c r="I85" s="824"/>
      <c r="J85" s="824"/>
      <c r="K85" s="824"/>
      <c r="L85" s="824"/>
      <c r="M85" s="825"/>
      <c r="N85" s="58">
        <f>L82+L83+L84</f>
        <v>150343.56737481299</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651488.79195752298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31.5" customHeight="1" thickBot="1">
      <c r="A31" t="s">
        <v>1845</v>
      </c>
      <c r="B31" s="86" t="s">
        <v>1684</v>
      </c>
      <c r="C31" s="963" t="s">
        <v>2145</v>
      </c>
      <c r="D31" s="964"/>
      <c r="E31" s="964"/>
      <c r="F31" s="964"/>
      <c r="G31" s="964"/>
      <c r="H31" s="964"/>
      <c r="I31" s="964"/>
      <c r="J31" s="990"/>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160</v>
      </c>
      <c r="B36" s="836" t="str">
        <f>VLOOKUP(A36,EQUIPOS!A6:D154,3,FALSE)</f>
        <v>COMPACTADOR MANUAL VIBRATORIO (RANA) con motor de 6 HP</v>
      </c>
      <c r="C36" s="837"/>
      <c r="D36" s="837"/>
      <c r="E36" s="837"/>
      <c r="F36" s="837"/>
      <c r="G36" s="837"/>
      <c r="H36" s="838"/>
      <c r="I36" s="274"/>
      <c r="J36" s="275"/>
      <c r="K36" s="276">
        <f>VLOOKUP(A36,EQUIPOS!A6:D163,4,FALSE)</f>
        <v>5357.1307298963638</v>
      </c>
      <c r="L36" s="277"/>
      <c r="M36" s="343">
        <v>18.75</v>
      </c>
      <c r="N36" s="279">
        <f>K36/M36</f>
        <v>285.71363892780607</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119.016074538136</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404.72971346594204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550</v>
      </c>
      <c r="B48" s="49" t="str">
        <f>VLOOKUP(A48,MATERIALES!A5:D373,3,FALSE)</f>
        <v>Material seleccionado para Relleno</v>
      </c>
      <c r="C48" s="288"/>
      <c r="D48" s="288"/>
      <c r="E48" s="288"/>
      <c r="F48" s="288"/>
      <c r="G48" s="288"/>
      <c r="H48" s="288"/>
      <c r="I48" s="288"/>
      <c r="J48" s="318" t="str">
        <f>VLOOKUP(A48,MATERIALES!A4:D640,2,FALSE)</f>
        <v>m3</v>
      </c>
      <c r="K48" s="289">
        <v>0.05</v>
      </c>
      <c r="L48" s="274"/>
      <c r="M48" s="409">
        <f>VLOOKUP(A48,MATERIALES!A5:D396,4,FALSE)</f>
        <v>25810.130862879425</v>
      </c>
      <c r="N48" s="279">
        <f>K48*M48</f>
        <v>1290.5065431439714</v>
      </c>
    </row>
    <row r="49" spans="1:14">
      <c r="A49" s="169" t="s">
        <v>805</v>
      </c>
      <c r="B49" s="49" t="str">
        <f>VLOOKUP(A49,MATERIALES!A6:D373,3,FALSE)</f>
        <v>Cemento Asfaltico 60-70</v>
      </c>
      <c r="C49" s="432"/>
      <c r="D49" s="432"/>
      <c r="E49" s="432"/>
      <c r="F49" s="432"/>
      <c r="G49" s="432"/>
      <c r="H49" s="432"/>
      <c r="I49" s="432"/>
      <c r="J49" s="319" t="str">
        <f>VLOOKUP(A49,MATERIALES!A5:D641,2,FALSE)</f>
        <v>kg</v>
      </c>
      <c r="K49" s="404">
        <v>0.05</v>
      </c>
      <c r="L49" s="428"/>
      <c r="M49" s="409">
        <f>VLOOKUP(A49,MATERIALES!A6:D397,4,FALSE)</f>
        <v>2326.8204453669623</v>
      </c>
      <c r="N49" s="279">
        <f>K49*M49</f>
        <v>116.34102226834813</v>
      </c>
    </row>
    <row r="50" spans="1:14">
      <c r="A50" s="169" t="s">
        <v>429</v>
      </c>
      <c r="B50" s="49" t="str">
        <f>VLOOKUP(A50,MATERIALES!A6:D373,3,FALSE)</f>
        <v>Cuneta prefabricada de concreto tipo V de (0,8*0,3*0,22)</v>
      </c>
      <c r="C50" s="432"/>
      <c r="D50" s="432"/>
      <c r="E50" s="432"/>
      <c r="F50" s="432"/>
      <c r="G50" s="432"/>
      <c r="H50" s="432"/>
      <c r="I50" s="432"/>
      <c r="J50" s="319" t="str">
        <f>VLOOKUP(A50,MATERIALES!A6:D642,2,FALSE)</f>
        <v>m</v>
      </c>
      <c r="K50" s="404">
        <v>1</v>
      </c>
      <c r="L50" s="428"/>
      <c r="M50" s="409">
        <f>VLOOKUP(A50,MATERIALES!A6:D398,4,FALSE)</f>
        <v>21689.185599058346</v>
      </c>
      <c r="N50" s="279">
        <f>K50*M50</f>
        <v>21689.185599058346</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23096.033164470668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1291</v>
      </c>
      <c r="B58" s="52" t="str">
        <f>VLOOKUP(A58,TRANSPORTE!A1:D117,3,FALSE)</f>
        <v>Transporte de material seleccionado para relleno</v>
      </c>
      <c r="C58" s="324"/>
      <c r="D58" s="324"/>
      <c r="E58" s="324"/>
      <c r="F58" s="324"/>
      <c r="G58" s="324"/>
      <c r="H58" s="318" t="s">
        <v>1999</v>
      </c>
      <c r="I58" s="286">
        <v>0.05</v>
      </c>
      <c r="J58" s="293">
        <v>1</v>
      </c>
      <c r="K58" s="286">
        <f>I58*J58</f>
        <v>0.05</v>
      </c>
      <c r="L58" s="827">
        <f>VLOOKUP(A58,TRANSPORTE!A1:D117,4,FALSE)</f>
        <v>1341.871351268391</v>
      </c>
      <c r="M58" s="828"/>
      <c r="N58" s="294">
        <f>K58*L58</f>
        <v>67.093567563419555</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67.093567563419555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150</v>
      </c>
      <c r="N69" s="402">
        <f>K69/M69</f>
        <v>1669.0798666666665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133"/>
    </row>
    <row r="75" spans="1:15" ht="15.75" thickBot="1">
      <c r="B75" s="829" t="s">
        <v>953</v>
      </c>
      <c r="C75" s="830"/>
      <c r="D75" s="830"/>
      <c r="E75" s="830"/>
      <c r="F75" s="830"/>
      <c r="G75" s="830"/>
      <c r="H75" s="830"/>
      <c r="I75" s="830"/>
      <c r="J75" s="830"/>
      <c r="K75" s="830"/>
      <c r="L75" s="830"/>
      <c r="M75" s="831"/>
      <c r="N75" s="467">
        <f>SUM(N69:N74)</f>
        <v>2380.3214907627198</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25948.177936262749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5189.6355872525501</v>
      </c>
      <c r="M82" s="858"/>
      <c r="N82" s="57"/>
    </row>
    <row r="83" spans="1:14">
      <c r="B83" s="95" t="s">
        <v>973</v>
      </c>
      <c r="C83" s="96"/>
      <c r="D83" s="96"/>
      <c r="E83" s="96"/>
      <c r="F83" s="96"/>
      <c r="G83" s="96"/>
      <c r="H83" s="96"/>
      <c r="I83" s="93"/>
      <c r="J83" s="94"/>
      <c r="K83" s="311">
        <v>0.05</v>
      </c>
      <c r="L83" s="857">
        <f>N77*K83</f>
        <v>1297.4088968131375</v>
      </c>
      <c r="M83" s="858"/>
      <c r="N83" s="57"/>
    </row>
    <row r="84" spans="1:14" ht="15.75" thickBot="1">
      <c r="B84" s="97" t="s">
        <v>974</v>
      </c>
      <c r="C84" s="98"/>
      <c r="D84" s="98"/>
      <c r="E84" s="98"/>
      <c r="F84" s="98"/>
      <c r="G84" s="98"/>
      <c r="H84" s="98"/>
      <c r="I84" s="99"/>
      <c r="J84" s="100"/>
      <c r="K84" s="312">
        <v>0.05</v>
      </c>
      <c r="L84" s="859">
        <f>N77*K84</f>
        <v>1297.4088968131375</v>
      </c>
      <c r="M84" s="860"/>
      <c r="N84" s="57"/>
    </row>
    <row r="85" spans="1:14" ht="15.75" thickBot="1">
      <c r="B85" s="823" t="s">
        <v>953</v>
      </c>
      <c r="C85" s="824"/>
      <c r="D85" s="824"/>
      <c r="E85" s="824"/>
      <c r="F85" s="824"/>
      <c r="G85" s="824"/>
      <c r="H85" s="824"/>
      <c r="I85" s="824"/>
      <c r="J85" s="824"/>
      <c r="K85" s="824"/>
      <c r="L85" s="824"/>
      <c r="M85" s="825"/>
      <c r="N85" s="58">
        <f>L82+L83+L84</f>
        <v>7784.4533808788246</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33732.631317141575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1136</v>
      </c>
      <c r="C31" s="87" t="s">
        <v>2146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147.22886430720399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147.22886430720399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833</v>
      </c>
      <c r="B48" s="49" t="str">
        <f>VLOOKUP(A48,MATERIALES!A5:D373,3,FALSE)</f>
        <v>Concreto Resistencia  14 (Mpa)</v>
      </c>
      <c r="C48" s="288"/>
      <c r="D48" s="288"/>
      <c r="E48" s="288"/>
      <c r="F48" s="288"/>
      <c r="G48" s="288"/>
      <c r="H48" s="288"/>
      <c r="I48" s="275"/>
      <c r="J48" s="231" t="str">
        <f>VLOOKUP(A48,MATERIALES!A4:D640,2,FALSE)</f>
        <v>m3</v>
      </c>
      <c r="K48" s="289">
        <v>7.0000000000000007E-2</v>
      </c>
      <c r="L48" s="274"/>
      <c r="M48" s="409">
        <f>VLOOKUP(A48,MATERIALES!A5:D396,4,FALSE)</f>
        <v>431232.88490557071</v>
      </c>
      <c r="N48" s="279">
        <f>K48*M48</f>
        <v>30186.301943389954</v>
      </c>
    </row>
    <row r="49" spans="1:14">
      <c r="A49" s="169" t="s">
        <v>867</v>
      </c>
      <c r="B49" s="49" t="str">
        <f>VLOOKUP(A49,MATERIALES!A6:D373,3,FALSE)</f>
        <v>Formaleta (gaviones, juntas de bordillos, juntas de cunetas, muros, concretos clase D,E, F y G)</v>
      </c>
      <c r="C49" s="432"/>
      <c r="D49" s="432"/>
      <c r="E49" s="432"/>
      <c r="F49" s="432"/>
      <c r="G49" s="432"/>
      <c r="H49" s="432"/>
      <c r="I49" s="432"/>
      <c r="J49" s="318" t="str">
        <f>VLOOKUP(A49,MATERIALES!A5:D641,2,FALSE)</f>
        <v>m2</v>
      </c>
      <c r="K49" s="404">
        <v>0.3</v>
      </c>
      <c r="L49" s="428"/>
      <c r="M49" s="409">
        <f>VLOOKUP(A49,MATERIALES!A6:D397,4,FALSE)</f>
        <v>5041.299387265688</v>
      </c>
      <c r="N49" s="279">
        <f>K49*M49</f>
        <v>1512.3898161797063</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31698.691759569661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1239</v>
      </c>
      <c r="B58" s="52" t="str">
        <f>VLOOKUP(A58,TRANSPORTE!A1:D117,3,FALSE)</f>
        <v>Transporte de concreto</v>
      </c>
      <c r="C58" s="324"/>
      <c r="D58" s="324"/>
      <c r="E58" s="324"/>
      <c r="F58" s="324"/>
      <c r="G58" s="324"/>
      <c r="H58" s="318" t="s">
        <v>1999</v>
      </c>
      <c r="I58" s="286">
        <v>7.0000000000000007E-2</v>
      </c>
      <c r="J58" s="293">
        <v>1</v>
      </c>
      <c r="K58" s="286">
        <f>I58*J58</f>
        <v>7.0000000000000007E-2</v>
      </c>
      <c r="L58" s="827">
        <f>VLOOKUP(A58,TRANSPORTE!A1:D117,4,FALSE)</f>
        <v>990.53430070945558</v>
      </c>
      <c r="M58" s="828"/>
      <c r="N58" s="294">
        <f>K58*L58</f>
        <v>69.337401049661892</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69.337401049661892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975"/>
      <c r="N68" s="104" t="s">
        <v>951</v>
      </c>
    </row>
    <row r="69" spans="1:15">
      <c r="A69" s="170" t="s">
        <v>9</v>
      </c>
      <c r="B69" s="55" t="str">
        <f>VLOOKUP(A69,'MANO DE OBRA'!A8:D68,3,FALSE)</f>
        <v>Obrero (3)</v>
      </c>
      <c r="C69" s="53"/>
      <c r="D69" s="53"/>
      <c r="E69" s="53"/>
      <c r="F69" s="53"/>
      <c r="G69" s="53"/>
      <c r="H69" s="53"/>
      <c r="I69" s="299">
        <f>K69/J69*100</f>
        <v>101498.09999999999</v>
      </c>
      <c r="J69" s="300">
        <v>185</v>
      </c>
      <c r="K69" s="301">
        <f>VLOOKUP(A69,'MANO DE OBRA'!A8:D99,4,FALSE)</f>
        <v>187771.48499999999</v>
      </c>
      <c r="L69" s="56"/>
      <c r="M69" s="438">
        <v>100</v>
      </c>
      <c r="N69" s="402">
        <f>K69/M69</f>
        <v>1877.7148499999998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133"/>
    </row>
    <row r="75" spans="1:15" ht="15.75" thickBot="1">
      <c r="B75" s="829" t="s">
        <v>953</v>
      </c>
      <c r="C75" s="830"/>
      <c r="D75" s="830"/>
      <c r="E75" s="830"/>
      <c r="F75" s="830"/>
      <c r="G75" s="830"/>
      <c r="H75" s="830"/>
      <c r="I75" s="830"/>
      <c r="J75" s="830"/>
      <c r="K75" s="830"/>
      <c r="L75" s="830"/>
      <c r="M75" s="831"/>
      <c r="N75" s="467">
        <f>SUM(N69:N74)</f>
        <v>2944.5772861440796</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34859.835311070608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6971.9670622141221</v>
      </c>
      <c r="M82" s="858"/>
      <c r="N82" s="57"/>
    </row>
    <row r="83" spans="1:14">
      <c r="B83" s="95" t="s">
        <v>973</v>
      </c>
      <c r="C83" s="96"/>
      <c r="D83" s="96"/>
      <c r="E83" s="96"/>
      <c r="F83" s="96"/>
      <c r="G83" s="96"/>
      <c r="H83" s="96"/>
      <c r="I83" s="93"/>
      <c r="J83" s="94"/>
      <c r="K83" s="311">
        <v>0.05</v>
      </c>
      <c r="L83" s="857">
        <f>N77*K83</f>
        <v>1742.9917655535305</v>
      </c>
      <c r="M83" s="858"/>
      <c r="N83" s="57"/>
    </row>
    <row r="84" spans="1:14" ht="15.75" thickBot="1">
      <c r="B84" s="97" t="s">
        <v>974</v>
      </c>
      <c r="C84" s="98"/>
      <c r="D84" s="98"/>
      <c r="E84" s="98"/>
      <c r="F84" s="98"/>
      <c r="G84" s="98"/>
      <c r="H84" s="98"/>
      <c r="I84" s="99"/>
      <c r="J84" s="100"/>
      <c r="K84" s="312">
        <v>0.05</v>
      </c>
      <c r="L84" s="859">
        <f>N77*K84</f>
        <v>1742.9917655535305</v>
      </c>
      <c r="M84" s="860"/>
      <c r="N84" s="57"/>
    </row>
    <row r="85" spans="1:14" ht="15.75" thickBot="1">
      <c r="B85" s="823" t="s">
        <v>953</v>
      </c>
      <c r="C85" s="824"/>
      <c r="D85" s="824"/>
      <c r="E85" s="824"/>
      <c r="F85" s="824"/>
      <c r="G85" s="824"/>
      <c r="H85" s="824"/>
      <c r="I85" s="824"/>
      <c r="J85" s="824"/>
      <c r="K85" s="824"/>
      <c r="L85" s="824"/>
      <c r="M85" s="825"/>
      <c r="N85" s="58">
        <f>L82+L83+L84</f>
        <v>10457.950593321182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45317.785904391792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1685</v>
      </c>
      <c r="C31" s="87" t="s">
        <v>2147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77.289077871469317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77.289077871469317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400</v>
      </c>
      <c r="B48" s="49" t="str">
        <f>VLOOKUP(A48,MATERIALES!A5:D373,3,FALSE)</f>
        <v>Bordillo Prefabricado En Concreto Ref.A85 Ntc-4109, 0,20 X 0,35 X 0.80 M</v>
      </c>
      <c r="C48" s="288"/>
      <c r="D48" s="288"/>
      <c r="E48" s="288"/>
      <c r="F48" s="288"/>
      <c r="G48" s="288"/>
      <c r="H48" s="288"/>
      <c r="I48" s="275"/>
      <c r="J48" s="231" t="str">
        <f>VLOOKUP(A48,MATERIALES!A4:D640,2,FALSE)</f>
        <v>u</v>
      </c>
      <c r="K48" s="289">
        <v>1.25</v>
      </c>
      <c r="L48" s="274"/>
      <c r="M48" s="409">
        <f>VLOOKUP(A48,MATERIALES!A5:D396,4,FALSE)</f>
        <v>32602.270563637172</v>
      </c>
      <c r="N48" s="279">
        <f>K48*M48</f>
        <v>40752.838204546468</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40752.838204546468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B58" s="52"/>
      <c r="C58" s="324"/>
      <c r="D58" s="324"/>
      <c r="E58" s="324"/>
      <c r="F58" s="324"/>
      <c r="G58" s="324"/>
      <c r="H58" s="318"/>
      <c r="I58" s="286"/>
      <c r="J58" s="293"/>
      <c r="K58" s="286"/>
      <c r="L58" s="827"/>
      <c r="M58" s="828"/>
      <c r="N58" s="294"/>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975"/>
      <c r="N68" s="104" t="s">
        <v>951</v>
      </c>
    </row>
    <row r="69" spans="1:15">
      <c r="A69" s="170" t="s">
        <v>7</v>
      </c>
      <c r="B69" s="55" t="str">
        <f>VLOOKUP(A69,'MANO DE OBRA'!A8:D68,3,FALSE)</f>
        <v>Obrero (2)</v>
      </c>
      <c r="C69" s="53"/>
      <c r="D69" s="53"/>
      <c r="E69" s="53"/>
      <c r="F69" s="53"/>
      <c r="G69" s="53"/>
      <c r="H69" s="53"/>
      <c r="I69" s="299">
        <f>K69/J69*100</f>
        <v>67665.399999999994</v>
      </c>
      <c r="J69" s="300">
        <v>185</v>
      </c>
      <c r="K69" s="301">
        <f>VLOOKUP(A69,'MANO DE OBRA'!A8:D99,4,FALSE)</f>
        <v>125180.98999999999</v>
      </c>
      <c r="L69" s="56"/>
      <c r="M69" s="441">
        <v>150</v>
      </c>
      <c r="N69" s="402">
        <f>K69/M69</f>
        <v>834.53993333333324</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1545.7815574293863</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42375.908839847325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8475.181767969465</v>
      </c>
      <c r="M82" s="858"/>
      <c r="N82" s="57"/>
    </row>
    <row r="83" spans="1:14">
      <c r="B83" s="95" t="s">
        <v>973</v>
      </c>
      <c r="C83" s="96"/>
      <c r="D83" s="96"/>
      <c r="E83" s="96"/>
      <c r="F83" s="96"/>
      <c r="G83" s="96"/>
      <c r="H83" s="96"/>
      <c r="I83" s="93"/>
      <c r="J83" s="94"/>
      <c r="K83" s="311">
        <v>0.05</v>
      </c>
      <c r="L83" s="857">
        <f>N77*K83</f>
        <v>2118.7954419923662</v>
      </c>
      <c r="M83" s="858"/>
      <c r="N83" s="57"/>
    </row>
    <row r="84" spans="1:14" ht="15.75" thickBot="1">
      <c r="B84" s="97" t="s">
        <v>974</v>
      </c>
      <c r="C84" s="98"/>
      <c r="D84" s="98"/>
      <c r="E84" s="98"/>
      <c r="F84" s="98"/>
      <c r="G84" s="98"/>
      <c r="H84" s="98"/>
      <c r="I84" s="99"/>
      <c r="J84" s="100"/>
      <c r="K84" s="312">
        <v>0.05</v>
      </c>
      <c r="L84" s="859">
        <f>N77*K84</f>
        <v>2118.7954419923662</v>
      </c>
      <c r="M84" s="860"/>
      <c r="N84" s="57"/>
    </row>
    <row r="85" spans="1:14" ht="15.75" thickBot="1">
      <c r="B85" s="823" t="s">
        <v>953</v>
      </c>
      <c r="C85" s="824"/>
      <c r="D85" s="824"/>
      <c r="E85" s="824"/>
      <c r="F85" s="824"/>
      <c r="G85" s="824"/>
      <c r="H85" s="824"/>
      <c r="I85" s="824"/>
      <c r="J85" s="824"/>
      <c r="K85" s="824"/>
      <c r="L85" s="824"/>
      <c r="M85" s="825"/>
      <c r="N85" s="58">
        <f>L82+L83+L84</f>
        <v>12712.772651954197</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55088.681491801522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1686</v>
      </c>
      <c r="C31" s="87" t="s">
        <v>2148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178.52411180720401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178.52411180720401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323316.9094437852</v>
      </c>
      <c r="N48" s="279">
        <f>K48*M48</f>
        <v>646.63381888757044</v>
      </c>
    </row>
    <row r="49" spans="1:14">
      <c r="A49" s="169" t="s">
        <v>833</v>
      </c>
      <c r="B49" s="49" t="str">
        <f>VLOOKUP(A49,MATERIALES!A6:D373,3,FALSE)</f>
        <v>Concreto Resistencia  14 (Mpa)</v>
      </c>
      <c r="C49" s="432"/>
      <c r="D49" s="432"/>
      <c r="E49" s="432"/>
      <c r="F49" s="432"/>
      <c r="G49" s="432"/>
      <c r="H49" s="432"/>
      <c r="I49" s="432"/>
      <c r="J49" s="319" t="str">
        <f>VLOOKUP(A49,MATERIALES!A5:D641,2,FALSE)</f>
        <v>m3</v>
      </c>
      <c r="K49" s="404">
        <v>7.0000000000000007E-2</v>
      </c>
      <c r="L49" s="428"/>
      <c r="M49" s="409">
        <f>VLOOKUP(A49,MATERIALES!A6:D397,4,FALSE)</f>
        <v>431232.88490557071</v>
      </c>
      <c r="N49" s="279">
        <f>K49*M49</f>
        <v>30186.301943389954</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0.3</v>
      </c>
      <c r="L50" s="428"/>
      <c r="M50" s="409">
        <f>VLOOKUP(A50,MATERIALES!A6:D398,4,FALSE)</f>
        <v>5041.299387265688</v>
      </c>
      <c r="N50" s="279">
        <f>K50*M50</f>
        <v>1512.3898161797063</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32345.325578457232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1239</v>
      </c>
      <c r="B58" s="52" t="str">
        <f>VLOOKUP(A58,TRANSPORTE!A1:D117,3,FALSE)</f>
        <v>Transporte de concreto</v>
      </c>
      <c r="C58" s="324"/>
      <c r="D58" s="324"/>
      <c r="E58" s="324"/>
      <c r="F58" s="324"/>
      <c r="G58" s="324"/>
      <c r="H58" s="318" t="s">
        <v>1999</v>
      </c>
      <c r="I58" s="420">
        <v>7.2000000000000008E-2</v>
      </c>
      <c r="J58" s="293">
        <v>1</v>
      </c>
      <c r="K58" s="286">
        <f>I58*J58</f>
        <v>7.2000000000000008E-2</v>
      </c>
      <c r="L58" s="827">
        <f>VLOOKUP(A58,TRANSPORTE!A1:D117,4,FALSE)</f>
        <v>990.53430070945558</v>
      </c>
      <c r="M58" s="828"/>
      <c r="N58" s="294">
        <f>K58*L58</f>
        <v>71.318469651080804</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71.318469651080804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100</v>
      </c>
      <c r="N69" s="402">
        <f>K69/M69</f>
        <v>2503.6197999999999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133"/>
    </row>
    <row r="75" spans="1:15" ht="15.75" thickBot="1">
      <c r="B75" s="829" t="s">
        <v>953</v>
      </c>
      <c r="C75" s="830"/>
      <c r="D75" s="830"/>
      <c r="E75" s="830"/>
      <c r="F75" s="830"/>
      <c r="G75" s="830"/>
      <c r="H75" s="830"/>
      <c r="I75" s="830"/>
      <c r="J75" s="830"/>
      <c r="K75" s="830"/>
      <c r="L75" s="830"/>
      <c r="M75" s="831"/>
      <c r="N75" s="467">
        <f>SUM(N69:N74)</f>
        <v>3570.4822361440797</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36165.650396059595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7233.1300792119191</v>
      </c>
      <c r="M82" s="858"/>
      <c r="N82" s="57"/>
    </row>
    <row r="83" spans="1:14">
      <c r="B83" s="95" t="s">
        <v>973</v>
      </c>
      <c r="C83" s="96"/>
      <c r="D83" s="96"/>
      <c r="E83" s="96"/>
      <c r="F83" s="96"/>
      <c r="G83" s="96"/>
      <c r="H83" s="96"/>
      <c r="I83" s="93"/>
      <c r="J83" s="94"/>
      <c r="K83" s="311">
        <v>0.05</v>
      </c>
      <c r="L83" s="857">
        <f>N77*K83</f>
        <v>1808.2825198029798</v>
      </c>
      <c r="M83" s="858"/>
      <c r="N83" s="57"/>
    </row>
    <row r="84" spans="1:14" ht="15.75" thickBot="1">
      <c r="B84" s="97" t="s">
        <v>974</v>
      </c>
      <c r="C84" s="98"/>
      <c r="D84" s="98"/>
      <c r="E84" s="98"/>
      <c r="F84" s="98"/>
      <c r="G84" s="98"/>
      <c r="H84" s="98"/>
      <c r="I84" s="99"/>
      <c r="J84" s="100"/>
      <c r="K84" s="312">
        <v>0.05</v>
      </c>
      <c r="L84" s="859">
        <f>N77*K84</f>
        <v>1808.2825198029798</v>
      </c>
      <c r="M84" s="860"/>
      <c r="N84" s="57"/>
    </row>
    <row r="85" spans="1:14" ht="15.75" thickBot="1">
      <c r="B85" s="823" t="s">
        <v>953</v>
      </c>
      <c r="C85" s="824"/>
      <c r="D85" s="824"/>
      <c r="E85" s="824"/>
      <c r="F85" s="824"/>
      <c r="G85" s="824"/>
      <c r="H85" s="824"/>
      <c r="I85" s="824"/>
      <c r="J85" s="824"/>
      <c r="K85" s="824"/>
      <c r="L85" s="824"/>
      <c r="M85" s="825"/>
      <c r="N85" s="58">
        <f>L82+L83+L84</f>
        <v>10849.695118817879</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47015.345514877474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1687</v>
      </c>
      <c r="C31" s="87" t="s">
        <v>2149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98.152576204802656</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98.152576204802656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323316.9094437852</v>
      </c>
      <c r="N48" s="279">
        <f>K48*M48</f>
        <v>646.63381888757044</v>
      </c>
    </row>
    <row r="49" spans="1:14">
      <c r="A49" s="169" t="s">
        <v>400</v>
      </c>
      <c r="B49" s="49" t="str">
        <f>VLOOKUP(A49,MATERIALES!A6:D373,3,FALSE)</f>
        <v>Bordillo Prefabricado En Concreto Ref.A85 Ntc-4109, 0,20 X 0,35 X 0.80 M</v>
      </c>
      <c r="C49" s="432"/>
      <c r="D49" s="432"/>
      <c r="E49" s="432"/>
      <c r="F49" s="432"/>
      <c r="G49" s="432"/>
      <c r="H49" s="432"/>
      <c r="I49" s="432"/>
      <c r="J49" s="319" t="str">
        <f>VLOOKUP(A49,MATERIALES!A5:D641,2,FALSE)</f>
        <v>u</v>
      </c>
      <c r="K49" s="404">
        <v>1.25</v>
      </c>
      <c r="L49" s="428"/>
      <c r="M49" s="409">
        <f>VLOOKUP(A49,MATERIALES!A6:D397,4,FALSE)</f>
        <v>32602.270563637172</v>
      </c>
      <c r="N49" s="279">
        <f>K49*M49</f>
        <v>40752.838204546468</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41399.472023434035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1239</v>
      </c>
      <c r="B58" s="52" t="str">
        <f>VLOOKUP(A58,TRANSPORTE!A1:D117,3,FALSE)</f>
        <v>Transporte de concreto</v>
      </c>
      <c r="C58" s="324"/>
      <c r="D58" s="324"/>
      <c r="E58" s="324"/>
      <c r="F58" s="324"/>
      <c r="G58" s="324"/>
      <c r="H58" s="318" t="s">
        <v>1999</v>
      </c>
      <c r="I58" s="420">
        <v>2E-3</v>
      </c>
      <c r="J58" s="293">
        <v>1</v>
      </c>
      <c r="K58" s="420">
        <f>I58*J58</f>
        <v>2E-3</v>
      </c>
      <c r="L58" s="827">
        <f>VLOOKUP(A58,TRANSPORTE!A1:D117,4,FALSE)</f>
        <v>990.53430070945558</v>
      </c>
      <c r="M58" s="828"/>
      <c r="N58" s="294">
        <f>K58*L58</f>
        <v>1.9810686014189112</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1.9810686014189112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852"/>
      <c r="N68" s="104" t="s">
        <v>951</v>
      </c>
    </row>
    <row r="69" spans="1:15">
      <c r="A69" s="170" t="s">
        <v>9</v>
      </c>
      <c r="B69" s="55" t="str">
        <f>VLOOKUP(A69,'MANO DE OBRA'!A8:D68,3,FALSE)</f>
        <v>Obrero (3)</v>
      </c>
      <c r="C69" s="53"/>
      <c r="D69" s="53"/>
      <c r="E69" s="53"/>
      <c r="F69" s="53"/>
      <c r="G69" s="53"/>
      <c r="H69" s="53"/>
      <c r="I69" s="299">
        <f>K69/J69*100</f>
        <v>101498.09999999999</v>
      </c>
      <c r="J69" s="300">
        <v>185</v>
      </c>
      <c r="K69" s="301">
        <f>VLOOKUP(A69,'MANO DE OBRA'!A8:D99,4,FALSE)</f>
        <v>187771.48499999999</v>
      </c>
      <c r="L69" s="56"/>
      <c r="M69" s="441">
        <v>150</v>
      </c>
      <c r="N69" s="402">
        <f>K69/M69</f>
        <v>1251.8099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1963.0515240960531</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43462.657192336308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8692.531438467262</v>
      </c>
      <c r="M82" s="858"/>
      <c r="N82" s="57"/>
    </row>
    <row r="83" spans="1:14">
      <c r="B83" s="95" t="s">
        <v>973</v>
      </c>
      <c r="C83" s="96"/>
      <c r="D83" s="96"/>
      <c r="E83" s="96"/>
      <c r="F83" s="96"/>
      <c r="G83" s="96"/>
      <c r="H83" s="96"/>
      <c r="I83" s="93"/>
      <c r="J83" s="94"/>
      <c r="K83" s="311">
        <v>0.05</v>
      </c>
      <c r="L83" s="857">
        <f>N77*K83</f>
        <v>2173.1328596168155</v>
      </c>
      <c r="M83" s="858"/>
      <c r="N83" s="57"/>
    </row>
    <row r="84" spans="1:14" ht="15.75" thickBot="1">
      <c r="B84" s="97" t="s">
        <v>974</v>
      </c>
      <c r="C84" s="98"/>
      <c r="D84" s="98"/>
      <c r="E84" s="98"/>
      <c r="F84" s="98"/>
      <c r="G84" s="98"/>
      <c r="H84" s="98"/>
      <c r="I84" s="99"/>
      <c r="J84" s="100"/>
      <c r="K84" s="312">
        <v>0.05</v>
      </c>
      <c r="L84" s="859">
        <f>N77*K84</f>
        <v>2173.1328596168155</v>
      </c>
      <c r="M84" s="860"/>
      <c r="N84" s="57"/>
    </row>
    <row r="85" spans="1:14" ht="15.75" thickBot="1">
      <c r="B85" s="823" t="s">
        <v>953</v>
      </c>
      <c r="C85" s="824"/>
      <c r="D85" s="824"/>
      <c r="E85" s="824"/>
      <c r="F85" s="824"/>
      <c r="G85" s="824"/>
      <c r="H85" s="824"/>
      <c r="I85" s="824"/>
      <c r="J85" s="824"/>
      <c r="K85" s="824"/>
      <c r="L85" s="824"/>
      <c r="M85" s="825"/>
      <c r="N85" s="58">
        <f>L82+L83+L84</f>
        <v>13038.797157700892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56501.454350037202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1732</v>
      </c>
      <c r="C31" s="87" t="s">
        <v>1688</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26.079372916666667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26.079372916666667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883</v>
      </c>
      <c r="B48" s="49" t="str">
        <f>VLOOKUP(A48,MATERIALES!A5:D373,3,FALSE)</f>
        <v>Geotextil Nt-2500 O Similar (Proveedores, Pavco, Geomatrix, Tensar, Omnes U Otros)</v>
      </c>
      <c r="C48" s="288"/>
      <c r="D48" s="288"/>
      <c r="E48" s="288"/>
      <c r="F48" s="288"/>
      <c r="G48" s="288"/>
      <c r="H48" s="288"/>
      <c r="I48" s="275"/>
      <c r="J48" s="231" t="str">
        <f>VLOOKUP(A48,MATERIALES!A4:D640,2,FALSE)</f>
        <v>m2</v>
      </c>
      <c r="K48" s="289">
        <v>1.1000000000000001</v>
      </c>
      <c r="L48" s="274"/>
      <c r="M48" s="409">
        <f>VLOOKUP(A48,MATERIALES!A5:D396,4,FALSE)</f>
        <v>8082.8625891933698</v>
      </c>
      <c r="N48" s="279">
        <f>K48*M48</f>
        <v>8891.1488481127071</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8891.1488481127071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B58" s="52"/>
      <c r="C58" s="324"/>
      <c r="D58" s="324"/>
      <c r="E58" s="324"/>
      <c r="F58" s="324"/>
      <c r="G58" s="324"/>
      <c r="H58" s="318"/>
      <c r="I58" s="286"/>
      <c r="J58" s="293"/>
      <c r="K58" s="286"/>
      <c r="L58" s="827"/>
      <c r="M58" s="828"/>
      <c r="N58" s="294"/>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975"/>
      <c r="N68" s="104" t="s">
        <v>951</v>
      </c>
    </row>
    <row r="69" spans="1:15">
      <c r="A69" s="170" t="s">
        <v>7</v>
      </c>
      <c r="B69" s="55" t="str">
        <f>VLOOKUP(A69,'MANO DE OBRA'!A8:D68,3,FALSE)</f>
        <v>Obrero (2)</v>
      </c>
      <c r="C69" s="53"/>
      <c r="D69" s="53"/>
      <c r="E69" s="53"/>
      <c r="F69" s="53"/>
      <c r="G69" s="53"/>
      <c r="H69" s="53"/>
      <c r="I69" s="299">
        <f>K69/J69*100</f>
        <v>67665.399999999994</v>
      </c>
      <c r="J69" s="300">
        <v>185</v>
      </c>
      <c r="K69" s="301">
        <f>VLOOKUP(A69,'MANO DE OBRA'!A8:D99,4,FALSE)</f>
        <v>125180.98999999999</v>
      </c>
      <c r="L69" s="56"/>
      <c r="M69" s="441">
        <v>240</v>
      </c>
      <c r="N69" s="402">
        <f>K69/M69</f>
        <v>521.5874583333333</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521.5874583333333</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9438.8156793627077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1887.7631358725416</v>
      </c>
      <c r="M82" s="858"/>
      <c r="N82" s="57"/>
    </row>
    <row r="83" spans="1:14">
      <c r="B83" s="95" t="s">
        <v>973</v>
      </c>
      <c r="C83" s="96"/>
      <c r="D83" s="96"/>
      <c r="E83" s="96"/>
      <c r="F83" s="96"/>
      <c r="G83" s="96"/>
      <c r="H83" s="96"/>
      <c r="I83" s="93"/>
      <c r="J83" s="94"/>
      <c r="K83" s="311">
        <v>0.05</v>
      </c>
      <c r="L83" s="857">
        <f>N77*K83</f>
        <v>471.94078396813541</v>
      </c>
      <c r="M83" s="858"/>
      <c r="N83" s="57"/>
    </row>
    <row r="84" spans="1:14" ht="15.75" thickBot="1">
      <c r="B84" s="97" t="s">
        <v>974</v>
      </c>
      <c r="C84" s="98"/>
      <c r="D84" s="98"/>
      <c r="E84" s="98"/>
      <c r="F84" s="98"/>
      <c r="G84" s="98"/>
      <c r="H84" s="98"/>
      <c r="I84" s="99"/>
      <c r="J84" s="100"/>
      <c r="K84" s="312">
        <v>0.05</v>
      </c>
      <c r="L84" s="859">
        <f>N77*K84</f>
        <v>471.94078396813541</v>
      </c>
      <c r="M84" s="860"/>
      <c r="N84" s="57"/>
    </row>
    <row r="85" spans="1:14" ht="15.75" thickBot="1">
      <c r="B85" s="823" t="s">
        <v>953</v>
      </c>
      <c r="C85" s="824"/>
      <c r="D85" s="824"/>
      <c r="E85" s="824"/>
      <c r="F85" s="824"/>
      <c r="G85" s="824"/>
      <c r="H85" s="824"/>
      <c r="I85" s="824"/>
      <c r="J85" s="824"/>
      <c r="K85" s="824"/>
      <c r="L85" s="824"/>
      <c r="M85" s="825"/>
      <c r="N85" s="58">
        <f>L82+L83+L84</f>
        <v>2831.6447038088122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12270.460383171519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1733</v>
      </c>
      <c r="C31" s="87" t="s">
        <v>2045</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26.079372916666667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26.079372916666667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876</v>
      </c>
      <c r="B48" s="49" t="str">
        <f>VLOOKUP(A48,MATERIALES!A5:D373,3,FALSE)</f>
        <v>Geotextil T-2400 O Similar (Proveedores Lafayet, Pavco, Geomatrix, Tensar, Omnes U Otros)</v>
      </c>
      <c r="C48" s="288"/>
      <c r="D48" s="288"/>
      <c r="E48" s="288"/>
      <c r="F48" s="288"/>
      <c r="G48" s="288"/>
      <c r="H48" s="288"/>
      <c r="I48" s="275"/>
      <c r="J48" s="231" t="str">
        <f>VLOOKUP(A48,MATERIALES!A4:D640,2,FALSE)</f>
        <v>m2</v>
      </c>
      <c r="K48" s="289">
        <v>1.1000000000000001</v>
      </c>
      <c r="L48" s="274"/>
      <c r="M48" s="409">
        <f>VLOOKUP(A48,MATERIALES!A5:D396,4,FALSE)</f>
        <v>6765.4389582541507</v>
      </c>
      <c r="N48" s="279">
        <f>K48*M48</f>
        <v>7441.9828540795661</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7441.9828540795661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B58" s="52"/>
      <c r="C58" s="324"/>
      <c r="D58" s="324"/>
      <c r="E58" s="324"/>
      <c r="F58" s="324"/>
      <c r="G58" s="324"/>
      <c r="H58" s="318"/>
      <c r="I58" s="286"/>
      <c r="J58" s="293"/>
      <c r="K58" s="286"/>
      <c r="L58" s="827"/>
      <c r="M58" s="828"/>
      <c r="N58" s="294"/>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975"/>
      <c r="N68" s="104" t="s">
        <v>951</v>
      </c>
    </row>
    <row r="69" spans="1:15">
      <c r="A69" s="170" t="s">
        <v>7</v>
      </c>
      <c r="B69" s="55" t="str">
        <f>VLOOKUP(A69,'MANO DE OBRA'!A8:D68,3,FALSE)</f>
        <v>Obrero (2)</v>
      </c>
      <c r="C69" s="53"/>
      <c r="D69" s="53"/>
      <c r="E69" s="53"/>
      <c r="F69" s="53"/>
      <c r="G69" s="53"/>
      <c r="H69" s="53"/>
      <c r="I69" s="299">
        <f>K69/J69*100</f>
        <v>67665.399999999994</v>
      </c>
      <c r="J69" s="300">
        <v>185</v>
      </c>
      <c r="K69" s="301">
        <f>VLOOKUP(A69,'MANO DE OBRA'!A8:D99,4,FALSE)</f>
        <v>125180.98999999999</v>
      </c>
      <c r="L69" s="56"/>
      <c r="M69" s="441">
        <v>240</v>
      </c>
      <c r="N69" s="402">
        <f>K69/M69</f>
        <v>521.5874583333333</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521.5874583333333</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7989.6496853295657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1597.9299370659132</v>
      </c>
      <c r="M82" s="858"/>
      <c r="N82" s="57"/>
    </row>
    <row r="83" spans="1:14">
      <c r="B83" s="95" t="s">
        <v>973</v>
      </c>
      <c r="C83" s="96"/>
      <c r="D83" s="96"/>
      <c r="E83" s="96"/>
      <c r="F83" s="96"/>
      <c r="G83" s="96"/>
      <c r="H83" s="96"/>
      <c r="I83" s="93"/>
      <c r="J83" s="94"/>
      <c r="K83" s="311">
        <v>0.05</v>
      </c>
      <c r="L83" s="857">
        <f>N77*K83</f>
        <v>399.48248426647831</v>
      </c>
      <c r="M83" s="858"/>
      <c r="N83" s="57"/>
    </row>
    <row r="84" spans="1:14" ht="15.75" thickBot="1">
      <c r="B84" s="97" t="s">
        <v>974</v>
      </c>
      <c r="C84" s="98"/>
      <c r="D84" s="98"/>
      <c r="E84" s="98"/>
      <c r="F84" s="98"/>
      <c r="G84" s="98"/>
      <c r="H84" s="98"/>
      <c r="I84" s="99"/>
      <c r="J84" s="100"/>
      <c r="K84" s="312">
        <v>0.05</v>
      </c>
      <c r="L84" s="859">
        <f>N77*K84</f>
        <v>399.48248426647831</v>
      </c>
      <c r="M84" s="860"/>
      <c r="N84" s="57"/>
    </row>
    <row r="85" spans="1:14" ht="15.75" thickBot="1">
      <c r="B85" s="823" t="s">
        <v>953</v>
      </c>
      <c r="C85" s="824"/>
      <c r="D85" s="824"/>
      <c r="E85" s="824"/>
      <c r="F85" s="824"/>
      <c r="G85" s="824"/>
      <c r="H85" s="824"/>
      <c r="I85" s="824"/>
      <c r="J85" s="824"/>
      <c r="K85" s="824"/>
      <c r="L85" s="824"/>
      <c r="M85" s="825"/>
      <c r="N85" s="58">
        <f>L82+L83+L84</f>
        <v>2396.8949055988701</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10386.544590928435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1137</v>
      </c>
      <c r="C31" s="87" t="s">
        <v>1689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375.54296999999997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375.54296999999997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542</v>
      </c>
      <c r="B48" s="49" t="str">
        <f>VLOOKUP(A48,MATERIALES!A5:D373,3,FALSE)</f>
        <v>Material drenante (3´´)</v>
      </c>
      <c r="C48" s="288"/>
      <c r="D48" s="288"/>
      <c r="E48" s="288"/>
      <c r="F48" s="288"/>
      <c r="G48" s="288"/>
      <c r="H48" s="288"/>
      <c r="I48" s="275"/>
      <c r="J48" s="231" t="str">
        <f>VLOOKUP(A48,MATERIALES!A4:D640,2,FALSE)</f>
        <v>m3</v>
      </c>
      <c r="K48" s="289">
        <v>1.1000000000000001</v>
      </c>
      <c r="L48" s="274"/>
      <c r="M48" s="409">
        <f>VLOOKUP(A48,MATERIALES!A5:D396,4,FALSE)</f>
        <v>75516.192603870164</v>
      </c>
      <c r="N48" s="279">
        <f>K48*M48</f>
        <v>83067.811864257194</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83067.811864257194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1261</v>
      </c>
      <c r="B58" s="52" t="str">
        <f>VLOOKUP(A58,TRANSPORTE!A1:D117,3,FALSE)</f>
        <v>Transporte de Material Drenante</v>
      </c>
      <c r="C58" s="324"/>
      <c r="D58" s="324"/>
      <c r="E58" s="324"/>
      <c r="F58" s="324"/>
      <c r="G58" s="324"/>
      <c r="H58" s="318" t="s">
        <v>1999</v>
      </c>
      <c r="I58" s="286">
        <v>1.1000000000000001</v>
      </c>
      <c r="J58" s="293">
        <v>1</v>
      </c>
      <c r="K58" s="286">
        <f>I58*J58</f>
        <v>1.1000000000000001</v>
      </c>
      <c r="L58" s="827">
        <f>VLOOKUP(A58,TRANSPORTE!A1:D117,4,FALSE)</f>
        <v>1333.3114456324197</v>
      </c>
      <c r="M58" s="828"/>
      <c r="N58" s="294">
        <f>K58*L58</f>
        <v>1466.6425901956618</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1466.6425901956618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975"/>
      <c r="N68" s="104" t="s">
        <v>951</v>
      </c>
    </row>
    <row r="69" spans="1:15">
      <c r="A69" s="170" t="s">
        <v>9</v>
      </c>
      <c r="B69" s="55" t="str">
        <f>VLOOKUP(A69,'MANO DE OBRA'!A8:D68,3,FALSE)</f>
        <v>Obrero (3)</v>
      </c>
      <c r="C69" s="53"/>
      <c r="D69" s="53"/>
      <c r="E69" s="53"/>
      <c r="F69" s="53"/>
      <c r="G69" s="53"/>
      <c r="H69" s="53"/>
      <c r="I69" s="299">
        <f>K69/J69*100</f>
        <v>101498.09999999999</v>
      </c>
      <c r="J69" s="300">
        <v>185</v>
      </c>
      <c r="K69" s="301">
        <f>VLOOKUP(A69,'MANO DE OBRA'!A8:D99,4,FALSE)</f>
        <v>187771.48499999999</v>
      </c>
      <c r="L69" s="56"/>
      <c r="M69" s="441">
        <v>25</v>
      </c>
      <c r="N69" s="402">
        <f>K69/M69</f>
        <v>7510.8593999999994</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7510.8593999999994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92420.856824452858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18484.171364890572</v>
      </c>
      <c r="M82" s="858"/>
      <c r="N82" s="57"/>
    </row>
    <row r="83" spans="1:14">
      <c r="B83" s="95" t="s">
        <v>973</v>
      </c>
      <c r="C83" s="96"/>
      <c r="D83" s="96"/>
      <c r="E83" s="96"/>
      <c r="F83" s="96"/>
      <c r="G83" s="96"/>
      <c r="H83" s="96"/>
      <c r="I83" s="93"/>
      <c r="J83" s="94"/>
      <c r="K83" s="311">
        <v>0.05</v>
      </c>
      <c r="L83" s="857">
        <f>N77*K83</f>
        <v>4621.0428412226429</v>
      </c>
      <c r="M83" s="858"/>
      <c r="N83" s="57"/>
    </row>
    <row r="84" spans="1:14" ht="15.75" thickBot="1">
      <c r="B84" s="97" t="s">
        <v>974</v>
      </c>
      <c r="C84" s="98"/>
      <c r="D84" s="98"/>
      <c r="E84" s="98"/>
      <c r="F84" s="98"/>
      <c r="G84" s="98"/>
      <c r="H84" s="98"/>
      <c r="I84" s="99"/>
      <c r="J84" s="100"/>
      <c r="K84" s="312">
        <v>0.05</v>
      </c>
      <c r="L84" s="859">
        <f>N77*K84</f>
        <v>4621.0428412226429</v>
      </c>
      <c r="M84" s="860"/>
      <c r="N84" s="57"/>
    </row>
    <row r="85" spans="1:14" ht="15.75" thickBot="1">
      <c r="B85" s="823" t="s">
        <v>953</v>
      </c>
      <c r="C85" s="824"/>
      <c r="D85" s="824"/>
      <c r="E85" s="824"/>
      <c r="F85" s="824"/>
      <c r="G85" s="824"/>
      <c r="H85" s="824"/>
      <c r="I85" s="824"/>
      <c r="J85" s="824"/>
      <c r="K85" s="824"/>
      <c r="L85" s="824"/>
      <c r="M85" s="825"/>
      <c r="N85" s="58">
        <f>L82+L83+L84</f>
        <v>27726.257047335857</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120147.11387178872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1138</v>
      </c>
      <c r="C31" s="87" t="s">
        <v>2150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160</v>
      </c>
      <c r="B36" s="836" t="str">
        <f>VLOOKUP(A36,EQUIPOS!A6:D154,3,FALSE)</f>
        <v>COMPACTADOR MANUAL VIBRATORIO (RANA) con motor de 6 HP</v>
      </c>
      <c r="C36" s="837"/>
      <c r="D36" s="837"/>
      <c r="E36" s="837"/>
      <c r="F36" s="837"/>
      <c r="G36" s="837"/>
      <c r="H36" s="838"/>
      <c r="I36" s="274"/>
      <c r="J36" s="275"/>
      <c r="K36" s="276">
        <f>VLOOKUP(A36,EQUIPOS!A6:D163,4,FALSE)</f>
        <v>5357.1307298963638</v>
      </c>
      <c r="L36" s="277"/>
      <c r="M36" s="343">
        <v>3</v>
      </c>
      <c r="N36" s="279">
        <f>K36/M36</f>
        <v>1785.7102432987879</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521.5874583333333</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2307.2977016321211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535</v>
      </c>
      <c r="B48" s="49" t="str">
        <f>VLOOKUP(A48,MATERIALES!A5:D373,3,FALSE)</f>
        <v>Material de Sub- Base CBR=20%</v>
      </c>
      <c r="C48" s="288"/>
      <c r="D48" s="288"/>
      <c r="E48" s="288"/>
      <c r="F48" s="288"/>
      <c r="G48" s="288"/>
      <c r="H48" s="288"/>
      <c r="I48" s="275"/>
      <c r="J48" s="231" t="str">
        <f>VLOOKUP(A48,MATERIALES!A4:D640,2,FALSE)</f>
        <v>m3</v>
      </c>
      <c r="K48" s="289">
        <v>1.25</v>
      </c>
      <c r="L48" s="274"/>
      <c r="M48" s="409">
        <f>VLOOKUP(A48,MATERIALES!A5:D396,4,FALSE)</f>
        <v>55578.126005196631</v>
      </c>
      <c r="N48" s="279">
        <f>K48*M48</f>
        <v>69472.657506495787</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69472.657506495787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1252</v>
      </c>
      <c r="B60" s="52" t="str">
        <f>VLOOKUP(A60,TRANSPORTE!A1:D117,3,FALSE)</f>
        <v>Transporte de material de cobertura</v>
      </c>
      <c r="C60" s="324"/>
      <c r="D60" s="324"/>
      <c r="E60" s="324"/>
      <c r="F60" s="324"/>
      <c r="G60" s="324"/>
      <c r="H60" s="318" t="s">
        <v>339</v>
      </c>
      <c r="I60" s="286">
        <v>1.25</v>
      </c>
      <c r="J60" s="293">
        <v>1</v>
      </c>
      <c r="K60" s="286">
        <f>I60*J60</f>
        <v>1.25</v>
      </c>
      <c r="L60" s="827">
        <f>VLOOKUP(A60,TRANSPORTE!A1:D117,4,FALSE)</f>
        <v>990.53430070945558</v>
      </c>
      <c r="M60" s="828"/>
      <c r="N60" s="294">
        <f>K60*L60</f>
        <v>1238.1678758868195</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316"/>
      <c r="C65" s="317"/>
      <c r="D65" s="317"/>
      <c r="E65" s="317"/>
      <c r="F65" s="317"/>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1238.1678758868195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0"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24</v>
      </c>
      <c r="N71" s="402">
        <f>K71/M71</f>
        <v>5215.8745833333332</v>
      </c>
      <c r="O71" s="112"/>
    </row>
    <row r="72" spans="1:15">
      <c r="A72" s="170"/>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5215.8745833333332</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78233.997667348071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15646.799533469615</v>
      </c>
      <c r="M84" s="858"/>
      <c r="N84" s="57"/>
    </row>
    <row r="85" spans="1:14">
      <c r="B85" s="95" t="s">
        <v>973</v>
      </c>
      <c r="C85" s="96"/>
      <c r="D85" s="96"/>
      <c r="E85" s="96"/>
      <c r="F85" s="96"/>
      <c r="G85" s="96"/>
      <c r="H85" s="96"/>
      <c r="I85" s="93"/>
      <c r="J85" s="94"/>
      <c r="K85" s="311">
        <v>0.05</v>
      </c>
      <c r="L85" s="857">
        <f>N79*K85</f>
        <v>3911.6998833674038</v>
      </c>
      <c r="M85" s="858"/>
      <c r="N85" s="57"/>
    </row>
    <row r="86" spans="1:14" ht="15.75" thickBot="1">
      <c r="B86" s="97" t="s">
        <v>974</v>
      </c>
      <c r="C86" s="98"/>
      <c r="D86" s="98"/>
      <c r="E86" s="98"/>
      <c r="F86" s="98"/>
      <c r="G86" s="98"/>
      <c r="H86" s="98"/>
      <c r="I86" s="99"/>
      <c r="J86" s="100"/>
      <c r="K86" s="312">
        <v>0.05</v>
      </c>
      <c r="L86" s="859">
        <f>N79*K86</f>
        <v>3911.6998833674038</v>
      </c>
      <c r="M86" s="860"/>
      <c r="N86" s="57"/>
    </row>
    <row r="87" spans="1:14" ht="15.75" thickBot="1">
      <c r="B87" s="823" t="s">
        <v>953</v>
      </c>
      <c r="C87" s="824"/>
      <c r="D87" s="824"/>
      <c r="E87" s="824"/>
      <c r="F87" s="824"/>
      <c r="G87" s="824"/>
      <c r="H87" s="824"/>
      <c r="I87" s="824"/>
      <c r="J87" s="824"/>
      <c r="K87" s="824"/>
      <c r="L87" s="824"/>
      <c r="M87" s="825"/>
      <c r="N87" s="58">
        <f>L84+L85+L86</f>
        <v>23470.199300204422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101704.19696755249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1139</v>
      </c>
      <c r="C31" s="87" t="s">
        <v>2151</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197</v>
      </c>
      <c r="B36" s="836" t="str">
        <f>VLOOKUP(A36,EQUIPOS!A6:D154,3,FALSE)</f>
        <v>Equipo de perforación (TRACKDRILL), potencia 40 HP, 2100 golpes / minuto</v>
      </c>
      <c r="C36" s="837"/>
      <c r="D36" s="837"/>
      <c r="E36" s="837"/>
      <c r="F36" s="837"/>
      <c r="G36" s="837"/>
      <c r="H36" s="838"/>
      <c r="I36" s="274"/>
      <c r="J36" s="275"/>
      <c r="K36" s="276">
        <f>VLOOKUP(A36,EQUIPOS!A6:D163,4,FALSE)</f>
        <v>127365.31986357125</v>
      </c>
      <c r="L36" s="277"/>
      <c r="M36" s="343">
        <v>2.5</v>
      </c>
      <c r="N36" s="279">
        <f>K36/M36</f>
        <v>50946.127945428496</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423.19184653601991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51369.319791964517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705</v>
      </c>
      <c r="B48" s="49" t="str">
        <f>VLOOKUP(A48,MATERIALES!A5:D373,3,FALSE)</f>
        <v>Tubería Perforada en PVC de 2´´</v>
      </c>
      <c r="C48" s="288"/>
      <c r="D48" s="288"/>
      <c r="E48" s="288"/>
      <c r="F48" s="288"/>
      <c r="G48" s="288"/>
      <c r="H48" s="288"/>
      <c r="I48" s="275"/>
      <c r="J48" s="231" t="str">
        <f>VLOOKUP(A48,MATERIALES!A4:D640,2,FALSE)</f>
        <v>m</v>
      </c>
      <c r="K48" s="289">
        <v>1.01</v>
      </c>
      <c r="L48" s="274"/>
      <c r="M48" s="409">
        <f>VLOOKUP(A48,MATERIALES!A5:D396,4,FALSE)</f>
        <v>13868.386065163102</v>
      </c>
      <c r="N48" s="279">
        <f>K48*M48</f>
        <v>14007.069925814732</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14007.069925814732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0" t="s">
        <v>6</v>
      </c>
      <c r="B71" s="55" t="str">
        <f>VLOOKUP(A71,'MANO DE OBRA'!A8:D68,3,FALSE)</f>
        <v xml:space="preserve">Obrero </v>
      </c>
      <c r="C71" s="53"/>
      <c r="D71" s="53"/>
      <c r="E71" s="53"/>
      <c r="F71" s="53"/>
      <c r="G71" s="53"/>
      <c r="H71" s="53"/>
      <c r="I71" s="299">
        <f>K71/J71*100</f>
        <v>33832.699999999997</v>
      </c>
      <c r="J71" s="300">
        <v>185</v>
      </c>
      <c r="K71" s="301">
        <f>VLOOKUP(A71,'MANO DE OBRA'!A8:D99,4,FALSE)</f>
        <v>62590.494999999995</v>
      </c>
      <c r="L71" s="56"/>
      <c r="M71" s="441">
        <v>20</v>
      </c>
      <c r="N71" s="402">
        <f>K71/M71</f>
        <v>3129.5247499999996</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8463.8369307203975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73840.226648499651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14768.045329699931</v>
      </c>
      <c r="M84" s="858"/>
      <c r="N84" s="57"/>
    </row>
    <row r="85" spans="1:14">
      <c r="B85" s="95" t="s">
        <v>973</v>
      </c>
      <c r="C85" s="96"/>
      <c r="D85" s="96"/>
      <c r="E85" s="96"/>
      <c r="F85" s="96"/>
      <c r="G85" s="96"/>
      <c r="H85" s="96"/>
      <c r="I85" s="93"/>
      <c r="J85" s="94"/>
      <c r="K85" s="311">
        <v>0.05</v>
      </c>
      <c r="L85" s="857">
        <f>N79*K85</f>
        <v>3692.0113324249828</v>
      </c>
      <c r="M85" s="858"/>
      <c r="N85" s="57"/>
    </row>
    <row r="86" spans="1:14" ht="15.75" thickBot="1">
      <c r="B86" s="97" t="s">
        <v>974</v>
      </c>
      <c r="C86" s="98"/>
      <c r="D86" s="98"/>
      <c r="E86" s="98"/>
      <c r="F86" s="98"/>
      <c r="G86" s="98"/>
      <c r="H86" s="98"/>
      <c r="I86" s="99"/>
      <c r="J86" s="100"/>
      <c r="K86" s="312">
        <v>0.05</v>
      </c>
      <c r="L86" s="859">
        <f>N79*K86</f>
        <v>3692.0113324249828</v>
      </c>
      <c r="M86" s="860"/>
      <c r="N86" s="57"/>
    </row>
    <row r="87" spans="1:14" ht="15.75" thickBot="1">
      <c r="B87" s="823" t="s">
        <v>953</v>
      </c>
      <c r="C87" s="824"/>
      <c r="D87" s="824"/>
      <c r="E87" s="824"/>
      <c r="F87" s="824"/>
      <c r="G87" s="824"/>
      <c r="H87" s="824"/>
      <c r="I87" s="824"/>
      <c r="J87" s="824"/>
      <c r="K87" s="824"/>
      <c r="L87" s="824"/>
      <c r="M87" s="825"/>
      <c r="N87" s="58">
        <f>L84+L85+L86</f>
        <v>22152.067994549896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95992.29464304955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1140</v>
      </c>
      <c r="C31" s="87" t="s">
        <v>2152</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197</v>
      </c>
      <c r="B36" s="836" t="str">
        <f>VLOOKUP(A36,EQUIPOS!A6:D154,3,FALSE)</f>
        <v>Equipo de perforación (TRACKDRILL), potencia 40 HP, 2100 golpes / minuto</v>
      </c>
      <c r="C36" s="837"/>
      <c r="D36" s="837"/>
      <c r="E36" s="837"/>
      <c r="F36" s="837"/>
      <c r="G36" s="837"/>
      <c r="H36" s="838"/>
      <c r="I36" s="274"/>
      <c r="J36" s="275"/>
      <c r="K36" s="276">
        <f>VLOOKUP(A36,EQUIPOS!A6:D163,4,FALSE)</f>
        <v>127365.31986357125</v>
      </c>
      <c r="L36" s="277"/>
      <c r="M36" s="343">
        <v>1.25</v>
      </c>
      <c r="N36" s="279">
        <f>K36/M36</f>
        <v>101892.25589085699</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1159.3361680720398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103051.59205892903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705</v>
      </c>
      <c r="B48" s="49" t="str">
        <f>VLOOKUP(A48,MATERIALES!A5:D373,3,FALSE)</f>
        <v>Tubería Perforada en PVC de 2´´</v>
      </c>
      <c r="C48" s="288"/>
      <c r="D48" s="288"/>
      <c r="E48" s="288"/>
      <c r="F48" s="288"/>
      <c r="G48" s="288"/>
      <c r="H48" s="288"/>
      <c r="I48" s="275"/>
      <c r="J48" s="231" t="str">
        <f>VLOOKUP(A48,MATERIALES!A4:D640,2,FALSE)</f>
        <v>m</v>
      </c>
      <c r="K48" s="289">
        <v>1.01</v>
      </c>
      <c r="L48" s="274"/>
      <c r="M48" s="409">
        <f>VLOOKUP(A48,MATERIALES!A5:D396,4,FALSE)</f>
        <v>13868.386065163102</v>
      </c>
      <c r="N48" s="279">
        <f>K48*M48</f>
        <v>14007.069925814732</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14007.069925814732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316"/>
      <c r="C65" s="317"/>
      <c r="D65" s="317"/>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70"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10</v>
      </c>
      <c r="N71" s="402">
        <f>K71/M71</f>
        <v>12518.098999999998</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23186.723361440796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140245.38534618457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28049.077069236915</v>
      </c>
      <c r="M84" s="858"/>
      <c r="N84" s="57"/>
    </row>
    <row r="85" spans="1:14">
      <c r="B85" s="95" t="s">
        <v>973</v>
      </c>
      <c r="C85" s="96"/>
      <c r="D85" s="96"/>
      <c r="E85" s="96"/>
      <c r="F85" s="96"/>
      <c r="G85" s="96"/>
      <c r="H85" s="96"/>
      <c r="I85" s="93"/>
      <c r="J85" s="94"/>
      <c r="K85" s="311">
        <v>0.05</v>
      </c>
      <c r="L85" s="857">
        <f>N79*K85</f>
        <v>7012.2692673092288</v>
      </c>
      <c r="M85" s="858"/>
      <c r="N85" s="57"/>
    </row>
    <row r="86" spans="1:14" ht="15.75" thickBot="1">
      <c r="B86" s="97" t="s">
        <v>974</v>
      </c>
      <c r="C86" s="98"/>
      <c r="D86" s="98"/>
      <c r="E86" s="98"/>
      <c r="F86" s="98"/>
      <c r="G86" s="98"/>
      <c r="H86" s="98"/>
      <c r="I86" s="99"/>
      <c r="J86" s="100"/>
      <c r="K86" s="312">
        <v>0.05</v>
      </c>
      <c r="L86" s="859">
        <f>N79*K86</f>
        <v>7012.2692673092288</v>
      </c>
      <c r="M86" s="860"/>
      <c r="N86" s="57"/>
    </row>
    <row r="87" spans="1:14" ht="15.75" thickBot="1">
      <c r="B87" s="823" t="s">
        <v>953</v>
      </c>
      <c r="C87" s="824"/>
      <c r="D87" s="824"/>
      <c r="E87" s="824"/>
      <c r="F87" s="824"/>
      <c r="G87" s="824"/>
      <c r="H87" s="824"/>
      <c r="I87" s="824"/>
      <c r="J87" s="824"/>
      <c r="K87" s="824"/>
      <c r="L87" s="824"/>
      <c r="M87" s="825"/>
      <c r="N87" s="58">
        <f>L84+L85+L86</f>
        <v>42073.615603855375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182319.00095003995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1141</v>
      </c>
      <c r="C31" s="87" t="s">
        <v>1690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314</v>
      </c>
      <c r="B36" s="836" t="str">
        <f>VLOOKUP(A36,EQUIPOS!A6:D154,3,FALSE)</f>
        <v xml:space="preserve">Retroexcavadora E-200 sobre orugas
</v>
      </c>
      <c r="C36" s="837"/>
      <c r="D36" s="837"/>
      <c r="E36" s="837"/>
      <c r="F36" s="837"/>
      <c r="G36" s="837"/>
      <c r="H36" s="838"/>
      <c r="I36" s="274"/>
      <c r="J36" s="275"/>
      <c r="K36" s="276">
        <f>VLOOKUP(A36,EQUIPOS!A6:D163,4,FALSE)</f>
        <v>174482.21249358897</v>
      </c>
      <c r="L36" s="277"/>
      <c r="M36" s="343">
        <v>23</v>
      </c>
      <c r="N36" s="279">
        <f>K36/M36</f>
        <v>7586.1831518951731</v>
      </c>
    </row>
    <row r="37" spans="1:14">
      <c r="A37" s="119" t="s">
        <v>328</v>
      </c>
      <c r="B37" s="836" t="str">
        <f>VLOOKUP(A37,EQUIPOS!A7:D154,3,FALSE)</f>
        <v xml:space="preserve">Taco metálico o puntal (escamas en concreto)
</v>
      </c>
      <c r="C37" s="837"/>
      <c r="D37" s="837"/>
      <c r="E37" s="837"/>
      <c r="F37" s="837"/>
      <c r="G37" s="837"/>
      <c r="H37" s="838"/>
      <c r="I37" s="428"/>
      <c r="J37" s="429"/>
      <c r="K37" s="276">
        <f>VLOOKUP(A37,EQUIPOS!A7:D164,4,FALSE)</f>
        <v>85.051698372492808</v>
      </c>
      <c r="L37" s="342"/>
      <c r="M37" s="343">
        <v>1</v>
      </c>
      <c r="N37" s="279">
        <f>K37/M37</f>
        <v>85.051698372492808</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N75*M41</f>
        <v>1159.3361680720398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8830.5710183397059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706</v>
      </c>
      <c r="B48" s="49" t="str">
        <f>VLOOKUP(A48,MATERIALES!A5:D373,3,FALSE)</f>
        <v>Tubería PVC RD21 de 1´´ (para anclajes)</v>
      </c>
      <c r="C48" s="288"/>
      <c r="D48" s="288"/>
      <c r="E48" s="288"/>
      <c r="F48" s="288"/>
      <c r="G48" s="288"/>
      <c r="H48" s="288"/>
      <c r="I48" s="288"/>
      <c r="J48" s="318" t="str">
        <f>VLOOKUP(A48,MATERIALES!A4:D640,2,FALSE)</f>
        <v>m</v>
      </c>
      <c r="K48" s="289">
        <v>0.35</v>
      </c>
      <c r="L48" s="274"/>
      <c r="M48" s="409">
        <f>VLOOKUP(A48,MATERIALES!A5:D396,4,FALSE)</f>
        <v>3699.8610726455936</v>
      </c>
      <c r="N48" s="279">
        <f>K48*M48</f>
        <v>1294.9513754259576</v>
      </c>
    </row>
    <row r="49" spans="1:14">
      <c r="A49" s="169" t="s">
        <v>1691</v>
      </c>
      <c r="B49" s="49" t="str">
        <f>VLOOKUP(A49,MATERIALES!A6:D373,3,FALSE)</f>
        <v>Formaleta Metálica</v>
      </c>
      <c r="C49" s="432"/>
      <c r="D49" s="432"/>
      <c r="E49" s="432"/>
      <c r="F49" s="432"/>
      <c r="G49" s="432"/>
      <c r="H49" s="432"/>
      <c r="I49" s="432"/>
      <c r="J49" s="319" t="str">
        <f>VLOOKUP(A49,MATERIALES!A5:D641,2,FALSE)</f>
        <v>m2</v>
      </c>
      <c r="K49" s="404">
        <v>1</v>
      </c>
      <c r="L49" s="428"/>
      <c r="M49" s="409">
        <f>VLOOKUP(A49,MATERIALES!A6:D397,4,FALSE)</f>
        <v>3776.201366404473</v>
      </c>
      <c r="N49" s="279">
        <f>K49*M49</f>
        <v>3776.201366404473</v>
      </c>
    </row>
    <row r="50" spans="1:14">
      <c r="A50" s="169" t="s">
        <v>745</v>
      </c>
      <c r="B50" s="49" t="str">
        <f>VLOOKUP(A50,MATERIALES!A6:D373,3,FALSE)</f>
        <v>Acero PDR-60</v>
      </c>
      <c r="C50" s="432"/>
      <c r="D50" s="432"/>
      <c r="E50" s="432"/>
      <c r="F50" s="432"/>
      <c r="G50" s="432"/>
      <c r="H50" s="432"/>
      <c r="I50" s="432"/>
      <c r="J50" s="319" t="str">
        <f>VLOOKUP(A50,MATERIALES!A6:D642,2,FALSE)</f>
        <v>kg</v>
      </c>
      <c r="K50" s="404">
        <v>3.8</v>
      </c>
      <c r="L50" s="428"/>
      <c r="M50" s="409">
        <f>VLOOKUP(A50,MATERIALES!A6:D398,4,FALSE)</f>
        <v>3754.6163060288991</v>
      </c>
      <c r="N50" s="279">
        <f>K50*M50</f>
        <v>14267.541962909816</v>
      </c>
    </row>
    <row r="51" spans="1:14">
      <c r="A51" s="169" t="s">
        <v>832</v>
      </c>
      <c r="B51" s="49" t="str">
        <f>VLOOKUP(A51,MATERIALES!A6:D373,3,FALSE)</f>
        <v>Concreto Resistencia  21 (Mpa)</v>
      </c>
      <c r="C51" s="432"/>
      <c r="D51" s="432"/>
      <c r="E51" s="432"/>
      <c r="F51" s="432"/>
      <c r="G51" s="432"/>
      <c r="H51" s="432"/>
      <c r="I51" s="432"/>
      <c r="J51" s="319" t="str">
        <f>VLOOKUP(A51,MATERIALES!A6:D643,2,FALSE)</f>
        <v>m3</v>
      </c>
      <c r="K51" s="404">
        <v>0.18</v>
      </c>
      <c r="L51" s="428"/>
      <c r="M51" s="409">
        <f>VLOOKUP(A51,MATERIALES!A6:D399,4,FALSE)</f>
        <v>457596.10479381523</v>
      </c>
      <c r="N51" s="279">
        <f>K51*M51</f>
        <v>82367.298862886746</v>
      </c>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101705.993567627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1239</v>
      </c>
      <c r="B58" s="52" t="str">
        <f>VLOOKUP(A58,TRANSPORTE!A1:D117,3,FALSE)</f>
        <v>Transporte de concreto</v>
      </c>
      <c r="C58" s="324"/>
      <c r="D58" s="324"/>
      <c r="E58" s="324"/>
      <c r="F58" s="324"/>
      <c r="G58" s="324"/>
      <c r="H58" s="318" t="s">
        <v>1999</v>
      </c>
      <c r="I58" s="286">
        <v>0.18</v>
      </c>
      <c r="J58" s="293">
        <v>1</v>
      </c>
      <c r="K58" s="286">
        <f>I58*J58</f>
        <v>0.18</v>
      </c>
      <c r="L58" s="827">
        <f>VLOOKUP(A58,TRANSPORTE!A1:D117,4,FALSE)</f>
        <v>990.53430070945558</v>
      </c>
      <c r="M58" s="828"/>
      <c r="N58" s="294">
        <f>K58*L58</f>
        <v>178.29617412770199</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178.29617412770199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975"/>
      <c r="N68" s="104" t="s">
        <v>951</v>
      </c>
    </row>
    <row r="69" spans="1:15">
      <c r="A69" s="170" t="s">
        <v>7</v>
      </c>
      <c r="B69" s="55" t="str">
        <f>VLOOKUP(A69,'MANO DE OBRA'!A8:D68,3,FALSE)</f>
        <v>Obrero (2)</v>
      </c>
      <c r="C69" s="53"/>
      <c r="D69" s="53"/>
      <c r="E69" s="53"/>
      <c r="F69" s="53"/>
      <c r="G69" s="53"/>
      <c r="H69" s="53"/>
      <c r="I69" s="299">
        <f>K69/J69*100</f>
        <v>67665.399999999994</v>
      </c>
      <c r="J69" s="300">
        <v>185</v>
      </c>
      <c r="K69" s="301">
        <f>VLOOKUP(A69,'MANO DE OBRA'!A8:D99,4,FALSE)</f>
        <v>125180.98999999999</v>
      </c>
      <c r="L69" s="56"/>
      <c r="M69" s="441">
        <v>10</v>
      </c>
      <c r="N69" s="402">
        <f>K69/M69</f>
        <v>12518.098999999998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133"/>
    </row>
    <row r="75" spans="1:15" ht="15.75" thickBot="1">
      <c r="B75" s="829" t="s">
        <v>953</v>
      </c>
      <c r="C75" s="830"/>
      <c r="D75" s="830"/>
      <c r="E75" s="830"/>
      <c r="F75" s="830"/>
      <c r="G75" s="830"/>
      <c r="H75" s="830"/>
      <c r="I75" s="830"/>
      <c r="J75" s="830"/>
      <c r="K75" s="830"/>
      <c r="L75" s="830"/>
      <c r="M75" s="831"/>
      <c r="N75" s="467">
        <f>SUM(N69:N74)</f>
        <v>23186.723361440796</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133901.58412153518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26780.316824307039</v>
      </c>
      <c r="M82" s="858"/>
      <c r="N82" s="57"/>
    </row>
    <row r="83" spans="1:14">
      <c r="B83" s="95" t="s">
        <v>973</v>
      </c>
      <c r="C83" s="96"/>
      <c r="D83" s="96"/>
      <c r="E83" s="96"/>
      <c r="F83" s="96"/>
      <c r="G83" s="96"/>
      <c r="H83" s="96"/>
      <c r="I83" s="93"/>
      <c r="J83" s="94"/>
      <c r="K83" s="311">
        <v>0.05</v>
      </c>
      <c r="L83" s="857">
        <f>N77*K83</f>
        <v>6695.0792060767599</v>
      </c>
      <c r="M83" s="858"/>
      <c r="N83" s="57"/>
    </row>
    <row r="84" spans="1:14" ht="15.75" thickBot="1">
      <c r="B84" s="97" t="s">
        <v>974</v>
      </c>
      <c r="C84" s="98"/>
      <c r="D84" s="98"/>
      <c r="E84" s="98"/>
      <c r="F84" s="98"/>
      <c r="G84" s="98"/>
      <c r="H84" s="98"/>
      <c r="I84" s="99"/>
      <c r="J84" s="100"/>
      <c r="K84" s="312">
        <v>0.05</v>
      </c>
      <c r="L84" s="859">
        <f>N77*K84</f>
        <v>6695.0792060767599</v>
      </c>
      <c r="M84" s="860"/>
      <c r="N84" s="57"/>
    </row>
    <row r="85" spans="1:14" ht="15.75" thickBot="1">
      <c r="B85" s="823" t="s">
        <v>953</v>
      </c>
      <c r="C85" s="824"/>
      <c r="D85" s="824"/>
      <c r="E85" s="824"/>
      <c r="F85" s="824"/>
      <c r="G85" s="824"/>
      <c r="H85" s="824"/>
      <c r="I85" s="824"/>
      <c r="J85" s="824"/>
      <c r="K85" s="824"/>
      <c r="L85" s="824"/>
      <c r="M85" s="825"/>
      <c r="N85" s="58">
        <f>L82+L83+L84</f>
        <v>40170.475236460552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174072.05935799575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1142</v>
      </c>
      <c r="C31" s="87" t="s">
        <v>2153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N75*M41</f>
        <v>57.966808403602002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57.966808403602002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380</v>
      </c>
      <c r="B48" s="49" t="str">
        <f>VLOOKUP(A48,MATERIALES!A5:D373,3,FALSE)</f>
        <v>Armadura de Acero</v>
      </c>
      <c r="C48" s="288"/>
      <c r="D48" s="288"/>
      <c r="E48" s="288"/>
      <c r="F48" s="288"/>
      <c r="G48" s="288"/>
      <c r="H48" s="288"/>
      <c r="I48" s="288"/>
      <c r="J48" s="318" t="str">
        <f>VLOOKUP(A48,MATERIALES!A4:D640,2,FALSE)</f>
        <v>m</v>
      </c>
      <c r="K48" s="289">
        <v>1</v>
      </c>
      <c r="L48" s="274"/>
      <c r="M48" s="409">
        <f>VLOOKUP(A48,MATERIALES!A5:D396,4,FALSE)</f>
        <v>35593.355677573614</v>
      </c>
      <c r="N48" s="279">
        <f>K48*M48</f>
        <v>35593.355677573614</v>
      </c>
    </row>
    <row r="49" spans="1:14">
      <c r="A49" s="169" t="s">
        <v>690</v>
      </c>
      <c r="B49" s="49" t="str">
        <f>VLOOKUP(A49,MATERIALES!A6:D373,3,FALSE)</f>
        <v>Tornillos de Unión de D= 12 mm</v>
      </c>
      <c r="C49" s="432"/>
      <c r="D49" s="432"/>
      <c r="E49" s="432"/>
      <c r="F49" s="432"/>
      <c r="G49" s="432"/>
      <c r="H49" s="432"/>
      <c r="I49" s="432"/>
      <c r="J49" s="319" t="str">
        <f>VLOOKUP(A49,MATERIALES!A5:D641,2,FALSE)</f>
        <v>u</v>
      </c>
      <c r="K49" s="404">
        <v>4</v>
      </c>
      <c r="L49" s="428"/>
      <c r="M49" s="409">
        <f>VLOOKUP(A49,MATERIALES!A6:D397,4,FALSE)</f>
        <v>925.03052473834202</v>
      </c>
      <c r="N49" s="279">
        <f>K49*M49</f>
        <v>3700.1220989533681</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39293.477776526983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B58" s="52"/>
      <c r="C58" s="324"/>
      <c r="D58" s="324"/>
      <c r="E58" s="324"/>
      <c r="F58" s="324"/>
      <c r="G58" s="324"/>
      <c r="H58" s="318"/>
      <c r="I58" s="286"/>
      <c r="J58" s="293"/>
      <c r="K58" s="286"/>
      <c r="L58" s="827"/>
      <c r="M58" s="828"/>
      <c r="N58" s="294"/>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975"/>
      <c r="N68" s="104" t="s">
        <v>951</v>
      </c>
    </row>
    <row r="69" spans="1:15">
      <c r="A69" s="170" t="s">
        <v>7</v>
      </c>
      <c r="B69" s="55" t="str">
        <f>VLOOKUP(A69,'MANO DE OBRA'!A8:D68,3,FALSE)</f>
        <v>Obrero (2)</v>
      </c>
      <c r="C69" s="53"/>
      <c r="D69" s="53"/>
      <c r="E69" s="53"/>
      <c r="F69" s="53"/>
      <c r="G69" s="53"/>
      <c r="H69" s="53"/>
      <c r="I69" s="299">
        <f>K69/J69*100</f>
        <v>67665.399999999994</v>
      </c>
      <c r="J69" s="300">
        <v>185</v>
      </c>
      <c r="K69" s="301">
        <f>VLOOKUP(A69,'MANO DE OBRA'!A8:D99,4,FALSE)</f>
        <v>125180.98999999999</v>
      </c>
      <c r="L69" s="56"/>
      <c r="M69" s="441">
        <v>400</v>
      </c>
      <c r="N69" s="402">
        <f>K69/M69</f>
        <v>312.95247499999999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400</v>
      </c>
      <c r="N70" s="402">
        <f>K70/M70</f>
        <v>266.71560903601994</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133"/>
    </row>
    <row r="75" spans="1:15" ht="15.75" thickBot="1">
      <c r="B75" s="829" t="s">
        <v>953</v>
      </c>
      <c r="C75" s="830"/>
      <c r="D75" s="830"/>
      <c r="E75" s="830"/>
      <c r="F75" s="830"/>
      <c r="G75" s="830"/>
      <c r="H75" s="830"/>
      <c r="I75" s="830"/>
      <c r="J75" s="830"/>
      <c r="K75" s="830"/>
      <c r="L75" s="830"/>
      <c r="M75" s="831"/>
      <c r="N75" s="467">
        <f>SUM(N69:N74)</f>
        <v>579.66808403601999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39931.112668966605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7986.2225337933214</v>
      </c>
      <c r="M82" s="858"/>
      <c r="N82" s="57"/>
    </row>
    <row r="83" spans="1:14">
      <c r="B83" s="95" t="s">
        <v>973</v>
      </c>
      <c r="C83" s="96"/>
      <c r="D83" s="96"/>
      <c r="E83" s="96"/>
      <c r="F83" s="96"/>
      <c r="G83" s="96"/>
      <c r="H83" s="96"/>
      <c r="I83" s="93"/>
      <c r="J83" s="94"/>
      <c r="K83" s="311">
        <v>0.05</v>
      </c>
      <c r="L83" s="857">
        <f>N77*K83</f>
        <v>1996.5556334483304</v>
      </c>
      <c r="M83" s="858"/>
      <c r="N83" s="57"/>
    </row>
    <row r="84" spans="1:14" ht="15.75" thickBot="1">
      <c r="B84" s="97" t="s">
        <v>974</v>
      </c>
      <c r="C84" s="98"/>
      <c r="D84" s="98"/>
      <c r="E84" s="98"/>
      <c r="F84" s="98"/>
      <c r="G84" s="98"/>
      <c r="H84" s="98"/>
      <c r="I84" s="99"/>
      <c r="J84" s="100"/>
      <c r="K84" s="312">
        <v>0.05</v>
      </c>
      <c r="L84" s="859">
        <f>N77*K84</f>
        <v>1996.5556334483304</v>
      </c>
      <c r="M84" s="860"/>
      <c r="N84" s="57"/>
    </row>
    <row r="85" spans="1:14" ht="15.75" thickBot="1">
      <c r="B85" s="823" t="s">
        <v>953</v>
      </c>
      <c r="C85" s="824"/>
      <c r="D85" s="824"/>
      <c r="E85" s="824"/>
      <c r="F85" s="824"/>
      <c r="G85" s="824"/>
      <c r="H85" s="824"/>
      <c r="I85" s="824"/>
      <c r="J85" s="824"/>
      <c r="K85" s="824"/>
      <c r="L85" s="824"/>
      <c r="M85" s="825"/>
      <c r="N85" s="58">
        <f>L82+L83+L84</f>
        <v>11979.333800689981</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51910.446469656585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1143</v>
      </c>
      <c r="C31" s="87" t="s">
        <v>2154</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269</v>
      </c>
      <c r="B36" s="836" t="str">
        <f>VLOOKUP(A36,EQUIPOS!A6:D154,3,FALSE)</f>
        <v>Motoniveladora  potencia 215 HP, ancho de cuchilla 4,27 m, peso 18 ton.</v>
      </c>
      <c r="C36" s="837"/>
      <c r="D36" s="837"/>
      <c r="E36" s="837"/>
      <c r="F36" s="837"/>
      <c r="G36" s="837"/>
      <c r="H36" s="838"/>
      <c r="I36" s="274"/>
      <c r="J36" s="275"/>
      <c r="K36" s="276">
        <f>VLOOKUP(A36,EQUIPOS!A6:D163,4,FALSE)</f>
        <v>161345.42373438107</v>
      </c>
      <c r="L36" s="277"/>
      <c r="M36" s="343">
        <v>15</v>
      </c>
      <c r="N36" s="279">
        <f>K36/M36</f>
        <v>10756.361582292071</v>
      </c>
    </row>
    <row r="37" spans="1:14">
      <c r="A37" s="119" t="s">
        <v>365</v>
      </c>
      <c r="B37" s="836" t="str">
        <f>VLOOKUP(A37,EQUIPOS!A7:D154,3,FALSE)</f>
        <v xml:space="preserve">Vibrocompatador, potencia 153 HP, peso 10 Ton. </v>
      </c>
      <c r="C37" s="837"/>
      <c r="D37" s="837"/>
      <c r="E37" s="837"/>
      <c r="F37" s="837"/>
      <c r="G37" s="837"/>
      <c r="H37" s="838"/>
      <c r="I37" s="428"/>
      <c r="J37" s="429"/>
      <c r="K37" s="276">
        <f>VLOOKUP(A37,EQUIPOS!A7:D164,4,FALSE)</f>
        <v>114013.01684070317</v>
      </c>
      <c r="L37" s="342"/>
      <c r="M37" s="343">
        <v>15</v>
      </c>
      <c r="N37" s="279">
        <f>K37/M37</f>
        <v>7600.8677893802114</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122.69072025600332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18479.920091928285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550</v>
      </c>
      <c r="B48" s="49" t="str">
        <f>VLOOKUP(A48,MATERIALES!A5:D373,3,FALSE)</f>
        <v>Material seleccionado para Relleno</v>
      </c>
      <c r="C48" s="288"/>
      <c r="D48" s="288"/>
      <c r="E48" s="288"/>
      <c r="F48" s="288"/>
      <c r="G48" s="288"/>
      <c r="H48" s="288"/>
      <c r="I48" s="275"/>
      <c r="J48" s="231" t="str">
        <f>VLOOKUP(A48,MATERIALES!A4:D640,2,FALSE)</f>
        <v>m3</v>
      </c>
      <c r="K48" s="289">
        <v>1.05</v>
      </c>
      <c r="L48" s="274"/>
      <c r="M48" s="409">
        <f>VLOOKUP(A48,MATERIALES!A5:D396,4,FALSE)</f>
        <v>25810.130862879425</v>
      </c>
      <c r="N48" s="279">
        <f>K48*M48</f>
        <v>27100.637406023397</v>
      </c>
    </row>
    <row r="49" spans="1:14">
      <c r="A49" s="169"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41.994912021193848</v>
      </c>
      <c r="N49" s="279">
        <f>K49*M49</f>
        <v>1259.8473606358154</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28360.484766659214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1291</v>
      </c>
      <c r="B60" s="52" t="str">
        <f>VLOOKUP(A60,TRANSPORTE!A1:D117,3,FALSE)</f>
        <v>Transporte de material seleccionado para relleno</v>
      </c>
      <c r="C60" s="324"/>
      <c r="D60" s="324"/>
      <c r="E60" s="324"/>
      <c r="F60" s="324"/>
      <c r="G60" s="324"/>
      <c r="H60" s="318" t="s">
        <v>1999</v>
      </c>
      <c r="I60" s="286">
        <v>1.05</v>
      </c>
      <c r="J60" s="293">
        <v>1</v>
      </c>
      <c r="K60" s="286">
        <f>I60*J60</f>
        <v>1.05</v>
      </c>
      <c r="L60" s="827">
        <f>VLOOKUP(A60,TRANSPORTE!A1:D117,4,FALSE)</f>
        <v>1341.871351268391</v>
      </c>
      <c r="M60" s="828"/>
      <c r="N60" s="294">
        <f>K60*L60</f>
        <v>1408.9649188318106</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1408.9649188318106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0"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120</v>
      </c>
      <c r="N71" s="402">
        <f>K71/M71</f>
        <v>889.05203012006655</v>
      </c>
      <c r="O71" s="112"/>
    </row>
    <row r="72" spans="1:15">
      <c r="A72" s="170"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120</v>
      </c>
      <c r="N72" s="402">
        <f>K72/M72</f>
        <v>1564.7623749999998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2453.8144051200661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50703.184182539371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10140.636836507874</v>
      </c>
      <c r="M84" s="858"/>
      <c r="N84" s="57"/>
    </row>
    <row r="85" spans="1:14">
      <c r="B85" s="95" t="s">
        <v>973</v>
      </c>
      <c r="C85" s="96"/>
      <c r="D85" s="96"/>
      <c r="E85" s="96"/>
      <c r="F85" s="96"/>
      <c r="G85" s="96"/>
      <c r="H85" s="96"/>
      <c r="I85" s="93"/>
      <c r="J85" s="94"/>
      <c r="K85" s="311">
        <v>0.05</v>
      </c>
      <c r="L85" s="857">
        <f>N79*K85</f>
        <v>2535.1592091269686</v>
      </c>
      <c r="M85" s="858"/>
      <c r="N85" s="57"/>
    </row>
    <row r="86" spans="1:14" ht="15.75" thickBot="1">
      <c r="B86" s="97" t="s">
        <v>974</v>
      </c>
      <c r="C86" s="98"/>
      <c r="D86" s="98"/>
      <c r="E86" s="98"/>
      <c r="F86" s="98"/>
      <c r="G86" s="98"/>
      <c r="H86" s="98"/>
      <c r="I86" s="99"/>
      <c r="J86" s="100"/>
      <c r="K86" s="312">
        <v>0.05</v>
      </c>
      <c r="L86" s="859">
        <f>N79*K86</f>
        <v>2535.1592091269686</v>
      </c>
      <c r="M86" s="860"/>
      <c r="N86" s="57"/>
    </row>
    <row r="87" spans="1:14" ht="15.75" thickBot="1">
      <c r="B87" s="823" t="s">
        <v>953</v>
      </c>
      <c r="C87" s="824"/>
      <c r="D87" s="824"/>
      <c r="E87" s="824"/>
      <c r="F87" s="824"/>
      <c r="G87" s="824"/>
      <c r="H87" s="824"/>
      <c r="I87" s="824"/>
      <c r="J87" s="824"/>
      <c r="K87" s="824"/>
      <c r="L87" s="824"/>
      <c r="M87" s="825"/>
      <c r="N87" s="58">
        <f>L84+L85+L86</f>
        <v>15210.955254761811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65914.139437301186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32.25" customHeight="1" thickBot="1">
      <c r="A31" t="s">
        <v>1845</v>
      </c>
      <c r="B31" s="86" t="s">
        <v>1144</v>
      </c>
      <c r="C31" s="963" t="s">
        <v>2155</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SUM(N36:N41)</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57462.55973468798</v>
      </c>
      <c r="N48" s="279">
        <f>K48*M48</f>
        <v>63208.815708156784</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3668.5084139980077</v>
      </c>
      <c r="N49" s="279">
        <f>K49*M49</f>
        <v>4218.7846760977081</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5041.299387265688</v>
      </c>
      <c r="N50" s="279">
        <f>K50*M50</f>
        <v>10082.598774531376</v>
      </c>
    </row>
    <row r="51" spans="1:14">
      <c r="A51" s="169" t="s">
        <v>921</v>
      </c>
      <c r="B51" s="49" t="str">
        <f>VLOOKUP(A51,MATERIALES!A6:D373,3,FALSE)</f>
        <v>Malla para gaviones (2M3)</v>
      </c>
      <c r="C51" s="432"/>
      <c r="D51" s="432"/>
      <c r="E51" s="432"/>
      <c r="F51" s="432"/>
      <c r="G51" s="432"/>
      <c r="H51" s="432"/>
      <c r="I51" s="432"/>
      <c r="J51" s="319" t="str">
        <f>VLOOKUP(A51,MATERIALES!A6:D643,2,FALSE)</f>
        <v>u</v>
      </c>
      <c r="K51" s="404">
        <v>0.5</v>
      </c>
      <c r="L51" s="428"/>
      <c r="M51" s="409">
        <f>VLOOKUP(A51,MATERIALES!A6:D399,4,FALSE)</f>
        <v>136920.04258793598</v>
      </c>
      <c r="N51" s="279">
        <f>K51*M51</f>
        <v>68460.021293967991</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145970.22045275386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7">
        <f>VLOOKUP(A60,TRANSPORTE!A1:D117,4,FALSE)</f>
        <v>1370.803832317974</v>
      </c>
      <c r="M60" s="828"/>
      <c r="N60" s="294">
        <f>K60*L60</f>
        <v>1507.8842155497714</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1507.8842155497714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0"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17852.411180720395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166223.13640806006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33244.627281612011</v>
      </c>
      <c r="M84" s="858"/>
      <c r="N84" s="57"/>
    </row>
    <row r="85" spans="1:14">
      <c r="B85" s="95" t="s">
        <v>973</v>
      </c>
      <c r="C85" s="96"/>
      <c r="D85" s="96"/>
      <c r="E85" s="96"/>
      <c r="F85" s="96"/>
      <c r="G85" s="96"/>
      <c r="H85" s="96"/>
      <c r="I85" s="93"/>
      <c r="J85" s="94"/>
      <c r="K85" s="311">
        <v>0.05</v>
      </c>
      <c r="L85" s="857">
        <f>N79*K85</f>
        <v>8311.1568204030027</v>
      </c>
      <c r="M85" s="858"/>
      <c r="N85" s="57"/>
    </row>
    <row r="86" spans="1:14" ht="15.75" thickBot="1">
      <c r="B86" s="97" t="s">
        <v>974</v>
      </c>
      <c r="C86" s="98"/>
      <c r="D86" s="98"/>
      <c r="E86" s="98"/>
      <c r="F86" s="98"/>
      <c r="G86" s="98"/>
      <c r="H86" s="98"/>
      <c r="I86" s="99"/>
      <c r="J86" s="100"/>
      <c r="K86" s="312">
        <v>0.05</v>
      </c>
      <c r="L86" s="859">
        <f>N79*K86</f>
        <v>8311.1568204030027</v>
      </c>
      <c r="M86" s="860"/>
      <c r="N86" s="57"/>
    </row>
    <row r="87" spans="1:14" ht="15.75" thickBot="1">
      <c r="B87" s="823" t="s">
        <v>953</v>
      </c>
      <c r="C87" s="824"/>
      <c r="D87" s="824"/>
      <c r="E87" s="824"/>
      <c r="F87" s="824"/>
      <c r="G87" s="824"/>
      <c r="H87" s="824"/>
      <c r="I87" s="824"/>
      <c r="J87" s="824"/>
      <c r="K87" s="824"/>
      <c r="L87" s="824"/>
      <c r="M87" s="825"/>
      <c r="N87" s="58">
        <f>L84+L85+L86</f>
        <v>49866.94092241802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216090.07733047809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31.5" customHeight="1" thickBot="1">
      <c r="A31" t="s">
        <v>1845</v>
      </c>
      <c r="B31" s="86" t="s">
        <v>1692</v>
      </c>
      <c r="C31" s="963" t="s">
        <v>2156</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SUM(N36:N41)</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57462.55973468798</v>
      </c>
      <c r="N48" s="279">
        <f>K48*M48</f>
        <v>63208.815708156784</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3668.5084139980077</v>
      </c>
      <c r="N49" s="279">
        <f>K49*M49</f>
        <v>4218.7846760977081</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5041.299387265688</v>
      </c>
      <c r="N50" s="279">
        <f>K50*M50</f>
        <v>10082.598774531376</v>
      </c>
    </row>
    <row r="51" spans="1:14">
      <c r="A51" s="169" t="s">
        <v>925</v>
      </c>
      <c r="B51" s="49" t="str">
        <f>VLOOKUP(A51,MATERIALES!A6:D373,3,FALSE)</f>
        <v>Malla Ciclónica Para Gaviones Galvanizada Aleación Zn-5A1-Mm Cal 12 (2M3)</v>
      </c>
      <c r="C51" s="432"/>
      <c r="D51" s="432"/>
      <c r="E51" s="432"/>
      <c r="F51" s="432"/>
      <c r="G51" s="432"/>
      <c r="H51" s="432"/>
      <c r="I51" s="432"/>
      <c r="J51" s="319" t="str">
        <f>VLOOKUP(A51,MATERIALES!A6:D643,2,FALSE)</f>
        <v>u</v>
      </c>
      <c r="K51" s="404">
        <v>0.5</v>
      </c>
      <c r="L51" s="428"/>
      <c r="M51" s="409">
        <f>VLOOKUP(A51,MATERIALES!A6:D399,4,FALSE)</f>
        <v>130402.9452690951</v>
      </c>
      <c r="N51" s="279">
        <f>K51*M51</f>
        <v>65201.47263454755</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142711.67179333343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7">
        <f>VLOOKUP(A60,TRANSPORTE!A1:D117,4,FALSE)</f>
        <v>1370.803832317974</v>
      </c>
      <c r="M60" s="828"/>
      <c r="N60" s="294">
        <f>K60*L60</f>
        <v>1507.8842155497714</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316"/>
      <c r="C65" s="317"/>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1507.8842155497714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0"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17852.411180720395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162964.58774863963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32592.917549727928</v>
      </c>
      <c r="M84" s="858"/>
      <c r="N84" s="57"/>
    </row>
    <row r="85" spans="1:14">
      <c r="B85" s="95" t="s">
        <v>973</v>
      </c>
      <c r="C85" s="96"/>
      <c r="D85" s="96"/>
      <c r="E85" s="96"/>
      <c r="F85" s="96"/>
      <c r="G85" s="96"/>
      <c r="H85" s="96"/>
      <c r="I85" s="93"/>
      <c r="J85" s="94"/>
      <c r="K85" s="311">
        <v>0.05</v>
      </c>
      <c r="L85" s="857">
        <f>N79*K85</f>
        <v>8148.2293874319821</v>
      </c>
      <c r="M85" s="858"/>
      <c r="N85" s="57"/>
    </row>
    <row r="86" spans="1:14" ht="15.75" thickBot="1">
      <c r="B86" s="97" t="s">
        <v>974</v>
      </c>
      <c r="C86" s="98"/>
      <c r="D86" s="98"/>
      <c r="E86" s="98"/>
      <c r="F86" s="98"/>
      <c r="G86" s="98"/>
      <c r="H86" s="98"/>
      <c r="I86" s="99"/>
      <c r="J86" s="100"/>
      <c r="K86" s="312">
        <v>0.05</v>
      </c>
      <c r="L86" s="859">
        <f>N79*K86</f>
        <v>8148.2293874319821</v>
      </c>
      <c r="M86" s="860"/>
      <c r="N86" s="57"/>
    </row>
    <row r="87" spans="1:14" ht="15.75" thickBot="1">
      <c r="B87" s="823" t="s">
        <v>953</v>
      </c>
      <c r="C87" s="824"/>
      <c r="D87" s="824"/>
      <c r="E87" s="824"/>
      <c r="F87" s="824"/>
      <c r="G87" s="824"/>
      <c r="H87" s="824"/>
      <c r="I87" s="824"/>
      <c r="J87" s="824"/>
      <c r="K87" s="824"/>
      <c r="L87" s="824"/>
      <c r="M87" s="825"/>
      <c r="N87" s="58">
        <f>L84+L85+L86</f>
        <v>48889.376324591889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211853.96407323153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30.75" customHeight="1" thickBot="1">
      <c r="A31" t="s">
        <v>1845</v>
      </c>
      <c r="B31" s="86" t="s">
        <v>1693</v>
      </c>
      <c r="C31" s="963" t="s">
        <v>2157</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57462.55973468798</v>
      </c>
      <c r="N48" s="279">
        <f>K48*M48</f>
        <v>63208.815708156784</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3668.5084139980077</v>
      </c>
      <c r="N49" s="279">
        <f>K49*M49</f>
        <v>4218.7846760977081</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5041.299387265688</v>
      </c>
      <c r="N50" s="279">
        <f>K50*M50</f>
        <v>10082.598774531376</v>
      </c>
    </row>
    <row r="51" spans="1:14">
      <c r="A51" s="169" t="s">
        <v>927</v>
      </c>
      <c r="B51" s="49" t="str">
        <f>VLOOKUP(A51,MATERIALES!A6:D373,3,FALSE)</f>
        <v>Malla Ciclónica Para Gaviones Galvanizada Y Plastificada Con Pvc Cal 12 (2M3)</v>
      </c>
      <c r="C51" s="432"/>
      <c r="D51" s="432"/>
      <c r="E51" s="432"/>
      <c r="F51" s="432"/>
      <c r="G51" s="432"/>
      <c r="H51" s="432"/>
      <c r="I51" s="432"/>
      <c r="J51" s="319" t="str">
        <f>VLOOKUP(A51,MATERIALES!A6:D643,2,FALSE)</f>
        <v>u</v>
      </c>
      <c r="K51" s="404">
        <v>0.5</v>
      </c>
      <c r="L51" s="428"/>
      <c r="M51" s="409">
        <f>VLOOKUP(A51,MATERIALES!A6:D399,4,FALSE)</f>
        <v>60530.190585212862</v>
      </c>
      <c r="N51" s="279">
        <f>K51*M51</f>
        <v>30265.095292606431</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107775.2944513923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7">
        <f>VLOOKUP(A60,TRANSPORTE!A1:D117,4,FALSE)</f>
        <v>1370.803832317974</v>
      </c>
      <c r="M60" s="828"/>
      <c r="N60" s="294">
        <f>K60*L60</f>
        <v>1507.8842155497714</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1507.8842155497714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0"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17852.411180720395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128028.21040669849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25605.642081339698</v>
      </c>
      <c r="M84" s="858"/>
      <c r="N84" s="57"/>
    </row>
    <row r="85" spans="1:14">
      <c r="B85" s="95" t="s">
        <v>973</v>
      </c>
      <c r="C85" s="96"/>
      <c r="D85" s="96"/>
      <c r="E85" s="96"/>
      <c r="F85" s="96"/>
      <c r="G85" s="96"/>
      <c r="H85" s="96"/>
      <c r="I85" s="93"/>
      <c r="J85" s="94"/>
      <c r="K85" s="311">
        <v>0.05</v>
      </c>
      <c r="L85" s="857">
        <f>N79*K85</f>
        <v>6401.4105203349245</v>
      </c>
      <c r="M85" s="858"/>
      <c r="N85" s="57"/>
    </row>
    <row r="86" spans="1:14" ht="15.75" thickBot="1">
      <c r="B86" s="97" t="s">
        <v>974</v>
      </c>
      <c r="C86" s="98"/>
      <c r="D86" s="98"/>
      <c r="E86" s="98"/>
      <c r="F86" s="98"/>
      <c r="G86" s="98"/>
      <c r="H86" s="98"/>
      <c r="I86" s="99"/>
      <c r="J86" s="100"/>
      <c r="K86" s="312">
        <v>0.05</v>
      </c>
      <c r="L86" s="859">
        <f>N79*K86</f>
        <v>6401.4105203349245</v>
      </c>
      <c r="M86" s="860"/>
      <c r="N86" s="57"/>
    </row>
    <row r="87" spans="1:14" ht="15.75" thickBot="1">
      <c r="B87" s="823" t="s">
        <v>953</v>
      </c>
      <c r="C87" s="824"/>
      <c r="D87" s="824"/>
      <c r="E87" s="824"/>
      <c r="F87" s="824"/>
      <c r="G87" s="824"/>
      <c r="H87" s="824"/>
      <c r="I87" s="824"/>
      <c r="J87" s="824"/>
      <c r="K87" s="824"/>
      <c r="L87" s="824"/>
      <c r="M87" s="825"/>
      <c r="N87" s="58">
        <f>L84+L85+L86</f>
        <v>38408.463122009547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166436.67352870805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29.25" customHeight="1" thickBot="1">
      <c r="A31" t="s">
        <v>1845</v>
      </c>
      <c r="B31" s="86" t="s">
        <v>1694</v>
      </c>
      <c r="C31" s="963" t="s">
        <v>2158</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57462.55973468798</v>
      </c>
      <c r="N48" s="279">
        <f>K48*M48</f>
        <v>63208.815708156784</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3668.5084139980077</v>
      </c>
      <c r="N49" s="279">
        <f>K49*M49</f>
        <v>4218.7846760977081</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5041.299387265688</v>
      </c>
      <c r="N50" s="279">
        <f>K50*M50</f>
        <v>10082.598774531376</v>
      </c>
    </row>
    <row r="51" spans="1:14">
      <c r="A51" s="172" t="s">
        <v>929</v>
      </c>
      <c r="B51" s="49" t="str">
        <f>VLOOKUP(A51,MATERIALES!A6:D373,3,FALSE)</f>
        <v>Malla Ciclónica Para Gaviones Galvanizada Aleación Zn-5A1-Mm Y Plastificada Pvc Cal 12 (2M3)</v>
      </c>
      <c r="C51" s="432"/>
      <c r="D51" s="432"/>
      <c r="E51" s="432"/>
      <c r="F51" s="432"/>
      <c r="G51" s="432"/>
      <c r="H51" s="432"/>
      <c r="I51" s="432"/>
      <c r="J51" s="319" t="str">
        <f>VLOOKUP(A51,MATERIALES!A6:D643,2,FALSE)</f>
        <v>u</v>
      </c>
      <c r="K51" s="404">
        <v>0.5</v>
      </c>
      <c r="L51" s="428"/>
      <c r="M51" s="409">
        <f>VLOOKUP(A51,MATERIALES!A6:D399,4,FALSE)</f>
        <v>170250.02641562177</v>
      </c>
      <c r="N51" s="279">
        <f>K51*M51</f>
        <v>85125.013207810887</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162635.21236659674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7">
        <f>VLOOKUP(A60,TRANSPORTE!A1:D117,4,FALSE)</f>
        <v>1370.803832317974</v>
      </c>
      <c r="M60" s="828"/>
      <c r="N60" s="294">
        <f>K60*L60</f>
        <v>1507.8842155497714</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1507.8842155497714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17852.411180720395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182888.12832190294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36577.62566438059</v>
      </c>
      <c r="M84" s="858"/>
      <c r="N84" s="57"/>
    </row>
    <row r="85" spans="1:14">
      <c r="B85" s="95" t="s">
        <v>973</v>
      </c>
      <c r="C85" s="96"/>
      <c r="D85" s="96"/>
      <c r="E85" s="96"/>
      <c r="F85" s="96"/>
      <c r="G85" s="96"/>
      <c r="H85" s="96"/>
      <c r="I85" s="93"/>
      <c r="J85" s="94"/>
      <c r="K85" s="311">
        <v>0.05</v>
      </c>
      <c r="L85" s="857">
        <f>N79*K85</f>
        <v>9144.4064160951475</v>
      </c>
      <c r="M85" s="858"/>
      <c r="N85" s="57"/>
    </row>
    <row r="86" spans="1:14" ht="15.75" thickBot="1">
      <c r="B86" s="97" t="s">
        <v>974</v>
      </c>
      <c r="C86" s="98"/>
      <c r="D86" s="98"/>
      <c r="E86" s="98"/>
      <c r="F86" s="98"/>
      <c r="G86" s="98"/>
      <c r="H86" s="98"/>
      <c r="I86" s="99"/>
      <c r="J86" s="100"/>
      <c r="K86" s="312">
        <v>0.05</v>
      </c>
      <c r="L86" s="859">
        <f>N79*K86</f>
        <v>9144.4064160951475</v>
      </c>
      <c r="M86" s="860"/>
      <c r="N86" s="57"/>
    </row>
    <row r="87" spans="1:14" ht="15.75" thickBot="1">
      <c r="B87" s="823" t="s">
        <v>953</v>
      </c>
      <c r="C87" s="824"/>
      <c r="D87" s="824"/>
      <c r="E87" s="824"/>
      <c r="F87" s="824"/>
      <c r="G87" s="824"/>
      <c r="H87" s="824"/>
      <c r="I87" s="824"/>
      <c r="J87" s="824"/>
      <c r="K87" s="824"/>
      <c r="L87" s="824"/>
      <c r="M87" s="825"/>
      <c r="N87" s="58">
        <f>L84+L85+L86</f>
        <v>54866.438496570881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237754.56681847383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30.75" customHeight="1" thickBot="1">
      <c r="A31" t="s">
        <v>1845</v>
      </c>
      <c r="B31" s="86" t="s">
        <v>1145</v>
      </c>
      <c r="C31" s="963" t="s">
        <v>1734</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57462.55973468798</v>
      </c>
      <c r="N48" s="279">
        <f>K48*M48</f>
        <v>63208.815708156784</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3668.5084139980077</v>
      </c>
      <c r="N49" s="279">
        <f>K49*M49</f>
        <v>1834.2542069990038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5041.299387265688</v>
      </c>
      <c r="N50" s="279">
        <f>K50*M50</f>
        <v>5041.299387265688</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181126.21593637482</v>
      </c>
      <c r="N51" s="279">
        <f>K51*M51</f>
        <v>181126.21593637482</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251210.58523879631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7">
        <f>VLOOKUP(A60,TRANSPORTE!A1:D117,4,FALSE)</f>
        <v>1370.803832317974</v>
      </c>
      <c r="M60" s="828"/>
      <c r="N60" s="294">
        <f>K60*L60</f>
        <v>1507.8842155497714</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1507.8842155497714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17852.411180720395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271463.50119410252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54292.700238820507</v>
      </c>
      <c r="M84" s="858"/>
      <c r="N84" s="57"/>
    </row>
    <row r="85" spans="1:14">
      <c r="B85" s="95" t="s">
        <v>973</v>
      </c>
      <c r="C85" s="96"/>
      <c r="D85" s="96"/>
      <c r="E85" s="96"/>
      <c r="F85" s="96"/>
      <c r="G85" s="96"/>
      <c r="H85" s="96"/>
      <c r="I85" s="93"/>
      <c r="J85" s="94"/>
      <c r="K85" s="311">
        <v>0.05</v>
      </c>
      <c r="L85" s="857">
        <f>N79*K85</f>
        <v>13573.175059705127</v>
      </c>
      <c r="M85" s="858"/>
      <c r="N85" s="57"/>
    </row>
    <row r="86" spans="1:14" ht="15.75" thickBot="1">
      <c r="B86" s="97" t="s">
        <v>974</v>
      </c>
      <c r="C86" s="98"/>
      <c r="D86" s="98"/>
      <c r="E86" s="98"/>
      <c r="F86" s="98"/>
      <c r="G86" s="98"/>
      <c r="H86" s="98"/>
      <c r="I86" s="99"/>
      <c r="J86" s="100"/>
      <c r="K86" s="312">
        <v>0.05</v>
      </c>
      <c r="L86" s="859">
        <f>N79*K86</f>
        <v>13573.175059705127</v>
      </c>
      <c r="M86" s="860"/>
      <c r="N86" s="57"/>
    </row>
    <row r="87" spans="1:14" ht="15.75" thickBot="1">
      <c r="B87" s="823" t="s">
        <v>953</v>
      </c>
      <c r="C87" s="824"/>
      <c r="D87" s="824"/>
      <c r="E87" s="824"/>
      <c r="F87" s="824"/>
      <c r="G87" s="824"/>
      <c r="H87" s="824"/>
      <c r="I87" s="824"/>
      <c r="J87" s="824"/>
      <c r="K87" s="824"/>
      <c r="L87" s="824"/>
      <c r="M87" s="825"/>
      <c r="N87" s="58">
        <f>L84+L85+L86</f>
        <v>81439.050358230757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352902.55155233329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30.75" customHeight="1" thickBot="1">
      <c r="A31" t="s">
        <v>1845</v>
      </c>
      <c r="B31" s="86" t="s">
        <v>1695</v>
      </c>
      <c r="C31" s="963" t="s">
        <v>1696</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57462.55973468798</v>
      </c>
      <c r="N48" s="279">
        <f>K48*M48</f>
        <v>63208.815708156784</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3668.5084139980077</v>
      </c>
      <c r="N49" s="279">
        <f>K49*M49</f>
        <v>1834.2542069990038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5041.299387265688</v>
      </c>
      <c r="N50" s="279">
        <f>K50*M50</f>
        <v>5041.299387265688</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181126.21593637482</v>
      </c>
      <c r="N51" s="279">
        <f>K51*M51</f>
        <v>181126.21593637482</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251210.58523879631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827">
        <f>VLOOKUP(A60,TRANSPORTE!A1:D117,4,FALSE)</f>
        <v>1370.803832317974</v>
      </c>
      <c r="M60" s="828"/>
      <c r="N60" s="294">
        <f>K60*L60</f>
        <v>1507.8842155497714</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1507.8842155497714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17852.411180720395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271463.50119410252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54292.700238820507</v>
      </c>
      <c r="M84" s="858"/>
      <c r="N84" s="57"/>
    </row>
    <row r="85" spans="1:14">
      <c r="B85" s="95" t="s">
        <v>973</v>
      </c>
      <c r="C85" s="96"/>
      <c r="D85" s="96"/>
      <c r="E85" s="96"/>
      <c r="F85" s="96"/>
      <c r="G85" s="96"/>
      <c r="H85" s="96"/>
      <c r="I85" s="93"/>
      <c r="J85" s="94"/>
      <c r="K85" s="311">
        <v>0.05</v>
      </c>
      <c r="L85" s="857">
        <f>N79*K85</f>
        <v>13573.175059705127</v>
      </c>
      <c r="M85" s="858"/>
      <c r="N85" s="57"/>
    </row>
    <row r="86" spans="1:14" ht="15.75" thickBot="1">
      <c r="B86" s="97" t="s">
        <v>974</v>
      </c>
      <c r="C86" s="98"/>
      <c r="D86" s="98"/>
      <c r="E86" s="98"/>
      <c r="F86" s="98"/>
      <c r="G86" s="98"/>
      <c r="H86" s="98"/>
      <c r="I86" s="99"/>
      <c r="J86" s="100"/>
      <c r="K86" s="312">
        <v>0.05</v>
      </c>
      <c r="L86" s="859">
        <f>N79*K86</f>
        <v>13573.175059705127</v>
      </c>
      <c r="M86" s="860"/>
      <c r="N86" s="57"/>
    </row>
    <row r="87" spans="1:14" ht="15.75" thickBot="1">
      <c r="B87" s="823" t="s">
        <v>953</v>
      </c>
      <c r="C87" s="824"/>
      <c r="D87" s="824"/>
      <c r="E87" s="824"/>
      <c r="F87" s="824"/>
      <c r="G87" s="824"/>
      <c r="H87" s="824"/>
      <c r="I87" s="824"/>
      <c r="J87" s="824"/>
      <c r="K87" s="824"/>
      <c r="L87" s="824"/>
      <c r="M87" s="825"/>
      <c r="N87" s="58">
        <f>L84+L85+L86</f>
        <v>81439.050358230757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352902.55155233329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30.75" customHeight="1" thickBot="1">
      <c r="A31" t="s">
        <v>1845</v>
      </c>
      <c r="B31" s="86" t="s">
        <v>1697</v>
      </c>
      <c r="C31" s="963" t="s">
        <v>1698</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57462.55973468798</v>
      </c>
      <c r="N48" s="279">
        <f>K48*M48</f>
        <v>63208.815708156784</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3668.5084139980077</v>
      </c>
      <c r="N49" s="279">
        <f>K49*M49</f>
        <v>1834.2542069990038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5041.299387265688</v>
      </c>
      <c r="N50" s="279">
        <f>K50*M50</f>
        <v>5041.299387265688</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181126.21593637482</v>
      </c>
      <c r="N51" s="279">
        <f>K51*M51</f>
        <v>181126.21593637482</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251210.58523879631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827">
        <f>VLOOKUP(A60,TRANSPORTE!A1:D117,4,FALSE)</f>
        <v>1370.803832317974</v>
      </c>
      <c r="M60" s="828"/>
      <c r="N60" s="294">
        <f>K60*L60</f>
        <v>1507.8842155497714</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1507.8842155497714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17852.411180720395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271463.50119410252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54292.700238820507</v>
      </c>
      <c r="M84" s="858"/>
      <c r="N84" s="57"/>
    </row>
    <row r="85" spans="1:14">
      <c r="B85" s="95" t="s">
        <v>973</v>
      </c>
      <c r="C85" s="96"/>
      <c r="D85" s="96"/>
      <c r="E85" s="96"/>
      <c r="F85" s="96"/>
      <c r="G85" s="96"/>
      <c r="H85" s="96"/>
      <c r="I85" s="93"/>
      <c r="J85" s="94"/>
      <c r="K85" s="311">
        <v>0.05</v>
      </c>
      <c r="L85" s="857">
        <f>N79*K85</f>
        <v>13573.175059705127</v>
      </c>
      <c r="M85" s="858"/>
      <c r="N85" s="57"/>
    </row>
    <row r="86" spans="1:14" ht="15.75" thickBot="1">
      <c r="B86" s="97" t="s">
        <v>974</v>
      </c>
      <c r="C86" s="98"/>
      <c r="D86" s="98"/>
      <c r="E86" s="98"/>
      <c r="F86" s="98"/>
      <c r="G86" s="98"/>
      <c r="H86" s="98"/>
      <c r="I86" s="99"/>
      <c r="J86" s="100"/>
      <c r="K86" s="312">
        <v>0.05</v>
      </c>
      <c r="L86" s="859">
        <f>N79*K86</f>
        <v>13573.175059705127</v>
      </c>
      <c r="M86" s="860"/>
      <c r="N86" s="57"/>
    </row>
    <row r="87" spans="1:14" ht="15.75" thickBot="1">
      <c r="B87" s="823" t="s">
        <v>953</v>
      </c>
      <c r="C87" s="824"/>
      <c r="D87" s="824"/>
      <c r="E87" s="824"/>
      <c r="F87" s="824"/>
      <c r="G87" s="824"/>
      <c r="H87" s="824"/>
      <c r="I87" s="824"/>
      <c r="J87" s="824"/>
      <c r="K87" s="824"/>
      <c r="L87" s="824"/>
      <c r="M87" s="825"/>
      <c r="N87" s="58">
        <f>L84+L85+L86</f>
        <v>81439.050358230757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352902.55155233329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30.75" customHeight="1" thickBot="1">
      <c r="A31" t="s">
        <v>1845</v>
      </c>
      <c r="B31" s="86" t="s">
        <v>1699</v>
      </c>
      <c r="C31" s="963" t="s">
        <v>1700</v>
      </c>
      <c r="D31" s="964"/>
      <c r="E31" s="964"/>
      <c r="F31" s="964"/>
      <c r="G31" s="964"/>
      <c r="H31" s="964"/>
      <c r="I31" s="964"/>
      <c r="J31" s="990"/>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892.62055903601981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57462.55973468798</v>
      </c>
      <c r="N48" s="279">
        <f>K48*M48</f>
        <v>63208.815708156784</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3668.5084139980077</v>
      </c>
      <c r="N49" s="279">
        <f>K49*M49</f>
        <v>1834.2542069990038</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5041.299387265688</v>
      </c>
      <c r="N50" s="279">
        <f>K50*M50</f>
        <v>5041.299387265688</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181126.21593637482</v>
      </c>
      <c r="N51" s="279">
        <f>K51*M51</f>
        <v>181126.21593637482</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251210.58523879631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827">
        <f>VLOOKUP(A60,TRANSPORTE!A1:D117,4,FALSE)</f>
        <v>1370.803832317974</v>
      </c>
      <c r="M60" s="828"/>
      <c r="N60" s="294">
        <f>K60*L60</f>
        <v>1507.8842155497714</v>
      </c>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f>N60+N61+N62+N63+N64</f>
        <v>1507.8842155497714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17852.411180720395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271463.50119410252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54292.700238820507</v>
      </c>
      <c r="M84" s="858"/>
      <c r="N84" s="57"/>
    </row>
    <row r="85" spans="1:14">
      <c r="B85" s="95" t="s">
        <v>973</v>
      </c>
      <c r="C85" s="96"/>
      <c r="D85" s="96"/>
      <c r="E85" s="96"/>
      <c r="F85" s="96"/>
      <c r="G85" s="96"/>
      <c r="H85" s="96"/>
      <c r="I85" s="93"/>
      <c r="J85" s="94"/>
      <c r="K85" s="311">
        <v>0.05</v>
      </c>
      <c r="L85" s="857">
        <f>N79*K85</f>
        <v>13573.175059705127</v>
      </c>
      <c r="M85" s="858"/>
      <c r="N85" s="57"/>
    </row>
    <row r="86" spans="1:14" ht="15.75" thickBot="1">
      <c r="B86" s="97" t="s">
        <v>974</v>
      </c>
      <c r="C86" s="98"/>
      <c r="D86" s="98"/>
      <c r="E86" s="98"/>
      <c r="F86" s="98"/>
      <c r="G86" s="98"/>
      <c r="H86" s="98"/>
      <c r="I86" s="99"/>
      <c r="J86" s="100"/>
      <c r="K86" s="312">
        <v>0.05</v>
      </c>
      <c r="L86" s="859">
        <f>N79*K86</f>
        <v>13573.175059705127</v>
      </c>
      <c r="M86" s="860"/>
      <c r="N86" s="57"/>
    </row>
    <row r="87" spans="1:14" ht="15.75" thickBot="1">
      <c r="B87" s="823" t="s">
        <v>953</v>
      </c>
      <c r="C87" s="824"/>
      <c r="D87" s="824"/>
      <c r="E87" s="824"/>
      <c r="F87" s="824"/>
      <c r="G87" s="824"/>
      <c r="H87" s="824"/>
      <c r="I87" s="824"/>
      <c r="J87" s="824"/>
      <c r="K87" s="824"/>
      <c r="L87" s="824"/>
      <c r="M87" s="825"/>
      <c r="N87" s="58">
        <f>L84+L85+L86</f>
        <v>81439.050358230757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352902.55155233329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28.5" customHeight="1" thickBot="1">
      <c r="A31" t="s">
        <v>1845</v>
      </c>
      <c r="B31" s="86" t="s">
        <v>1701</v>
      </c>
      <c r="C31" s="963" t="s">
        <v>1702</v>
      </c>
      <c r="D31" s="964"/>
      <c r="E31" s="964"/>
      <c r="F31" s="964"/>
      <c r="G31" s="964"/>
      <c r="H31" s="964"/>
      <c r="I31" s="964"/>
      <c r="J31" s="990"/>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892</v>
      </c>
      <c r="B48" s="49"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4729.2891510698455</v>
      </c>
      <c r="N48" s="279">
        <f>K48*M48</f>
        <v>6148.0758963907992</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6148.0758963907992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200</v>
      </c>
      <c r="N71" s="402">
        <f>K71/M71</f>
        <v>1251.8099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1785.2411180720399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7933.3170144628393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1586.663402892568</v>
      </c>
      <c r="M84" s="858"/>
      <c r="N84" s="57"/>
    </row>
    <row r="85" spans="1:14">
      <c r="B85" s="95" t="s">
        <v>973</v>
      </c>
      <c r="C85" s="96"/>
      <c r="D85" s="96"/>
      <c r="E85" s="96"/>
      <c r="F85" s="96"/>
      <c r="G85" s="96"/>
      <c r="H85" s="96"/>
      <c r="I85" s="93"/>
      <c r="J85" s="94"/>
      <c r="K85" s="311">
        <v>0.05</v>
      </c>
      <c r="L85" s="857">
        <f>N79*K85</f>
        <v>396.665850723142</v>
      </c>
      <c r="M85" s="858"/>
      <c r="N85" s="57"/>
    </row>
    <row r="86" spans="1:14" ht="15.75" thickBot="1">
      <c r="B86" s="97" t="s">
        <v>974</v>
      </c>
      <c r="C86" s="98"/>
      <c r="D86" s="98"/>
      <c r="E86" s="98"/>
      <c r="F86" s="98"/>
      <c r="G86" s="98"/>
      <c r="H86" s="98"/>
      <c r="I86" s="99"/>
      <c r="J86" s="100"/>
      <c r="K86" s="312">
        <v>0.05</v>
      </c>
      <c r="L86" s="859">
        <f>N79*K86</f>
        <v>396.665850723142</v>
      </c>
      <c r="M86" s="860"/>
      <c r="N86" s="57"/>
    </row>
    <row r="87" spans="1:14" ht="15.75" thickBot="1">
      <c r="B87" s="823" t="s">
        <v>953</v>
      </c>
      <c r="C87" s="824"/>
      <c r="D87" s="824"/>
      <c r="E87" s="824"/>
      <c r="F87" s="824"/>
      <c r="G87" s="824"/>
      <c r="H87" s="824"/>
      <c r="I87" s="824"/>
      <c r="J87" s="824"/>
      <c r="K87" s="824"/>
      <c r="L87" s="824"/>
      <c r="M87" s="825"/>
      <c r="N87" s="58">
        <f>L84+L85+L86</f>
        <v>2379.9951043388519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10313.312118801692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30" customHeight="1" thickBot="1">
      <c r="A31" t="s">
        <v>1845</v>
      </c>
      <c r="B31" s="86" t="s">
        <v>1703</v>
      </c>
      <c r="C31" s="963" t="s">
        <v>1704</v>
      </c>
      <c r="D31" s="964"/>
      <c r="E31" s="964"/>
      <c r="F31" s="964"/>
      <c r="G31" s="964"/>
      <c r="H31" s="964"/>
      <c r="I31" s="964"/>
      <c r="J31" s="990"/>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3" t="s">
        <v>907</v>
      </c>
      <c r="B48" s="49"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9505.4688021778147</v>
      </c>
      <c r="N48" s="279">
        <f>K48*M48</f>
        <v>12357.109442831159</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12357.109442831159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200</v>
      </c>
      <c r="N71" s="402">
        <f>K71/M71</f>
        <v>1251.8099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1785.2411180720399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14142.350560903198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2828.4701121806397</v>
      </c>
      <c r="M84" s="858"/>
      <c r="N84" s="57"/>
    </row>
    <row r="85" spans="1:14">
      <c r="B85" s="95" t="s">
        <v>973</v>
      </c>
      <c r="C85" s="96"/>
      <c r="D85" s="96"/>
      <c r="E85" s="96"/>
      <c r="F85" s="96"/>
      <c r="G85" s="96"/>
      <c r="H85" s="96"/>
      <c r="I85" s="93"/>
      <c r="J85" s="94"/>
      <c r="K85" s="311">
        <v>0.05</v>
      </c>
      <c r="L85" s="857">
        <f>N79*K85</f>
        <v>707.11752804515993</v>
      </c>
      <c r="M85" s="858"/>
      <c r="N85" s="57"/>
    </row>
    <row r="86" spans="1:14" ht="15.75" thickBot="1">
      <c r="B86" s="97" t="s">
        <v>974</v>
      </c>
      <c r="C86" s="98"/>
      <c r="D86" s="98"/>
      <c r="E86" s="98"/>
      <c r="F86" s="98"/>
      <c r="G86" s="98"/>
      <c r="H86" s="98"/>
      <c r="I86" s="99"/>
      <c r="J86" s="100"/>
      <c r="K86" s="312">
        <v>0.05</v>
      </c>
      <c r="L86" s="859">
        <f>N79*K86</f>
        <v>707.11752804515993</v>
      </c>
      <c r="M86" s="860"/>
      <c r="N86" s="57"/>
    </row>
    <row r="87" spans="1:14" ht="15.75" thickBot="1">
      <c r="B87" s="823" t="s">
        <v>953</v>
      </c>
      <c r="C87" s="824"/>
      <c r="D87" s="824"/>
      <c r="E87" s="824"/>
      <c r="F87" s="824"/>
      <c r="G87" s="824"/>
      <c r="H87" s="824"/>
      <c r="I87" s="824"/>
      <c r="J87" s="824"/>
      <c r="K87" s="824"/>
      <c r="L87" s="824"/>
      <c r="M87" s="825"/>
      <c r="N87" s="58">
        <f>L84+L85+L86</f>
        <v>4242.7051682709598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18385.055729174157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30.75" customHeight="1" thickBot="1">
      <c r="A31" t="s">
        <v>1845</v>
      </c>
      <c r="B31" s="86" t="s">
        <v>1705</v>
      </c>
      <c r="C31" s="963" t="s">
        <v>2159</v>
      </c>
      <c r="D31" s="964"/>
      <c r="E31" s="964"/>
      <c r="F31" s="964"/>
      <c r="G31" s="964"/>
      <c r="H31" s="964"/>
      <c r="I31" s="964"/>
      <c r="J31" s="990"/>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3" t="s">
        <v>892</v>
      </c>
      <c r="B48" s="49"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4729.2891510698455</v>
      </c>
      <c r="N48" s="279">
        <f>K48*M48</f>
        <v>6148.0758963907992</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6148.0758963907992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200</v>
      </c>
      <c r="N71" s="402">
        <f>K71/M71</f>
        <v>1251.8099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1785.2411180720399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7933.3170144628393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1586.663402892568</v>
      </c>
      <c r="M84" s="858"/>
      <c r="N84" s="57"/>
    </row>
    <row r="85" spans="1:14">
      <c r="B85" s="95" t="s">
        <v>973</v>
      </c>
      <c r="C85" s="96"/>
      <c r="D85" s="96"/>
      <c r="E85" s="96"/>
      <c r="F85" s="96"/>
      <c r="G85" s="96"/>
      <c r="H85" s="96"/>
      <c r="I85" s="93"/>
      <c r="J85" s="94"/>
      <c r="K85" s="311">
        <v>0.05</v>
      </c>
      <c r="L85" s="857">
        <f>N79*K85</f>
        <v>396.665850723142</v>
      </c>
      <c r="M85" s="858"/>
      <c r="N85" s="57"/>
    </row>
    <row r="86" spans="1:14" ht="15.75" thickBot="1">
      <c r="B86" s="97" t="s">
        <v>974</v>
      </c>
      <c r="C86" s="98"/>
      <c r="D86" s="98"/>
      <c r="E86" s="98"/>
      <c r="F86" s="98"/>
      <c r="G86" s="98"/>
      <c r="H86" s="98"/>
      <c r="I86" s="99"/>
      <c r="J86" s="100"/>
      <c r="K86" s="312">
        <v>0.05</v>
      </c>
      <c r="L86" s="859">
        <f>N79*K86</f>
        <v>396.665850723142</v>
      </c>
      <c r="M86" s="860"/>
      <c r="N86" s="57"/>
    </row>
    <row r="87" spans="1:14" ht="15.75" thickBot="1">
      <c r="B87" s="823" t="s">
        <v>953</v>
      </c>
      <c r="C87" s="824"/>
      <c r="D87" s="824"/>
      <c r="E87" s="824"/>
      <c r="F87" s="824"/>
      <c r="G87" s="824"/>
      <c r="H87" s="824"/>
      <c r="I87" s="824"/>
      <c r="J87" s="824"/>
      <c r="K87" s="824"/>
      <c r="L87" s="824"/>
      <c r="M87" s="825"/>
      <c r="N87" s="58">
        <f>L84+L85+L86</f>
        <v>2379.9951043388519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10313.312118801692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30" customHeight="1" thickBot="1">
      <c r="A31" t="s">
        <v>1845</v>
      </c>
      <c r="B31" s="86" t="s">
        <v>1706</v>
      </c>
      <c r="C31" s="963" t="s">
        <v>2160</v>
      </c>
      <c r="D31" s="964"/>
      <c r="E31" s="964"/>
      <c r="F31" s="964"/>
      <c r="G31" s="964"/>
      <c r="H31" s="964"/>
      <c r="I31" s="964"/>
      <c r="J31" s="990"/>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c r="C41" s="844"/>
      <c r="D41" s="844"/>
      <c r="E41" s="44"/>
      <c r="F41" s="45"/>
      <c r="G41" s="45"/>
      <c r="H41" s="46"/>
      <c r="I41" s="42"/>
      <c r="J41" s="43"/>
      <c r="K41" s="286"/>
      <c r="L41" s="283"/>
      <c r="M41" s="408"/>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3" t="s">
        <v>907</v>
      </c>
      <c r="B48" s="49"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9505.4688021778147</v>
      </c>
      <c r="N48" s="279">
        <f>K48*M48</f>
        <v>12357.109442831159</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12357.109442831159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200</v>
      </c>
      <c r="N71" s="402">
        <f>K71/M71</f>
        <v>1251.8099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1785.2411180720399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14142.350560903198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2828.4701121806397</v>
      </c>
      <c r="M84" s="858"/>
      <c r="N84" s="57"/>
    </row>
    <row r="85" spans="1:14">
      <c r="B85" s="95" t="s">
        <v>973</v>
      </c>
      <c r="C85" s="96"/>
      <c r="D85" s="96"/>
      <c r="E85" s="96"/>
      <c r="F85" s="96"/>
      <c r="G85" s="96"/>
      <c r="H85" s="96"/>
      <c r="I85" s="93"/>
      <c r="J85" s="94"/>
      <c r="K85" s="311">
        <v>0.05</v>
      </c>
      <c r="L85" s="857">
        <f>N79*K85</f>
        <v>707.11752804515993</v>
      </c>
      <c r="M85" s="858"/>
      <c r="N85" s="57"/>
    </row>
    <row r="86" spans="1:14" ht="15.75" thickBot="1">
      <c r="B86" s="97" t="s">
        <v>974</v>
      </c>
      <c r="C86" s="98"/>
      <c r="D86" s="98"/>
      <c r="E86" s="98"/>
      <c r="F86" s="98"/>
      <c r="G86" s="98"/>
      <c r="H86" s="98"/>
      <c r="I86" s="99"/>
      <c r="J86" s="100"/>
      <c r="K86" s="312">
        <v>0.05</v>
      </c>
      <c r="L86" s="859">
        <f>N79*K86</f>
        <v>707.11752804515993</v>
      </c>
      <c r="M86" s="860"/>
      <c r="N86" s="57"/>
    </row>
    <row r="87" spans="1:14" ht="15.75" thickBot="1">
      <c r="B87" s="823" t="s">
        <v>953</v>
      </c>
      <c r="C87" s="824"/>
      <c r="D87" s="824"/>
      <c r="E87" s="824"/>
      <c r="F87" s="824"/>
      <c r="G87" s="824"/>
      <c r="H87" s="824"/>
      <c r="I87" s="824"/>
      <c r="J87" s="824"/>
      <c r="K87" s="824"/>
      <c r="L87" s="824"/>
      <c r="M87" s="825"/>
      <c r="N87" s="58">
        <f>L84+L85+L86</f>
        <v>4242.7051682709598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18385.055729174157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1707</v>
      </c>
      <c r="C31" s="87" t="s">
        <v>2161</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152</v>
      </c>
      <c r="B36" s="836" t="str">
        <f>VLOOKUP(A36,EQUIPOS!A6:D154,3,FALSE)</f>
        <v xml:space="preserve">Carrotanque de agua(1000 Galones) </v>
      </c>
      <c r="C36" s="837"/>
      <c r="D36" s="837"/>
      <c r="E36" s="837"/>
      <c r="F36" s="837"/>
      <c r="G36" s="837"/>
      <c r="H36" s="838"/>
      <c r="I36" s="274"/>
      <c r="J36" s="275"/>
      <c r="K36" s="276">
        <f>VLOOKUP(A36,EQUIPOS!A6:D163,4,FALSE)</f>
        <v>122886.73249035697</v>
      </c>
      <c r="L36" s="277"/>
      <c r="M36" s="343">
        <v>15</v>
      </c>
      <c r="N36" s="279">
        <f>K36/M36</f>
        <v>8192.4488326904648</v>
      </c>
    </row>
    <row r="37" spans="1:14">
      <c r="A37" s="119" t="s">
        <v>174</v>
      </c>
      <c r="B37" s="836" t="str">
        <f>VLOOKUP(A37,EQUIPOS!A7:D154,3,FALSE)</f>
        <v>Compactador vibratorio tipo DD-20</v>
      </c>
      <c r="C37" s="837"/>
      <c r="D37" s="837"/>
      <c r="E37" s="837"/>
      <c r="F37" s="837"/>
      <c r="G37" s="837"/>
      <c r="H37" s="838"/>
      <c r="I37" s="428"/>
      <c r="J37" s="429"/>
      <c r="K37" s="276">
        <f>VLOOKUP(A37,EQUIPOS!A7:D164,4,FALSE)</f>
        <v>94548.791985818156</v>
      </c>
      <c r="L37" s="342"/>
      <c r="M37" s="343">
        <v>15</v>
      </c>
      <c r="N37" s="279">
        <f>K37/M37</f>
        <v>6303.2527990545441</v>
      </c>
    </row>
    <row r="38" spans="1:14">
      <c r="A38" s="119" t="s">
        <v>269</v>
      </c>
      <c r="B38" s="836" t="str">
        <f>VLOOKUP(A38,EQUIPOS!A8:D154,3,FALSE)</f>
        <v>Motoniveladora  potencia 215 HP, ancho de cuchilla 4,27 m, peso 18 ton.</v>
      </c>
      <c r="C38" s="837"/>
      <c r="D38" s="837"/>
      <c r="E38" s="837"/>
      <c r="F38" s="837"/>
      <c r="G38" s="837"/>
      <c r="H38" s="838"/>
      <c r="I38" s="335"/>
      <c r="J38" s="337"/>
      <c r="K38" s="276">
        <f>VLOOKUP(A38,EQUIPOS!A8:D165,4,FALSE)</f>
        <v>161345.42373438107</v>
      </c>
      <c r="L38" s="430"/>
      <c r="M38" s="431">
        <v>15</v>
      </c>
      <c r="N38" s="279">
        <f>K38/M38</f>
        <v>10756.361582292071</v>
      </c>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0.02</v>
      </c>
      <c r="N41" s="351">
        <f>N75*M41</f>
        <v>49.076288102401321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SUM(N36:N41)</f>
        <v>25301.139502139482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550</v>
      </c>
      <c r="B48" s="49" t="str">
        <f>VLOOKUP(A48,MATERIALES!A5:D373,3,FALSE)</f>
        <v>Material seleccionado para Relleno</v>
      </c>
      <c r="C48" s="288"/>
      <c r="D48" s="288"/>
      <c r="E48" s="288"/>
      <c r="F48" s="288"/>
      <c r="G48" s="288"/>
      <c r="H48" s="288"/>
      <c r="I48" s="275"/>
      <c r="J48" s="231" t="str">
        <f>VLOOKUP(A48,MATERIALES!A4:D640,2,FALSE)</f>
        <v>m3</v>
      </c>
      <c r="K48" s="289">
        <v>1.3</v>
      </c>
      <c r="L48" s="274"/>
      <c r="M48" s="409">
        <f>VLOOKUP(A48,MATERIALES!A5:D396,4,FALSE)</f>
        <v>25810.130862879425</v>
      </c>
      <c r="N48" s="279">
        <f>K48*M48</f>
        <v>33553.170121743256</v>
      </c>
    </row>
    <row r="49" spans="1:14">
      <c r="A49" s="172" t="s">
        <v>774</v>
      </c>
      <c r="B49" s="49" t="str">
        <f>VLOOKUP(A49,MATERIALES!A6:D373,3,FALSE)</f>
        <v>Agua</v>
      </c>
      <c r="C49" s="432"/>
      <c r="D49" s="432"/>
      <c r="E49" s="432"/>
      <c r="F49" s="432"/>
      <c r="G49" s="432"/>
      <c r="H49" s="432"/>
      <c r="I49" s="432"/>
      <c r="J49" s="318" t="s">
        <v>422</v>
      </c>
      <c r="K49" s="404">
        <v>30</v>
      </c>
      <c r="L49" s="428"/>
      <c r="M49" s="409">
        <f>VLOOKUP(A49,MATERIALES!A6:D397,4,FALSE)</f>
        <v>41.994912021193848</v>
      </c>
      <c r="N49" s="279">
        <f>K49*M49</f>
        <v>1259.8473606358154</v>
      </c>
    </row>
    <row r="50" spans="1:14">
      <c r="B50" s="327"/>
      <c r="C50" s="53"/>
      <c r="D50" s="53"/>
      <c r="E50" s="53"/>
      <c r="F50" s="53"/>
      <c r="G50" s="53"/>
      <c r="H50" s="53"/>
      <c r="I50" s="53"/>
      <c r="J50" s="295"/>
      <c r="K50" s="175"/>
      <c r="L50" s="325"/>
      <c r="M50" s="433"/>
      <c r="N50" s="280"/>
    </row>
    <row r="51" spans="1:14">
      <c r="B51" s="174"/>
      <c r="C51" s="324"/>
      <c r="D51" s="324"/>
      <c r="E51" s="324"/>
      <c r="F51" s="324"/>
      <c r="G51" s="324"/>
      <c r="H51" s="324"/>
      <c r="I51" s="324"/>
      <c r="J51" s="318"/>
      <c r="K51" s="50"/>
      <c r="L51" s="325"/>
      <c r="M51" s="433"/>
      <c r="N51" s="280"/>
    </row>
    <row r="52" spans="1:14" ht="15.75" thickBot="1">
      <c r="B52" s="457"/>
      <c r="C52" s="455"/>
      <c r="D52" s="455"/>
      <c r="E52" s="455"/>
      <c r="F52" s="455"/>
      <c r="G52" s="455"/>
      <c r="H52" s="455"/>
      <c r="I52" s="455"/>
      <c r="J52" s="456"/>
      <c r="K52" s="132"/>
      <c r="L52" s="453"/>
      <c r="M52" s="489"/>
      <c r="N52" s="490"/>
    </row>
    <row r="53" spans="1:14" ht="15.75" thickBot="1">
      <c r="B53" s="829" t="s">
        <v>953</v>
      </c>
      <c r="C53" s="830"/>
      <c r="D53" s="830"/>
      <c r="E53" s="830"/>
      <c r="F53" s="830"/>
      <c r="G53" s="830"/>
      <c r="H53" s="830"/>
      <c r="I53" s="830"/>
      <c r="J53" s="830"/>
      <c r="K53" s="830"/>
      <c r="L53" s="830"/>
      <c r="M53" s="831"/>
      <c r="N53" s="110">
        <f>SUM(N48:N52)</f>
        <v>34813.017482379073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6" t="s">
        <v>961</v>
      </c>
      <c r="M57" s="799"/>
      <c r="N57" s="82" t="s">
        <v>951</v>
      </c>
    </row>
    <row r="58" spans="1:14">
      <c r="A58" t="s">
        <v>1291</v>
      </c>
      <c r="B58" s="52" t="str">
        <f>VLOOKUP(A58,TRANSPORTE!A1:D117,3,FALSE)</f>
        <v>Transporte de material seleccionado para relleno</v>
      </c>
      <c r="C58" s="324"/>
      <c r="D58" s="324"/>
      <c r="E58" s="324"/>
      <c r="F58" s="324"/>
      <c r="G58" s="324"/>
      <c r="H58" s="318" t="s">
        <v>1999</v>
      </c>
      <c r="I58" s="286">
        <v>1.3</v>
      </c>
      <c r="J58" s="293">
        <v>1</v>
      </c>
      <c r="K58" s="286">
        <f>I58*J58</f>
        <v>1.3</v>
      </c>
      <c r="L58" s="827">
        <f>VLOOKUP(A58,TRANSPORTE!A1:D117,4,FALSE)</f>
        <v>1341.871351268391</v>
      </c>
      <c r="M58" s="828"/>
      <c r="N58" s="294">
        <f>K58*L58</f>
        <v>1744.4327566489083</v>
      </c>
    </row>
    <row r="59" spans="1:14">
      <c r="B59" s="52"/>
      <c r="C59" s="53"/>
      <c r="D59" s="53"/>
      <c r="E59" s="53"/>
      <c r="F59" s="53"/>
      <c r="G59" s="53"/>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2"/>
      <c r="M63" s="813"/>
      <c r="N63" s="133"/>
    </row>
    <row r="64" spans="1:14" ht="15.75" thickBot="1">
      <c r="B64" s="829" t="s">
        <v>953</v>
      </c>
      <c r="C64" s="830"/>
      <c r="D64" s="830"/>
      <c r="E64" s="830"/>
      <c r="F64" s="830"/>
      <c r="G64" s="830"/>
      <c r="H64" s="830"/>
      <c r="I64" s="830"/>
      <c r="J64" s="830"/>
      <c r="K64" s="830"/>
      <c r="L64" s="830"/>
      <c r="M64" s="831"/>
      <c r="N64" s="110">
        <f>N58+N59+N60+N61+N62</f>
        <v>1744.4327566489083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9" t="s">
        <v>963</v>
      </c>
      <c r="C68" s="850"/>
      <c r="D68" s="850"/>
      <c r="E68" s="850"/>
      <c r="F68" s="850"/>
      <c r="G68" s="850"/>
      <c r="H68" s="850"/>
      <c r="I68" s="79" t="s">
        <v>964</v>
      </c>
      <c r="J68" s="81" t="s">
        <v>1410</v>
      </c>
      <c r="K68" s="80" t="s">
        <v>966</v>
      </c>
      <c r="L68" s="851" t="s">
        <v>950</v>
      </c>
      <c r="M68" s="975"/>
      <c r="N68" s="104" t="s">
        <v>951</v>
      </c>
    </row>
    <row r="69" spans="1:15">
      <c r="A69" s="173" t="s">
        <v>9</v>
      </c>
      <c r="B69" s="55" t="str">
        <f>VLOOKUP(A69,'MANO DE OBRA'!A8:D68,3,FALSE)</f>
        <v>Obrero (3)</v>
      </c>
      <c r="C69" s="53"/>
      <c r="D69" s="53"/>
      <c r="E69" s="53"/>
      <c r="F69" s="53"/>
      <c r="G69" s="53"/>
      <c r="H69" s="53"/>
      <c r="I69" s="299">
        <f>K69/J69*100</f>
        <v>101498.09999999999</v>
      </c>
      <c r="J69" s="300">
        <v>185</v>
      </c>
      <c r="K69" s="301">
        <f>VLOOKUP(A69,'MANO DE OBRA'!A8:D99,4,FALSE)</f>
        <v>187771.48499999999</v>
      </c>
      <c r="L69" s="56"/>
      <c r="M69" s="441">
        <v>120</v>
      </c>
      <c r="N69" s="402">
        <f>K69/M69</f>
        <v>1564.7623749999998</v>
      </c>
      <c r="O69" s="112"/>
    </row>
    <row r="70" spans="1:15">
      <c r="A70" s="173"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120</v>
      </c>
      <c r="N70" s="402">
        <f>K70/M70</f>
        <v>889.05203012006655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0"/>
      <c r="C74" s="811"/>
      <c r="D74" s="811"/>
      <c r="E74" s="811"/>
      <c r="F74" s="811"/>
      <c r="G74" s="811"/>
      <c r="H74" s="811"/>
      <c r="I74" s="132"/>
      <c r="J74" s="132"/>
      <c r="K74" s="132"/>
      <c r="L74" s="911"/>
      <c r="M74" s="911"/>
      <c r="N74" s="51"/>
    </row>
    <row r="75" spans="1:15" ht="15.75" thickBot="1">
      <c r="B75" s="829" t="s">
        <v>953</v>
      </c>
      <c r="C75" s="830"/>
      <c r="D75" s="830"/>
      <c r="E75" s="830"/>
      <c r="F75" s="830"/>
      <c r="G75" s="830"/>
      <c r="H75" s="830"/>
      <c r="I75" s="830"/>
      <c r="J75" s="830"/>
      <c r="K75" s="830"/>
      <c r="L75" s="830"/>
      <c r="M75" s="831"/>
      <c r="N75" s="308">
        <f>SUM(N69:N74)</f>
        <v>2453.8144051200661</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64312.404146287532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4" t="s">
        <v>969</v>
      </c>
      <c r="C81" s="815"/>
      <c r="D81" s="815"/>
      <c r="E81" s="815"/>
      <c r="F81" s="815"/>
      <c r="G81" s="815"/>
      <c r="H81" s="815"/>
      <c r="I81" s="321"/>
      <c r="J81" s="341"/>
      <c r="K81" s="309" t="s">
        <v>970</v>
      </c>
      <c r="L81" s="853" t="s">
        <v>971</v>
      </c>
      <c r="M81" s="854"/>
      <c r="N81" s="310"/>
    </row>
    <row r="82" spans="1:14">
      <c r="B82" s="855" t="s">
        <v>972</v>
      </c>
      <c r="C82" s="856"/>
      <c r="D82" s="856"/>
      <c r="E82" s="856"/>
      <c r="F82" s="856"/>
      <c r="G82" s="856"/>
      <c r="H82" s="856"/>
      <c r="I82" s="93"/>
      <c r="J82" s="94"/>
      <c r="K82" s="311">
        <v>0.2</v>
      </c>
      <c r="L82" s="857">
        <f>N77*K82</f>
        <v>12862.480829257507</v>
      </c>
      <c r="M82" s="858"/>
      <c r="N82" s="57"/>
    </row>
    <row r="83" spans="1:14">
      <c r="B83" s="95" t="s">
        <v>973</v>
      </c>
      <c r="C83" s="96"/>
      <c r="D83" s="96"/>
      <c r="E83" s="96"/>
      <c r="F83" s="96"/>
      <c r="G83" s="96"/>
      <c r="H83" s="96"/>
      <c r="I83" s="93"/>
      <c r="J83" s="94"/>
      <c r="K83" s="311">
        <v>0.05</v>
      </c>
      <c r="L83" s="857">
        <f>N77*K83</f>
        <v>3215.6202073143768</v>
      </c>
      <c r="M83" s="858"/>
      <c r="N83" s="57"/>
    </row>
    <row r="84" spans="1:14" ht="15.75" thickBot="1">
      <c r="B84" s="97" t="s">
        <v>974</v>
      </c>
      <c r="C84" s="98"/>
      <c r="D84" s="98"/>
      <c r="E84" s="98"/>
      <c r="F84" s="98"/>
      <c r="G84" s="98"/>
      <c r="H84" s="98"/>
      <c r="I84" s="99"/>
      <c r="J84" s="100"/>
      <c r="K84" s="312">
        <v>0.05</v>
      </c>
      <c r="L84" s="859">
        <f>N77*K84</f>
        <v>3215.6202073143768</v>
      </c>
      <c r="M84" s="860"/>
      <c r="N84" s="57"/>
    </row>
    <row r="85" spans="1:14" ht="15.75" thickBot="1">
      <c r="B85" s="823" t="s">
        <v>953</v>
      </c>
      <c r="C85" s="824"/>
      <c r="D85" s="824"/>
      <c r="E85" s="824"/>
      <c r="F85" s="824"/>
      <c r="G85" s="824"/>
      <c r="H85" s="824"/>
      <c r="I85" s="824"/>
      <c r="J85" s="824"/>
      <c r="K85" s="824"/>
      <c r="L85" s="824"/>
      <c r="M85" s="825"/>
      <c r="N85" s="58">
        <f>L82+L83+L84</f>
        <v>19293.721243886259</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83606.125390173795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1"/>
      <c r="K117" s="971"/>
      <c r="L117" s="971"/>
      <c r="M117" s="971"/>
      <c r="N117" s="972"/>
    </row>
    <row r="118" spans="2:14" ht="15.75" thickBot="1">
      <c r="B118" s="426" t="s">
        <v>2221</v>
      </c>
      <c r="C118" s="427"/>
      <c r="D118" s="427"/>
      <c r="E118" s="266"/>
      <c r="F118" s="266"/>
      <c r="G118" s="266"/>
      <c r="H118" s="266"/>
      <c r="I118" s="266"/>
      <c r="J118" s="973"/>
      <c r="K118" s="973"/>
      <c r="L118" s="973"/>
      <c r="M118" s="973"/>
      <c r="N118"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2047</v>
      </c>
      <c r="C31" s="87" t="s">
        <v>1454</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106.68624361440799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106.68624361440799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3" t="s">
        <v>1709</v>
      </c>
      <c r="B48" s="49" t="str">
        <f>VLOOKUP(A48,MATERIALES!A5:D373,3,FALSE)</f>
        <v>Impermeabilizante para concreto</v>
      </c>
      <c r="C48" s="288"/>
      <c r="D48" s="288"/>
      <c r="E48" s="288"/>
      <c r="F48" s="288"/>
      <c r="G48" s="288"/>
      <c r="H48" s="288"/>
      <c r="I48" s="275"/>
      <c r="J48" s="318" t="str">
        <f>VLOOKUP(A48,MATERIALES!A4:D640,2,FALSE)</f>
        <v>kg</v>
      </c>
      <c r="K48" s="449">
        <v>0.7</v>
      </c>
      <c r="L48" s="274"/>
      <c r="M48" s="409">
        <f>VLOOKUP(A48,MATERIALES!A5:D396,4,FALSE)</f>
        <v>13006.662142930041</v>
      </c>
      <c r="N48" s="279">
        <f>K48*M48</f>
        <v>9104.6635000510287</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9104.6635000510287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50</v>
      </c>
      <c r="N71" s="402">
        <f>K71/M71</f>
        <v>2133.7248722881595</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51"/>
    </row>
    <row r="77" spans="1:15" ht="15.75" thickBot="1">
      <c r="B77" s="829" t="s">
        <v>953</v>
      </c>
      <c r="C77" s="830"/>
      <c r="D77" s="830"/>
      <c r="E77" s="830"/>
      <c r="F77" s="830"/>
      <c r="G77" s="830"/>
      <c r="H77" s="830"/>
      <c r="I77" s="830"/>
      <c r="J77" s="830"/>
      <c r="K77" s="830"/>
      <c r="L77" s="830"/>
      <c r="M77" s="831"/>
      <c r="N77" s="308">
        <f>SUM(N71:N76)</f>
        <v>2133.7248722881595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11345.074615953596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2269.0149231907194</v>
      </c>
      <c r="M84" s="858"/>
      <c r="N84" s="57"/>
    </row>
    <row r="85" spans="1:14">
      <c r="B85" s="95" t="s">
        <v>973</v>
      </c>
      <c r="C85" s="96"/>
      <c r="D85" s="96"/>
      <c r="E85" s="96"/>
      <c r="F85" s="96"/>
      <c r="G85" s="96"/>
      <c r="H85" s="96"/>
      <c r="I85" s="93"/>
      <c r="J85" s="94"/>
      <c r="K85" s="311">
        <v>0.05</v>
      </c>
      <c r="L85" s="857">
        <f>N79*K85</f>
        <v>567.25373079767985</v>
      </c>
      <c r="M85" s="858"/>
      <c r="N85" s="57"/>
    </row>
    <row r="86" spans="1:14" ht="15.75" thickBot="1">
      <c r="B86" s="97" t="s">
        <v>974</v>
      </c>
      <c r="C86" s="98"/>
      <c r="D86" s="98"/>
      <c r="E86" s="98"/>
      <c r="F86" s="98"/>
      <c r="G86" s="98"/>
      <c r="H86" s="98"/>
      <c r="I86" s="99"/>
      <c r="J86" s="100"/>
      <c r="K86" s="312">
        <v>0.05</v>
      </c>
      <c r="L86" s="859">
        <f>N79*K86</f>
        <v>567.25373079767985</v>
      </c>
      <c r="M86" s="860"/>
      <c r="N86" s="57"/>
    </row>
    <row r="87" spans="1:14" ht="15.75" thickBot="1">
      <c r="B87" s="823" t="s">
        <v>953</v>
      </c>
      <c r="C87" s="824"/>
      <c r="D87" s="824"/>
      <c r="E87" s="824"/>
      <c r="F87" s="824"/>
      <c r="G87" s="824"/>
      <c r="H87" s="824"/>
      <c r="I87" s="824"/>
      <c r="J87" s="824"/>
      <c r="K87" s="824"/>
      <c r="L87" s="824"/>
      <c r="M87" s="825"/>
      <c r="N87" s="58">
        <f>L84+L85+L86</f>
        <v>3403.5223847860793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58">
        <f>N79+N87</f>
        <v>14748.597000739675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1710</v>
      </c>
      <c r="C31" s="87" t="s">
        <v>2162</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579.66808403601988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579.66808403601988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3" t="s">
        <v>479</v>
      </c>
      <c r="B48" s="49" t="str">
        <f>VLOOKUP(A48,MATERIALES!A5:D373,3,FALSE)</f>
        <v>Imprimante y puente de adherencia</v>
      </c>
      <c r="C48" s="288"/>
      <c r="D48" s="288"/>
      <c r="E48" s="288"/>
      <c r="F48" s="288"/>
      <c r="G48" s="288"/>
      <c r="H48" s="288"/>
      <c r="I48" s="288"/>
      <c r="J48" s="318" t="str">
        <f>VLOOKUP(A48,MATERIALES!A4:D640,2,FALSE)</f>
        <v>kg</v>
      </c>
      <c r="K48" s="450">
        <v>0.2</v>
      </c>
      <c r="L48" s="274"/>
      <c r="M48" s="409">
        <f>VLOOKUP(A48,MATERIALES!A5:D396,4,FALSE)</f>
        <v>32544.968466611077</v>
      </c>
      <c r="N48" s="279">
        <f>K48*M48</f>
        <v>6508.9936933222161</v>
      </c>
    </row>
    <row r="49" spans="1:14">
      <c r="A49" s="172" t="s">
        <v>481</v>
      </c>
      <c r="B49" s="49" t="str">
        <f>VLOOKUP(A49,MATERIALES!A6:D373,3,FALSE)</f>
        <v>Láminas impermeabilizantes</v>
      </c>
      <c r="C49" s="432"/>
      <c r="D49" s="432"/>
      <c r="E49" s="432"/>
      <c r="F49" s="432"/>
      <c r="G49" s="432"/>
      <c r="H49" s="432"/>
      <c r="I49" s="432"/>
      <c r="J49" s="56" t="str">
        <f>VLOOKUP(A49,MATERIALES!A5:D641,2,FALSE)</f>
        <v>m2</v>
      </c>
      <c r="K49" s="404">
        <v>1.05</v>
      </c>
      <c r="L49" s="428"/>
      <c r="M49" s="409">
        <f>VLOOKUP(A49,MATERIALES!A6:D397,4,FALSE)</f>
        <v>1878.8837024396971</v>
      </c>
      <c r="N49" s="279">
        <f>K49*M49</f>
        <v>1972.827887561682</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29" t="s">
        <v>953</v>
      </c>
      <c r="C55" s="830"/>
      <c r="D55" s="830"/>
      <c r="E55" s="830"/>
      <c r="F55" s="830"/>
      <c r="G55" s="830"/>
      <c r="H55" s="830"/>
      <c r="I55" s="830"/>
      <c r="J55" s="830"/>
      <c r="K55" s="830"/>
      <c r="L55" s="830"/>
      <c r="M55" s="831"/>
      <c r="N55" s="110">
        <f>SUM(N48:N54)</f>
        <v>8481.8215808838977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2"/>
      <c r="M65" s="813"/>
      <c r="N65" s="133"/>
    </row>
    <row r="66" spans="1:15" ht="15.75" thickBot="1">
      <c r="B66" s="829" t="s">
        <v>953</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20</v>
      </c>
      <c r="N71" s="402">
        <f>K71/M71</f>
        <v>5334.3121807203988</v>
      </c>
      <c r="O71" s="112"/>
    </row>
    <row r="72" spans="1:15">
      <c r="A72" s="173" t="s">
        <v>7</v>
      </c>
      <c r="B72" s="55" t="str">
        <f>VLOOKUP(A72,'MANO DE OBRA'!A8:D69,3,FALSE)</f>
        <v>Obrero (2)</v>
      </c>
      <c r="C72" s="53"/>
      <c r="D72" s="53"/>
      <c r="E72" s="53"/>
      <c r="F72" s="53"/>
      <c r="G72" s="53"/>
      <c r="H72" s="53"/>
      <c r="I72" s="299">
        <f>K72/J72*100</f>
        <v>67665.399999999994</v>
      </c>
      <c r="J72" s="300">
        <v>185</v>
      </c>
      <c r="K72" s="301">
        <f>VLOOKUP(A72,'MANO DE OBRA'!A8:D100,4,FALSE)</f>
        <v>125180.98999999999</v>
      </c>
      <c r="L72" s="56"/>
      <c r="M72" s="441">
        <v>20</v>
      </c>
      <c r="N72" s="402">
        <f>K72/M72</f>
        <v>6259.0494999999992</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0"/>
      <c r="C76" s="811"/>
      <c r="D76" s="811"/>
      <c r="E76" s="811"/>
      <c r="F76" s="811"/>
      <c r="G76" s="811"/>
      <c r="H76" s="811"/>
      <c r="I76" s="132"/>
      <c r="J76" s="132"/>
      <c r="K76" s="132"/>
      <c r="L76" s="911"/>
      <c r="M76" s="911"/>
      <c r="N76" s="133"/>
    </row>
    <row r="77" spans="1:15" ht="15.75" thickBot="1">
      <c r="B77" s="829" t="s">
        <v>953</v>
      </c>
      <c r="C77" s="830"/>
      <c r="D77" s="830"/>
      <c r="E77" s="830"/>
      <c r="F77" s="830"/>
      <c r="G77" s="830"/>
      <c r="H77" s="830"/>
      <c r="I77" s="830"/>
      <c r="J77" s="830"/>
      <c r="K77" s="830"/>
      <c r="L77" s="830"/>
      <c r="M77" s="831"/>
      <c r="N77" s="467">
        <f>SUM(N71:N76)</f>
        <v>11593.361680720398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20654.851345640316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4130.9702691280636</v>
      </c>
      <c r="M84" s="858"/>
      <c r="N84" s="57"/>
    </row>
    <row r="85" spans="1:14">
      <c r="B85" s="95" t="s">
        <v>973</v>
      </c>
      <c r="C85" s="96"/>
      <c r="D85" s="96"/>
      <c r="E85" s="96"/>
      <c r="F85" s="96"/>
      <c r="G85" s="96"/>
      <c r="H85" s="96"/>
      <c r="I85" s="93"/>
      <c r="J85" s="94"/>
      <c r="K85" s="311">
        <v>0.05</v>
      </c>
      <c r="L85" s="857">
        <f>N79*K85</f>
        <v>1032.7425672820159</v>
      </c>
      <c r="M85" s="858"/>
      <c r="N85" s="57"/>
    </row>
    <row r="86" spans="1:14" ht="15.75" thickBot="1">
      <c r="B86" s="97" t="s">
        <v>974</v>
      </c>
      <c r="C86" s="98"/>
      <c r="D86" s="98"/>
      <c r="E86" s="98"/>
      <c r="F86" s="98"/>
      <c r="G86" s="98"/>
      <c r="H86" s="98"/>
      <c r="I86" s="99"/>
      <c r="J86" s="100"/>
      <c r="K86" s="312">
        <v>0.05</v>
      </c>
      <c r="L86" s="859">
        <f>N79*K86</f>
        <v>1032.7425672820159</v>
      </c>
      <c r="M86" s="860"/>
      <c r="N86" s="57"/>
    </row>
    <row r="87" spans="1:14" ht="15.75" thickBot="1">
      <c r="B87" s="823" t="s">
        <v>953</v>
      </c>
      <c r="C87" s="824"/>
      <c r="D87" s="824"/>
      <c r="E87" s="824"/>
      <c r="F87" s="824"/>
      <c r="G87" s="824"/>
      <c r="H87" s="824"/>
      <c r="I87" s="824"/>
      <c r="J87" s="824"/>
      <c r="K87" s="824"/>
      <c r="L87" s="824"/>
      <c r="M87" s="825"/>
      <c r="N87" s="58">
        <f>L84+L85+L86</f>
        <v>6196.4554036920945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26851.306749332412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1146</v>
      </c>
      <c r="C31" s="87" t="s">
        <v>2163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138</v>
      </c>
      <c r="B36" s="836" t="str">
        <f>VLOOKUP(A36,EQUIPOS!A6:D154,3,FALSE)</f>
        <v>Camioneta D-300</v>
      </c>
      <c r="C36" s="837"/>
      <c r="D36" s="837"/>
      <c r="E36" s="837"/>
      <c r="F36" s="837"/>
      <c r="G36" s="837"/>
      <c r="H36" s="838"/>
      <c r="I36" s="274"/>
      <c r="J36" s="275"/>
      <c r="K36" s="276">
        <f>VLOOKUP(A36,EQUIPOS!A6:D163,4,FALSE)</f>
        <v>39767.94597246997</v>
      </c>
      <c r="L36" s="277"/>
      <c r="M36" s="343">
        <v>1500</v>
      </c>
      <c r="N36" s="279">
        <f>K36/M36</f>
        <v>26.511963981646648</v>
      </c>
    </row>
    <row r="37" spans="1:14">
      <c r="A37" s="119" t="s">
        <v>361</v>
      </c>
      <c r="B37" s="836" t="str">
        <f>VLOOKUP(A37,EQUIPOS!A7:D154,3,FALSE)</f>
        <v>Vehículo delineador</v>
      </c>
      <c r="C37" s="837"/>
      <c r="D37" s="837"/>
      <c r="E37" s="837"/>
      <c r="F37" s="837"/>
      <c r="G37" s="837"/>
      <c r="H37" s="838"/>
      <c r="I37" s="428"/>
      <c r="J37" s="429"/>
      <c r="K37" s="276">
        <f>VLOOKUP(A37,EQUIPOS!A7:D164,4,FALSE)</f>
        <v>24272.314143344203</v>
      </c>
      <c r="L37" s="342"/>
      <c r="M37" s="343">
        <v>1500</v>
      </c>
      <c r="N37" s="279">
        <f>K37/M37</f>
        <v>16.181542762229469</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0.24538144051200664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42.938888184388119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4.5999999999999999E-2</v>
      </c>
      <c r="L48" s="274"/>
      <c r="M48" s="409">
        <f>VLOOKUP(A48,MATERIALES!A5:D396,4,FALSE)</f>
        <v>4601.5319552528499</v>
      </c>
      <c r="N48" s="279">
        <f>K48*M48</f>
        <v>211.6704699416311</v>
      </c>
    </row>
    <row r="49" spans="1:14">
      <c r="A49" s="172" t="s">
        <v>605</v>
      </c>
      <c r="B49" s="49" t="str">
        <f>VLOOKUP(A49,MATERIALES!A6:D373,3,FALSE)</f>
        <v>Pintura acrílica pura para tráfico</v>
      </c>
      <c r="C49" s="432"/>
      <c r="D49" s="432"/>
      <c r="E49" s="432"/>
      <c r="F49" s="432"/>
      <c r="G49" s="432"/>
      <c r="H49" s="432"/>
      <c r="I49" s="432"/>
      <c r="J49" s="319" t="str">
        <f>VLOOKUP(A49,MATERIALES!A5:D641,2,FALSE)</f>
        <v>gal</v>
      </c>
      <c r="K49" s="404">
        <v>1.4E-2</v>
      </c>
      <c r="L49" s="428"/>
      <c r="M49" s="409">
        <f>VLOOKUP(A49,MATERIALES!A6:D397,4,FALSE)</f>
        <v>83560.441360582656</v>
      </c>
      <c r="N49" s="279">
        <f>K49*M49</f>
        <v>1169.8461790481572</v>
      </c>
    </row>
    <row r="50" spans="1:14">
      <c r="A50" s="172" t="s">
        <v>841</v>
      </c>
      <c r="B50" s="49" t="str">
        <f>VLOOKUP(A50,MATERIALES!A6:D373,3,FALSE)</f>
        <v>Disolvente para pintura Trafico (acrílico)</v>
      </c>
      <c r="C50" s="432"/>
      <c r="D50" s="432"/>
      <c r="E50" s="432"/>
      <c r="F50" s="432"/>
      <c r="G50" s="432"/>
      <c r="H50" s="432"/>
      <c r="I50" s="432"/>
      <c r="J50" s="319" t="str">
        <f>VLOOKUP(A50,MATERIALES!A6:D642,2,FALSE)</f>
        <v>gal</v>
      </c>
      <c r="K50" s="451">
        <v>4.2999999999999999E-4</v>
      </c>
      <c r="L50" s="428"/>
      <c r="M50" s="409">
        <f>VLOOKUP(A50,MATERIALES!A6:D398,4,FALSE)</f>
        <v>35640.64006361449</v>
      </c>
      <c r="N50" s="279">
        <f>K50*M50</f>
        <v>15.325475227354231</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1396.8421242171426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12000</v>
      </c>
      <c r="N71" s="402">
        <f>K71/M71</f>
        <v>15.647623749999999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12000</v>
      </c>
      <c r="N72" s="402">
        <f>K72/M72</f>
        <v>8.8905203012006648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24.538144051200664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1464.3191564527312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292.86383129054627</v>
      </c>
      <c r="M84" s="858"/>
      <c r="N84" s="57"/>
    </row>
    <row r="85" spans="1:14">
      <c r="B85" s="95" t="s">
        <v>973</v>
      </c>
      <c r="C85" s="96"/>
      <c r="D85" s="96"/>
      <c r="E85" s="96"/>
      <c r="F85" s="96"/>
      <c r="G85" s="96"/>
      <c r="H85" s="96"/>
      <c r="I85" s="93"/>
      <c r="J85" s="94"/>
      <c r="K85" s="311">
        <v>0.05</v>
      </c>
      <c r="L85" s="857">
        <f>N79*K85</f>
        <v>73.215957822636568</v>
      </c>
      <c r="M85" s="858"/>
      <c r="N85" s="57"/>
    </row>
    <row r="86" spans="1:14" ht="15.75" thickBot="1">
      <c r="B86" s="97" t="s">
        <v>974</v>
      </c>
      <c r="C86" s="98"/>
      <c r="D86" s="98"/>
      <c r="E86" s="98"/>
      <c r="F86" s="98"/>
      <c r="G86" s="98"/>
      <c r="H86" s="98"/>
      <c r="I86" s="99"/>
      <c r="J86" s="100"/>
      <c r="K86" s="312">
        <v>0.05</v>
      </c>
      <c r="L86" s="859">
        <f>N79*K86</f>
        <v>73.215957822636568</v>
      </c>
      <c r="M86" s="860"/>
      <c r="N86" s="57"/>
    </row>
    <row r="87" spans="1:14" ht="15.75" thickBot="1">
      <c r="B87" s="823" t="s">
        <v>953</v>
      </c>
      <c r="C87" s="824"/>
      <c r="D87" s="824"/>
      <c r="E87" s="824"/>
      <c r="F87" s="824"/>
      <c r="G87" s="824"/>
      <c r="H87" s="824"/>
      <c r="I87" s="824"/>
      <c r="J87" s="824"/>
      <c r="K87" s="824"/>
      <c r="L87" s="824"/>
      <c r="M87" s="825"/>
      <c r="N87" s="58">
        <f>L84+L85+L86</f>
        <v>439.29574693581947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1903.6149033885508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1147</v>
      </c>
      <c r="C31" s="87" t="s">
        <v>2164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138</v>
      </c>
      <c r="B36" s="836" t="str">
        <f>VLOOKUP(A36,EQUIPOS!A6:D154,3,FALSE)</f>
        <v>Camioneta D-300</v>
      </c>
      <c r="C36" s="837"/>
      <c r="D36" s="837"/>
      <c r="E36" s="837"/>
      <c r="F36" s="837"/>
      <c r="G36" s="837"/>
      <c r="H36" s="838"/>
      <c r="I36" s="274"/>
      <c r="J36" s="275"/>
      <c r="K36" s="276">
        <f>VLOOKUP(A36,EQUIPOS!A6:D163,4,FALSE)</f>
        <v>39767.94597246997</v>
      </c>
      <c r="L36" s="277"/>
      <c r="M36" s="343">
        <v>1200</v>
      </c>
      <c r="N36" s="279">
        <f>K36/M36</f>
        <v>33.139954977058309</v>
      </c>
    </row>
    <row r="37" spans="1:14">
      <c r="A37" s="119" t="s">
        <v>201</v>
      </c>
      <c r="B37" s="836" t="str">
        <f>VLOOKUP(A37,EQUIPOS!A7:D154,3,FALSE)</f>
        <v>Equipo autopropulsado para pintura termoplástica</v>
      </c>
      <c r="C37" s="837"/>
      <c r="D37" s="837"/>
      <c r="E37" s="837"/>
      <c r="F37" s="837"/>
      <c r="G37" s="837"/>
      <c r="H37" s="838"/>
      <c r="I37" s="428"/>
      <c r="J37" s="429"/>
      <c r="K37" s="276">
        <f>VLOOKUP(A37,EQUIPOS!A7:D164,4,FALSE)</f>
        <v>74649.432806684999</v>
      </c>
      <c r="L37" s="342"/>
      <c r="M37" s="343">
        <v>1200</v>
      </c>
      <c r="N37" s="279">
        <f>K37/M37</f>
        <v>62.207860672237501</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0.43712366522334167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95.78493931451915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0.108</v>
      </c>
      <c r="L48" s="274"/>
      <c r="M48" s="409">
        <f>VLOOKUP(A48,MATERIALES!A5:D396,4,FALSE)</f>
        <v>4601.5319552528499</v>
      </c>
      <c r="N48" s="279">
        <f>K48*M48</f>
        <v>496.96545116730778</v>
      </c>
    </row>
    <row r="49" spans="1:14">
      <c r="A49" s="172" t="s">
        <v>626</v>
      </c>
      <c r="B49" s="49" t="str">
        <f>VLOOKUP(A49,MATERIALES!A6:D373,3,FALSE)</f>
        <v xml:space="preserve">Resina termoplástica </v>
      </c>
      <c r="C49" s="432"/>
      <c r="D49" s="432"/>
      <c r="E49" s="432"/>
      <c r="F49" s="432"/>
      <c r="G49" s="432"/>
      <c r="H49" s="432"/>
      <c r="I49" s="432"/>
      <c r="J49" s="319" t="str">
        <f>VLOOKUP(A49,MATERIALES!A5:D641,2,FALSE)</f>
        <v>kg</v>
      </c>
      <c r="K49" s="404">
        <v>7.8E-2</v>
      </c>
      <c r="L49" s="428"/>
      <c r="M49" s="409">
        <f>VLOOKUP(A49,MATERIALES!A6:D397,4,FALSE)</f>
        <v>6982.7371328722638</v>
      </c>
      <c r="N49" s="279">
        <f>K49*M49</f>
        <v>544.65349636403653</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1041.6189475313442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13</v>
      </c>
      <c r="B71" s="55" t="str">
        <f>VLOOKUP(A71,'MANO DE OBRA'!A8:D68,3,FALSE)</f>
        <v>Obrero (5)</v>
      </c>
      <c r="C71" s="53"/>
      <c r="D71" s="53"/>
      <c r="E71" s="53"/>
      <c r="F71" s="53"/>
      <c r="G71" s="53"/>
      <c r="H71" s="53"/>
      <c r="I71" s="299">
        <f>K71/J71*100</f>
        <v>169163.49999999997</v>
      </c>
      <c r="J71" s="300">
        <v>185</v>
      </c>
      <c r="K71" s="301">
        <f>VLOOKUP(A71,'MANO DE OBRA'!A8:D99,4,FALSE)</f>
        <v>312952.47499999998</v>
      </c>
      <c r="L71" s="56"/>
      <c r="M71" s="441">
        <v>9600</v>
      </c>
      <c r="N71" s="402">
        <f>K71/M71</f>
        <v>32.599216145833331</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9600</v>
      </c>
      <c r="N72" s="402">
        <f>K72/M72</f>
        <v>11.113150376500831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43.712366522334165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1181.1162533681975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236.22325067363951</v>
      </c>
      <c r="M84" s="858"/>
      <c r="N84" s="57"/>
    </row>
    <row r="85" spans="1:14">
      <c r="B85" s="95" t="s">
        <v>973</v>
      </c>
      <c r="C85" s="96"/>
      <c r="D85" s="96"/>
      <c r="E85" s="96"/>
      <c r="F85" s="96"/>
      <c r="G85" s="96"/>
      <c r="H85" s="96"/>
      <c r="I85" s="93"/>
      <c r="J85" s="94"/>
      <c r="K85" s="311">
        <v>0.05</v>
      </c>
      <c r="L85" s="857">
        <f>N79*K85</f>
        <v>59.055812668409878</v>
      </c>
      <c r="M85" s="858"/>
      <c r="N85" s="57"/>
    </row>
    <row r="86" spans="1:14" ht="15.75" thickBot="1">
      <c r="B86" s="97" t="s">
        <v>974</v>
      </c>
      <c r="C86" s="98"/>
      <c r="D86" s="98"/>
      <c r="E86" s="98"/>
      <c r="F86" s="98"/>
      <c r="G86" s="98"/>
      <c r="H86" s="98"/>
      <c r="I86" s="99"/>
      <c r="J86" s="100"/>
      <c r="K86" s="312">
        <v>0.05</v>
      </c>
      <c r="L86" s="859">
        <f>N79*K86</f>
        <v>59.055812668409878</v>
      </c>
      <c r="M86" s="860"/>
      <c r="N86" s="57"/>
    </row>
    <row r="87" spans="1:14" ht="15.75" thickBot="1">
      <c r="B87" s="823" t="s">
        <v>953</v>
      </c>
      <c r="C87" s="824"/>
      <c r="D87" s="824"/>
      <c r="E87" s="824"/>
      <c r="F87" s="824"/>
      <c r="G87" s="824"/>
      <c r="H87" s="824"/>
      <c r="I87" s="824"/>
      <c r="J87" s="824"/>
      <c r="K87" s="824"/>
      <c r="L87" s="824"/>
      <c r="M87" s="825"/>
      <c r="N87" s="58">
        <f>L84+L85+L86</f>
        <v>354.33487601045925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1535.4511293786568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1148</v>
      </c>
      <c r="C31" s="87" t="s">
        <v>2165</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199</v>
      </c>
      <c r="B36" s="836" t="str">
        <f>VLOOKUP(A36,EQUIPOS!A6:D154,3,FALSE)</f>
        <v xml:space="preserve">Equipo de pintura (Compresor), Presión máxima de trabajo 3300 psi.
</v>
      </c>
      <c r="C36" s="837"/>
      <c r="D36" s="837"/>
      <c r="E36" s="837"/>
      <c r="F36" s="837"/>
      <c r="G36" s="837"/>
      <c r="H36" s="838"/>
      <c r="I36" s="274"/>
      <c r="J36" s="275"/>
      <c r="K36" s="276">
        <f>VLOOKUP(A36,EQUIPOS!A6:D163,4,FALSE)</f>
        <v>9649.7048006695586</v>
      </c>
      <c r="L36" s="277"/>
      <c r="M36" s="343">
        <v>6.1</v>
      </c>
      <c r="N36" s="279">
        <f>K36/M36</f>
        <v>1581.9188197818949</v>
      </c>
    </row>
    <row r="37" spans="1:14">
      <c r="A37" s="119" t="s">
        <v>138</v>
      </c>
      <c r="B37" s="836" t="str">
        <f>VLOOKUP(A37,EQUIPOS!A7:D154,3,FALSE)</f>
        <v>Camioneta D-300</v>
      </c>
      <c r="C37" s="837"/>
      <c r="D37" s="837"/>
      <c r="E37" s="837"/>
      <c r="F37" s="837"/>
      <c r="G37" s="837"/>
      <c r="H37" s="838"/>
      <c r="I37" s="428"/>
      <c r="J37" s="429"/>
      <c r="K37" s="276">
        <f>VLOOKUP(A37,EQUIPOS!A7:D164,4,FALSE)</f>
        <v>39767.94597246997</v>
      </c>
      <c r="L37" s="342"/>
      <c r="M37" s="343">
        <v>6.1</v>
      </c>
      <c r="N37" s="279">
        <f>K37/M37</f>
        <v>6519.3354053229459</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85.991540699673777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8187.2457658045141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0.38200000000000001</v>
      </c>
      <c r="L48" s="274"/>
      <c r="M48" s="409">
        <f>VLOOKUP(A48,MATERIALES!A5:D396,4,FALSE)</f>
        <v>4601.5319552528499</v>
      </c>
      <c r="N48" s="279">
        <f>K48*M48</f>
        <v>1757.7852069065887</v>
      </c>
    </row>
    <row r="49" spans="1:14">
      <c r="A49" s="172" t="s">
        <v>841</v>
      </c>
      <c r="B49" s="49" t="str">
        <f>VLOOKUP(A49,MATERIALES!A6:D373,3,FALSE)</f>
        <v>Disolvente para pintura Trafico (acrílico)</v>
      </c>
      <c r="C49" s="432"/>
      <c r="D49" s="432"/>
      <c r="E49" s="432"/>
      <c r="F49" s="432"/>
      <c r="G49" s="432"/>
      <c r="H49" s="432"/>
      <c r="I49" s="432"/>
      <c r="J49" s="319" t="str">
        <f>VLOOKUP(A49,MATERIALES!A5:D641,2,FALSE)</f>
        <v>gal</v>
      </c>
      <c r="K49" s="404">
        <v>0.05</v>
      </c>
      <c r="L49" s="428"/>
      <c r="M49" s="409">
        <f>VLOOKUP(A49,MATERIALES!A6:D397,4,FALSE)</f>
        <v>35640.64006361449</v>
      </c>
      <c r="N49" s="279">
        <f>K49*M49</f>
        <v>1782.0320031807246</v>
      </c>
    </row>
    <row r="50" spans="1:14">
      <c r="A50" s="172" t="s">
        <v>605</v>
      </c>
      <c r="B50" s="49" t="str">
        <f>VLOOKUP(A50,MATERIALES!A6:D373,3,FALSE)</f>
        <v>Pintura acrílica pura para tráfico</v>
      </c>
      <c r="C50" s="432"/>
      <c r="D50" s="432"/>
      <c r="E50" s="432"/>
      <c r="F50" s="432"/>
      <c r="G50" s="432"/>
      <c r="H50" s="432"/>
      <c r="I50" s="432"/>
      <c r="J50" s="319" t="str">
        <f>VLOOKUP(A50,MATERIALES!A6:D642,2,FALSE)</f>
        <v>gal</v>
      </c>
      <c r="K50" s="404">
        <v>0.12</v>
      </c>
      <c r="L50" s="428"/>
      <c r="M50" s="409">
        <f>VLOOKUP(A50,MATERIALES!A6:D398,4,FALSE)</f>
        <v>83560.441360582656</v>
      </c>
      <c r="N50" s="279">
        <f>K50*M50</f>
        <v>10027.252963269919</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13567.070173357231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852"/>
      <c r="N70" s="104" t="s">
        <v>951</v>
      </c>
    </row>
    <row r="71" spans="1:15">
      <c r="A71" s="173" t="s">
        <v>13</v>
      </c>
      <c r="B71" s="55" t="str">
        <f>VLOOKUP(A71,'MANO DE OBRA'!A8:D68,3,FALSE)</f>
        <v>Obrero (5)</v>
      </c>
      <c r="C71" s="53"/>
      <c r="D71" s="53"/>
      <c r="E71" s="53"/>
      <c r="F71" s="53"/>
      <c r="G71" s="53"/>
      <c r="H71" s="53"/>
      <c r="I71" s="299">
        <f>K71/J71*100</f>
        <v>169163.49999999997</v>
      </c>
      <c r="J71" s="300">
        <v>185</v>
      </c>
      <c r="K71" s="301">
        <f>VLOOKUP(A71,'MANO DE OBRA'!A8:D99,4,FALSE)</f>
        <v>312952.47499999998</v>
      </c>
      <c r="L71" s="56"/>
      <c r="M71" s="441">
        <v>48.8</v>
      </c>
      <c r="N71" s="402">
        <f>K71/M71</f>
        <v>6412.9605532786882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48.8</v>
      </c>
      <c r="N72" s="402">
        <f>K72/M72</f>
        <v>2186.1935166886883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8599.1540699673769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30353.470009129123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6070.6940018258247</v>
      </c>
      <c r="M84" s="858"/>
      <c r="N84" s="57"/>
    </row>
    <row r="85" spans="1:14">
      <c r="B85" s="95" t="s">
        <v>973</v>
      </c>
      <c r="C85" s="96"/>
      <c r="D85" s="96"/>
      <c r="E85" s="96"/>
      <c r="F85" s="96"/>
      <c r="G85" s="96"/>
      <c r="H85" s="96"/>
      <c r="I85" s="93"/>
      <c r="J85" s="94"/>
      <c r="K85" s="311">
        <v>0.05</v>
      </c>
      <c r="L85" s="857">
        <f>N79*K85</f>
        <v>1517.6735004564562</v>
      </c>
      <c r="M85" s="858"/>
      <c r="N85" s="57"/>
    </row>
    <row r="86" spans="1:14" ht="15.75" thickBot="1">
      <c r="B86" s="97" t="s">
        <v>974</v>
      </c>
      <c r="C86" s="98"/>
      <c r="D86" s="98"/>
      <c r="E86" s="98"/>
      <c r="F86" s="98"/>
      <c r="G86" s="98"/>
      <c r="H86" s="98"/>
      <c r="I86" s="99"/>
      <c r="J86" s="100"/>
      <c r="K86" s="312">
        <v>0.05</v>
      </c>
      <c r="L86" s="859">
        <f>N79*K86</f>
        <v>1517.6735004564562</v>
      </c>
      <c r="M86" s="860"/>
      <c r="N86" s="57"/>
    </row>
    <row r="87" spans="1:14" ht="15.75" thickBot="1">
      <c r="B87" s="823" t="s">
        <v>953</v>
      </c>
      <c r="C87" s="824"/>
      <c r="D87" s="824"/>
      <c r="E87" s="824"/>
      <c r="F87" s="824"/>
      <c r="G87" s="824"/>
      <c r="H87" s="824"/>
      <c r="I87" s="824"/>
      <c r="J87" s="824"/>
      <c r="K87" s="824"/>
      <c r="L87" s="824"/>
      <c r="M87" s="825"/>
      <c r="N87" s="58">
        <f>L84+L85+L86</f>
        <v>9106.041002738737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39459.511011867857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1149</v>
      </c>
      <c r="C31" s="87" t="s">
        <v>2166</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138</v>
      </c>
      <c r="B36" s="836" t="str">
        <f>VLOOKUP(A36,EQUIPOS!A6:D154,3,FALSE)</f>
        <v>Camioneta D-300</v>
      </c>
      <c r="C36" s="837"/>
      <c r="D36" s="837"/>
      <c r="E36" s="837"/>
      <c r="F36" s="837"/>
      <c r="G36" s="837"/>
      <c r="H36" s="838"/>
      <c r="I36" s="274"/>
      <c r="J36" s="275"/>
      <c r="K36" s="276">
        <f>VLOOKUP(A36,EQUIPOS!A6:D163,4,FALSE)</f>
        <v>39767.94597246997</v>
      </c>
      <c r="L36" s="277"/>
      <c r="M36" s="343">
        <v>6</v>
      </c>
      <c r="N36" s="279">
        <f>K36/M36</f>
        <v>6627.990995411662</v>
      </c>
    </row>
    <row r="37" spans="1:14">
      <c r="A37" s="119" t="s">
        <v>1711</v>
      </c>
      <c r="B37" s="836" t="str">
        <f>VLOOKUP(A37,EQUIPOS!A7:D154,3,FALSE)</f>
        <v>Caldera para pintura termoplástica</v>
      </c>
      <c r="C37" s="837"/>
      <c r="D37" s="837"/>
      <c r="E37" s="837"/>
      <c r="F37" s="837"/>
      <c r="G37" s="837"/>
      <c r="H37" s="838"/>
      <c r="I37" s="428"/>
      <c r="J37" s="429"/>
      <c r="K37" s="276">
        <f>VLOOKUP(A37,EQUIPOS!A7:D164,4,FALSE)</f>
        <v>33098.128768141825</v>
      </c>
      <c r="L37" s="342"/>
      <c r="M37" s="343">
        <v>6</v>
      </c>
      <c r="N37" s="279">
        <f>K37/M37</f>
        <v>5516.3547946903045</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100.46441950300166</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12244.810209604968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447</v>
      </c>
      <c r="B48" s="49" t="str">
        <f>VLOOKUP(A48,MATERIALES!A5:D373,3,FALSE)</f>
        <v>Esferas reflectivas</v>
      </c>
      <c r="C48" s="288"/>
      <c r="D48" s="288"/>
      <c r="E48" s="288"/>
      <c r="F48" s="288"/>
      <c r="G48" s="288"/>
      <c r="H48" s="288"/>
      <c r="I48" s="275"/>
      <c r="J48" s="231" t="str">
        <f>VLOOKUP(A48,MATERIALES!A4:D640,2,FALSE)</f>
        <v>kg</v>
      </c>
      <c r="K48" s="289">
        <v>0.9</v>
      </c>
      <c r="L48" s="274"/>
      <c r="M48" s="409">
        <f>VLOOKUP(A48,MATERIALES!A5:D396,4,FALSE)</f>
        <v>4601.5319552528499</v>
      </c>
      <c r="N48" s="279">
        <f>K48*M48</f>
        <v>4141.378759727565</v>
      </c>
    </row>
    <row r="49" spans="1:14">
      <c r="A49" s="172" t="s">
        <v>626</v>
      </c>
      <c r="B49" s="49" t="str">
        <f>VLOOKUP(A49,MATERIALES!A6:D373,3,FALSE)</f>
        <v xml:space="preserve">Resina termoplástica </v>
      </c>
      <c r="C49" s="432"/>
      <c r="D49" s="432"/>
      <c r="E49" s="432"/>
      <c r="F49" s="432"/>
      <c r="G49" s="432"/>
      <c r="H49" s="432"/>
      <c r="I49" s="432"/>
      <c r="J49" s="318" t="str">
        <f>VLOOKUP(A49,MATERIALES!A5:D641,2,FALSE)</f>
        <v>kg</v>
      </c>
      <c r="K49" s="404">
        <v>0.65</v>
      </c>
      <c r="L49" s="428"/>
      <c r="M49" s="409">
        <f>VLOOKUP(A49,MATERIALES!A6:D397,4,FALSE)</f>
        <v>6982.7371328722638</v>
      </c>
      <c r="N49" s="279">
        <f>K49*M49</f>
        <v>4538.7791363669712</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8680.1578960945371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15</v>
      </c>
      <c r="B71" s="55" t="str">
        <f>VLOOKUP(A71,'MANO DE OBRA'!A8:D68,3,FALSE)</f>
        <v>Obrero (6)</v>
      </c>
      <c r="C71" s="53"/>
      <c r="D71" s="53"/>
      <c r="E71" s="53"/>
      <c r="F71" s="53"/>
      <c r="G71" s="53"/>
      <c r="H71" s="53"/>
      <c r="I71" s="299">
        <f>K71/J71*100</f>
        <v>202996.19999999998</v>
      </c>
      <c r="J71" s="300">
        <v>185</v>
      </c>
      <c r="K71" s="301">
        <f>VLOOKUP(A71,'MANO DE OBRA'!A8:D99,4,FALSE)</f>
        <v>375542.97</v>
      </c>
      <c r="L71" s="56"/>
      <c r="M71" s="441">
        <v>48</v>
      </c>
      <c r="N71" s="402">
        <f>K71/M71</f>
        <v>7823.8118749999994</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48</v>
      </c>
      <c r="N72" s="402">
        <f>K72/M72</f>
        <v>2222.6300753001665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10046.441950300166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30971.41005599967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6194.2820111999345</v>
      </c>
      <c r="M84" s="858"/>
      <c r="N84" s="57"/>
    </row>
    <row r="85" spans="1:14">
      <c r="B85" s="95" t="s">
        <v>973</v>
      </c>
      <c r="C85" s="96"/>
      <c r="D85" s="96"/>
      <c r="E85" s="96"/>
      <c r="F85" s="96"/>
      <c r="G85" s="96"/>
      <c r="H85" s="96"/>
      <c r="I85" s="93"/>
      <c r="J85" s="94"/>
      <c r="K85" s="311">
        <v>0.05</v>
      </c>
      <c r="L85" s="857">
        <f>N79*K85</f>
        <v>1548.5705027999836</v>
      </c>
      <c r="M85" s="858"/>
      <c r="N85" s="57"/>
    </row>
    <row r="86" spans="1:14" ht="15.75" thickBot="1">
      <c r="B86" s="97" t="s">
        <v>974</v>
      </c>
      <c r="C86" s="98"/>
      <c r="D86" s="98"/>
      <c r="E86" s="98"/>
      <c r="F86" s="98"/>
      <c r="G86" s="98"/>
      <c r="H86" s="98"/>
      <c r="I86" s="99"/>
      <c r="J86" s="100"/>
      <c r="K86" s="312">
        <v>0.05</v>
      </c>
      <c r="L86" s="859">
        <f>N79*K86</f>
        <v>1548.5705027999836</v>
      </c>
      <c r="M86" s="860"/>
      <c r="N86" s="57"/>
    </row>
    <row r="87" spans="1:14" ht="15.75" thickBot="1">
      <c r="B87" s="823" t="s">
        <v>953</v>
      </c>
      <c r="C87" s="824"/>
      <c r="D87" s="824"/>
      <c r="E87" s="824"/>
      <c r="F87" s="824"/>
      <c r="G87" s="824"/>
      <c r="H87" s="824"/>
      <c r="I87" s="824"/>
      <c r="J87" s="824"/>
      <c r="K87" s="824"/>
      <c r="L87" s="824"/>
      <c r="M87" s="825"/>
      <c r="N87" s="58">
        <f>L84+L85+L86</f>
        <v>9291.4230167999012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40262.833072799571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1150</v>
      </c>
      <c r="C31" s="87" t="s">
        <v>2167</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138</v>
      </c>
      <c r="B36" s="836" t="str">
        <f>VLOOKUP(A36,EQUIPOS!A6:D154,3,FALSE)</f>
        <v>Camioneta D-300</v>
      </c>
      <c r="C36" s="837"/>
      <c r="D36" s="837"/>
      <c r="E36" s="837"/>
      <c r="F36" s="837"/>
      <c r="G36" s="837"/>
      <c r="H36" s="838"/>
      <c r="I36" s="274"/>
      <c r="J36" s="275"/>
      <c r="K36" s="276">
        <f>VLOOKUP(A36,EQUIPOS!A6:D163,4,FALSE)</f>
        <v>39767.94597246997</v>
      </c>
      <c r="L36" s="277"/>
      <c r="M36" s="343">
        <v>250</v>
      </c>
      <c r="N36" s="279">
        <f>K36/M36</f>
        <v>159.07178388987987</v>
      </c>
    </row>
    <row r="37" spans="1:14">
      <c r="A37" s="119" t="s">
        <v>251</v>
      </c>
      <c r="B37" s="836" t="str">
        <f>VLOOKUP(A37,EQUIPOS!A7:D154,3,FALSE)</f>
        <v>Maquina térmica pegatachas</v>
      </c>
      <c r="C37" s="837"/>
      <c r="D37" s="837"/>
      <c r="E37" s="837"/>
      <c r="F37" s="837"/>
      <c r="G37" s="837"/>
      <c r="H37" s="838"/>
      <c r="I37" s="428"/>
      <c r="J37" s="429"/>
      <c r="K37" s="276">
        <f>VLOOKUP(A37,EQUIPOS!A7:D164,4,FALSE)</f>
        <v>9902.9601274280358</v>
      </c>
      <c r="L37" s="342"/>
      <c r="M37" s="343">
        <v>250</v>
      </c>
      <c r="N37" s="279">
        <f>K37/M37</f>
        <v>39.611840509712145</v>
      </c>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1.15933616807204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199.84296056766405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626</v>
      </c>
      <c r="B48" s="49" t="str">
        <f>VLOOKUP(A48,MATERIALES!A5:D373,3,FALSE)</f>
        <v xml:space="preserve">Resina termoplástica </v>
      </c>
      <c r="C48" s="288"/>
      <c r="D48" s="288"/>
      <c r="E48" s="288"/>
      <c r="F48" s="288"/>
      <c r="G48" s="288"/>
      <c r="H48" s="288"/>
      <c r="I48" s="275"/>
      <c r="J48" s="231" t="str">
        <f>VLOOKUP(A48,MATERIALES!A4:D640,2,FALSE)</f>
        <v>kg</v>
      </c>
      <c r="K48" s="289">
        <v>0.08</v>
      </c>
      <c r="L48" s="274"/>
      <c r="M48" s="409">
        <f>VLOOKUP(A48,MATERIALES!A5:D396,4,FALSE)</f>
        <v>6982.7371328722638</v>
      </c>
      <c r="N48" s="279">
        <f>K48*M48</f>
        <v>558.61897062978107</v>
      </c>
    </row>
    <row r="49" spans="1:14">
      <c r="A49" s="172" t="s">
        <v>681</v>
      </c>
      <c r="B49" s="49" t="str">
        <f>VLOOKUP(A49,MATERIALES!A6:D373,3,FALSE)</f>
        <v>Tacha reflectiva</v>
      </c>
      <c r="C49" s="432"/>
      <c r="D49" s="432"/>
      <c r="E49" s="432"/>
      <c r="F49" s="432"/>
      <c r="G49" s="432"/>
      <c r="H49" s="432"/>
      <c r="I49" s="429"/>
      <c r="J49" s="231" t="str">
        <f>VLOOKUP(A49,MATERIALES!A5:D641,2,FALSE)</f>
        <v>u</v>
      </c>
      <c r="K49" s="404">
        <v>1</v>
      </c>
      <c r="L49" s="428"/>
      <c r="M49" s="409">
        <f>VLOOKUP(A49,MATERIALES!A6:D397,4,FALSE)</f>
        <v>5448.1863362644071</v>
      </c>
      <c r="N49" s="279">
        <f>K49*M49</f>
        <v>5448.1863362644071</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6006.8053068941881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2000</v>
      </c>
      <c r="N71" s="402">
        <f>K71/M71</f>
        <v>62.590494999999997</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2000</v>
      </c>
      <c r="N72" s="402">
        <f>K72/M72</f>
        <v>53.343121807203993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115.93361680720399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6322.581884269056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1264.5163768538114</v>
      </c>
      <c r="M84" s="858"/>
      <c r="N84" s="57"/>
    </row>
    <row r="85" spans="1:14">
      <c r="B85" s="95" t="s">
        <v>973</v>
      </c>
      <c r="C85" s="96"/>
      <c r="D85" s="96"/>
      <c r="E85" s="96"/>
      <c r="F85" s="96"/>
      <c r="G85" s="96"/>
      <c r="H85" s="96"/>
      <c r="I85" s="93"/>
      <c r="J85" s="94"/>
      <c r="K85" s="311">
        <v>0.05</v>
      </c>
      <c r="L85" s="857">
        <f>N79*K85</f>
        <v>316.12909421345284</v>
      </c>
      <c r="M85" s="858"/>
      <c r="N85" s="57"/>
    </row>
    <row r="86" spans="1:14" ht="15.75" thickBot="1">
      <c r="B86" s="97" t="s">
        <v>974</v>
      </c>
      <c r="C86" s="98"/>
      <c r="D86" s="98"/>
      <c r="E86" s="98"/>
      <c r="F86" s="98"/>
      <c r="G86" s="98"/>
      <c r="H86" s="98"/>
      <c r="I86" s="99"/>
      <c r="J86" s="100"/>
      <c r="K86" s="312">
        <v>0.05</v>
      </c>
      <c r="L86" s="859">
        <f>N79*K86</f>
        <v>316.12909421345284</v>
      </c>
      <c r="M86" s="860"/>
      <c r="N86" s="57"/>
    </row>
    <row r="87" spans="1:14" ht="15.75" thickBot="1">
      <c r="B87" s="823" t="s">
        <v>953</v>
      </c>
      <c r="C87" s="824"/>
      <c r="D87" s="824"/>
      <c r="E87" s="824"/>
      <c r="F87" s="824"/>
      <c r="G87" s="824"/>
      <c r="H87" s="824"/>
      <c r="I87" s="824"/>
      <c r="J87" s="824"/>
      <c r="K87" s="824"/>
      <c r="L87" s="824"/>
      <c r="M87" s="825"/>
      <c r="N87" s="58">
        <f>L84+L85+L86</f>
        <v>1896.7745652807171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8219.356449549774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1713</v>
      </c>
      <c r="C31" s="87" t="s">
        <v>2168</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138</v>
      </c>
      <c r="B36" s="836" t="str">
        <f>VLOOKUP(A36,EQUIPOS!A6:D154,3,FALSE)</f>
        <v>Camioneta D-300</v>
      </c>
      <c r="C36" s="837"/>
      <c r="D36" s="837"/>
      <c r="E36" s="837"/>
      <c r="F36" s="837"/>
      <c r="G36" s="837"/>
      <c r="H36" s="838"/>
      <c r="I36" s="274"/>
      <c r="J36" s="275"/>
      <c r="K36" s="276">
        <f>VLOOKUP(A36,EQUIPOS!A6:D163,4,FALSE)</f>
        <v>39767.94597246997</v>
      </c>
      <c r="L36" s="277"/>
      <c r="M36" s="343">
        <v>3.75</v>
      </c>
      <c r="N36" s="279">
        <f>K36/M36</f>
        <v>10604.785592658658</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98.152576204802642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10702.93816886346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615</v>
      </c>
      <c r="B48" s="49" t="str">
        <f>VLOOKUP(A48,MATERIALES!A5:D373,3,FALSE)</f>
        <v>Poste en angulo de 2*2*1/4 de 3,5m para señal</v>
      </c>
      <c r="C48" s="288"/>
      <c r="D48" s="288"/>
      <c r="E48" s="288"/>
      <c r="F48" s="288"/>
      <c r="G48" s="288"/>
      <c r="H48" s="288"/>
      <c r="I48" s="288"/>
      <c r="J48" s="318" t="str">
        <f>VLOOKUP(A48,MATERIALES!A4:D640,2,FALSE)</f>
        <v>u</v>
      </c>
      <c r="K48" s="289">
        <v>1</v>
      </c>
      <c r="L48" s="274"/>
      <c r="M48" s="409">
        <f>VLOOKUP(A48,MATERIALES!A5:D396,4,FALSE)</f>
        <v>107448.8085230772</v>
      </c>
      <c r="N48" s="279">
        <f>K48*M48</f>
        <v>107448.8085230772</v>
      </c>
    </row>
    <row r="49" spans="1:14">
      <c r="A49" s="172" t="s">
        <v>653</v>
      </c>
      <c r="B49" s="49" t="str">
        <f>VLOOKUP(A49,MATERIALES!A6:D373,3,FALSE)</f>
        <v>Señal (grupo 1). Tablero en lámina galvanizada de 75cm*75cm, calibre 16, reflectivo tipo 1/ incluye poste )</v>
      </c>
      <c r="C49" s="432"/>
      <c r="D49" s="432"/>
      <c r="E49" s="432"/>
      <c r="F49" s="432"/>
      <c r="G49" s="432"/>
      <c r="H49" s="432"/>
      <c r="I49" s="432"/>
      <c r="J49" s="319" t="str">
        <f>VLOOKUP(A49,MATERIALES!A5:D641,2,FALSE)</f>
        <v>u</v>
      </c>
      <c r="K49" s="404">
        <v>1</v>
      </c>
      <c r="L49" s="428"/>
      <c r="M49" s="409">
        <f>VLOOKUP(A49,MATERIALES!A6:D397,4,FALSE)</f>
        <v>294562.2314371891</v>
      </c>
      <c r="N49" s="279">
        <f>K49*M49</f>
        <v>294562.2314371891</v>
      </c>
    </row>
    <row r="50" spans="1:14">
      <c r="A50" s="172" t="s">
        <v>833</v>
      </c>
      <c r="B50" s="49"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431232.88490557071</v>
      </c>
      <c r="N50" s="279">
        <f>K50*M50</f>
        <v>12936.98654716712</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414948.02650743345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30</v>
      </c>
      <c r="N71" s="402">
        <f>K71/M71</f>
        <v>3556.2081204802662</v>
      </c>
      <c r="O71" s="112"/>
    </row>
    <row r="72" spans="1:15">
      <c r="A72" s="173"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30</v>
      </c>
      <c r="N72" s="402">
        <f>K72/M72</f>
        <v>6259.0494999999992</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9815.2576204802644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435466.22229677718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87093.244459355439</v>
      </c>
      <c r="M84" s="858"/>
      <c r="N84" s="57"/>
    </row>
    <row r="85" spans="1:14">
      <c r="B85" s="95" t="s">
        <v>973</v>
      </c>
      <c r="C85" s="96"/>
      <c r="D85" s="96"/>
      <c r="E85" s="96"/>
      <c r="F85" s="96"/>
      <c r="G85" s="96"/>
      <c r="H85" s="96"/>
      <c r="I85" s="93"/>
      <c r="J85" s="94"/>
      <c r="K85" s="311">
        <v>0.05</v>
      </c>
      <c r="L85" s="857">
        <f>N79*K85</f>
        <v>21773.31111483886</v>
      </c>
      <c r="M85" s="858"/>
      <c r="N85" s="57"/>
    </row>
    <row r="86" spans="1:14" ht="15.75" thickBot="1">
      <c r="B86" s="97" t="s">
        <v>974</v>
      </c>
      <c r="C86" s="98"/>
      <c r="D86" s="98"/>
      <c r="E86" s="98"/>
      <c r="F86" s="98"/>
      <c r="G86" s="98"/>
      <c r="H86" s="98"/>
      <c r="I86" s="99"/>
      <c r="J86" s="100"/>
      <c r="K86" s="312">
        <v>0.05</v>
      </c>
      <c r="L86" s="859">
        <f>N79*K86</f>
        <v>21773.31111483886</v>
      </c>
      <c r="M86" s="860"/>
      <c r="N86" s="57"/>
    </row>
    <row r="87" spans="1:14" ht="15.75" thickBot="1">
      <c r="B87" s="823" t="s">
        <v>953</v>
      </c>
      <c r="C87" s="824"/>
      <c r="D87" s="824"/>
      <c r="E87" s="824"/>
      <c r="F87" s="824"/>
      <c r="G87" s="824"/>
      <c r="H87" s="824"/>
      <c r="I87" s="824"/>
      <c r="J87" s="824"/>
      <c r="K87" s="824"/>
      <c r="L87" s="824"/>
      <c r="M87" s="825"/>
      <c r="N87" s="58">
        <f>L84+L85+L86</f>
        <v>130639.86668903315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566106.08898581029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8.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1151</v>
      </c>
      <c r="C31" s="87" t="s">
        <v>2169</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138</v>
      </c>
      <c r="B36" s="836" t="str">
        <f>VLOOKUP(A36,EQUIPOS!A6:D154,3,FALSE)</f>
        <v>Camioneta D-300</v>
      </c>
      <c r="C36" s="837"/>
      <c r="D36" s="837"/>
      <c r="E36" s="837"/>
      <c r="F36" s="837"/>
      <c r="G36" s="837"/>
      <c r="H36" s="838"/>
      <c r="I36" s="274"/>
      <c r="J36" s="275"/>
      <c r="K36" s="276">
        <f>VLOOKUP(A36,EQUIPOS!A6:D163,4,FALSE)</f>
        <v>39767.94597246997</v>
      </c>
      <c r="L36" s="277"/>
      <c r="M36" s="343">
        <v>3.75</v>
      </c>
      <c r="N36" s="279">
        <f>K36/M36</f>
        <v>10604.785592658658</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98.152576204802642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10702.93816886346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615</v>
      </c>
      <c r="B48" s="49" t="str">
        <f>VLOOKUP(A48,MATERIALES!A5:D373,3,FALSE)</f>
        <v>Poste en angulo de 2*2*1/4 de 3,5m para señal</v>
      </c>
      <c r="C48" s="288"/>
      <c r="D48" s="288"/>
      <c r="E48" s="288"/>
      <c r="F48" s="288"/>
      <c r="G48" s="288"/>
      <c r="H48" s="288"/>
      <c r="I48" s="288"/>
      <c r="J48" s="318" t="str">
        <f>VLOOKUP(A48,MATERIALES!A4:D640,2,FALSE)</f>
        <v>u</v>
      </c>
      <c r="K48" s="289">
        <v>1</v>
      </c>
      <c r="L48" s="274"/>
      <c r="M48" s="409">
        <f>VLOOKUP(A48,MATERIALES!A5:D396,4,FALSE)</f>
        <v>107448.8085230772</v>
      </c>
      <c r="N48" s="279">
        <f>K48*M48</f>
        <v>107448.8085230772</v>
      </c>
    </row>
    <row r="49" spans="1:14">
      <c r="A49" s="172" t="s">
        <v>654</v>
      </c>
      <c r="B49" s="49" t="str">
        <f>VLOOKUP(A49,MATERIALES!A6:D373,3,FALSE)</f>
        <v xml:space="preserve">Señal (grupo 2). Tablero en lámina galvanizado de 1,2m*0,4m, calibre 16, reflectivo tipo 1. </v>
      </c>
      <c r="C49" s="432"/>
      <c r="D49" s="432"/>
      <c r="E49" s="432"/>
      <c r="F49" s="432"/>
      <c r="G49" s="432"/>
      <c r="H49" s="432"/>
      <c r="I49" s="432"/>
      <c r="J49" s="319" t="str">
        <f>VLOOKUP(A49,MATERIALES!A5:D641,2,FALSE)</f>
        <v>u</v>
      </c>
      <c r="K49" s="404">
        <v>1</v>
      </c>
      <c r="L49" s="428"/>
      <c r="M49" s="409">
        <f>VLOOKUP(A49,MATERIALES!A6:D397,4,FALSE)</f>
        <v>261232.85509534361</v>
      </c>
      <c r="N49" s="279">
        <f>K49*M49</f>
        <v>261232.85509534361</v>
      </c>
    </row>
    <row r="50" spans="1:14">
      <c r="A50" s="172" t="s">
        <v>833</v>
      </c>
      <c r="B50" s="49"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431232.88490557071</v>
      </c>
      <c r="N50" s="279">
        <f>K50*M50</f>
        <v>12936.98654716712</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381618.65016558795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30</v>
      </c>
      <c r="N71" s="402">
        <f>K71/M71</f>
        <v>3556.2081204802662</v>
      </c>
      <c r="O71" s="112"/>
    </row>
    <row r="72" spans="1:15">
      <c r="A72" s="173"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30</v>
      </c>
      <c r="N72" s="402">
        <f>K72/M72</f>
        <v>6259.0494999999992</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9815.2576204802644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402136.84595493169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80427.369190986341</v>
      </c>
      <c r="M84" s="858"/>
      <c r="N84" s="57"/>
    </row>
    <row r="85" spans="1:14">
      <c r="B85" s="95" t="s">
        <v>973</v>
      </c>
      <c r="C85" s="96"/>
      <c r="D85" s="96"/>
      <c r="E85" s="96"/>
      <c r="F85" s="96"/>
      <c r="G85" s="96"/>
      <c r="H85" s="96"/>
      <c r="I85" s="93"/>
      <c r="J85" s="94"/>
      <c r="K85" s="311">
        <v>0.05</v>
      </c>
      <c r="L85" s="857">
        <f>N79*K85</f>
        <v>20106.842297746585</v>
      </c>
      <c r="M85" s="858"/>
      <c r="N85" s="57"/>
    </row>
    <row r="86" spans="1:14" ht="15.75" thickBot="1">
      <c r="B86" s="97" t="s">
        <v>974</v>
      </c>
      <c r="C86" s="98"/>
      <c r="D86" s="98"/>
      <c r="E86" s="98"/>
      <c r="F86" s="98"/>
      <c r="G86" s="98"/>
      <c r="H86" s="98"/>
      <c r="I86" s="99"/>
      <c r="J86" s="100"/>
      <c r="K86" s="312">
        <v>0.05</v>
      </c>
      <c r="L86" s="859">
        <f>N79*K86</f>
        <v>20106.842297746585</v>
      </c>
      <c r="M86" s="860"/>
      <c r="N86" s="57"/>
    </row>
    <row r="87" spans="1:14" ht="15.75" thickBot="1">
      <c r="B87" s="823" t="s">
        <v>953</v>
      </c>
      <c r="C87" s="824"/>
      <c r="D87" s="824"/>
      <c r="E87" s="824"/>
      <c r="F87" s="824"/>
      <c r="G87" s="824"/>
      <c r="H87" s="824"/>
      <c r="I87" s="824"/>
      <c r="J87" s="824"/>
      <c r="K87" s="824"/>
      <c r="L87" s="824"/>
      <c r="M87" s="825"/>
      <c r="N87" s="58">
        <f>L84+L85+L86</f>
        <v>120641.0537864795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522777.89974141121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1152</v>
      </c>
      <c r="C31" s="87" t="s">
        <v>2170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138</v>
      </c>
      <c r="B36" s="836" t="str">
        <f>VLOOKUP(A36,EQUIPOS!A6:D154,3,FALSE)</f>
        <v>Camioneta D-300</v>
      </c>
      <c r="C36" s="837"/>
      <c r="D36" s="837"/>
      <c r="E36" s="837"/>
      <c r="F36" s="837"/>
      <c r="G36" s="837"/>
      <c r="H36" s="838"/>
      <c r="I36" s="274"/>
      <c r="J36" s="275"/>
      <c r="K36" s="276">
        <f>VLOOKUP(A36,EQUIPOS!A6:D163,4,FALSE)</f>
        <v>39767.94597246997</v>
      </c>
      <c r="L36" s="277"/>
      <c r="M36" s="343">
        <v>3</v>
      </c>
      <c r="N36" s="279">
        <f>K36/M36</f>
        <v>13255.981990823324</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52.158745833333334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13308.140736656656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616</v>
      </c>
      <c r="B48" s="49" t="str">
        <f>VLOOKUP(A48,MATERIALES!A5:D373,3,FALSE)</f>
        <v>Poste kilometraje</v>
      </c>
      <c r="C48" s="288"/>
      <c r="D48" s="288"/>
      <c r="E48" s="288"/>
      <c r="F48" s="288"/>
      <c r="G48" s="288"/>
      <c r="H48" s="288"/>
      <c r="I48" s="288"/>
      <c r="J48" s="318" t="str">
        <f>VLOOKUP(A48,MATERIALES!A4:D640,2,FALSE)</f>
        <v>u</v>
      </c>
      <c r="K48" s="289">
        <v>1</v>
      </c>
      <c r="L48" s="274"/>
      <c r="M48" s="409">
        <f>VLOOKUP(A48,MATERIALES!A5:D396,4,FALSE)</f>
        <v>84581.134218208535</v>
      </c>
      <c r="N48" s="279">
        <f>K48*M48</f>
        <v>84581.134218208535</v>
      </c>
    </row>
    <row r="49" spans="1:14">
      <c r="A49" s="172" t="s">
        <v>833</v>
      </c>
      <c r="B49" s="49" t="str">
        <f>VLOOKUP(A49,MATERIALES!A6:D373,3,FALSE)</f>
        <v>Concreto Resistencia  14 (Mpa)</v>
      </c>
      <c r="C49" s="432"/>
      <c r="D49" s="432"/>
      <c r="E49" s="432"/>
      <c r="F49" s="432"/>
      <c r="G49" s="432"/>
      <c r="H49" s="432"/>
      <c r="I49" s="432"/>
      <c r="J49" s="319" t="str">
        <f>VLOOKUP(A49,MATERIALES!A5:D641,2,FALSE)</f>
        <v>m3</v>
      </c>
      <c r="K49" s="404">
        <v>0.06</v>
      </c>
      <c r="L49" s="428"/>
      <c r="M49" s="409">
        <f>VLOOKUP(A49,MATERIALES!A6:D397,4,FALSE)</f>
        <v>431232.88490557071</v>
      </c>
      <c r="N49" s="279">
        <f>K49*M49</f>
        <v>25873.97309433424</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110455.10731254278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24</v>
      </c>
      <c r="N71" s="402">
        <f>K71/M71</f>
        <v>5215.8745833333332</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5215.8745833333332</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128979.12263253277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25795.824526506556</v>
      </c>
      <c r="M84" s="858"/>
      <c r="N84" s="57"/>
    </row>
    <row r="85" spans="1:14">
      <c r="B85" s="95" t="s">
        <v>973</v>
      </c>
      <c r="C85" s="96"/>
      <c r="D85" s="96"/>
      <c r="E85" s="96"/>
      <c r="F85" s="96"/>
      <c r="G85" s="96"/>
      <c r="H85" s="96"/>
      <c r="I85" s="93"/>
      <c r="J85" s="94"/>
      <c r="K85" s="311">
        <v>0.05</v>
      </c>
      <c r="L85" s="857">
        <f>N79*K85</f>
        <v>6448.956131626639</v>
      </c>
      <c r="M85" s="858"/>
      <c r="N85" s="57"/>
    </row>
    <row r="86" spans="1:14" ht="15.75" thickBot="1">
      <c r="B86" s="97" t="s">
        <v>974</v>
      </c>
      <c r="C86" s="98"/>
      <c r="D86" s="98"/>
      <c r="E86" s="98"/>
      <c r="F86" s="98"/>
      <c r="G86" s="98"/>
      <c r="H86" s="98"/>
      <c r="I86" s="99"/>
      <c r="J86" s="100"/>
      <c r="K86" s="312">
        <v>0.05</v>
      </c>
      <c r="L86" s="859">
        <f>N79*K86</f>
        <v>6448.956131626639</v>
      </c>
      <c r="M86" s="860"/>
      <c r="N86" s="57"/>
    </row>
    <row r="87" spans="1:14" ht="15.75" thickBot="1">
      <c r="B87" s="823" t="s">
        <v>953</v>
      </c>
      <c r="C87" s="824"/>
      <c r="D87" s="824"/>
      <c r="E87" s="824"/>
      <c r="F87" s="824"/>
      <c r="G87" s="824"/>
      <c r="H87" s="824"/>
      <c r="I87" s="824"/>
      <c r="J87" s="824"/>
      <c r="K87" s="824"/>
      <c r="L87" s="824"/>
      <c r="M87" s="825"/>
      <c r="N87" s="58">
        <f>L84+L85+L86</f>
        <v>38693.736789759838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167672.85942229262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1153</v>
      </c>
      <c r="C31" s="87" t="s">
        <v>2171</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135</v>
      </c>
      <c r="B36" s="836" t="str">
        <f>VLOOKUP(A36,EQUIPOS!A6:D154,3,FALSE)</f>
        <v>Camión 350</v>
      </c>
      <c r="C36" s="837"/>
      <c r="D36" s="837"/>
      <c r="E36" s="837"/>
      <c r="F36" s="837"/>
      <c r="G36" s="837"/>
      <c r="H36" s="838"/>
      <c r="I36" s="274"/>
      <c r="J36" s="275"/>
      <c r="K36" s="276">
        <f>VLOOKUP(A36,EQUIPOS!A6:D163,4,FALSE)</f>
        <v>47264.127880906526</v>
      </c>
      <c r="L36" s="277"/>
      <c r="M36" s="343">
        <v>6.25</v>
      </c>
      <c r="N36" s="279">
        <f>K36/M36</f>
        <v>7562.2604609450445</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357.04822361440802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7919.3086845594526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212" t="s">
        <v>619</v>
      </c>
      <c r="B48" s="49" t="str">
        <f>VLOOKUP(A48,MATERIALES!A5:D373,3,FALSE)</f>
        <v>Postes para defensa metálica (1,80m)</v>
      </c>
      <c r="C48" s="288"/>
      <c r="D48" s="288"/>
      <c r="E48" s="288"/>
      <c r="F48" s="288"/>
      <c r="G48" s="288"/>
      <c r="H48" s="288"/>
      <c r="I48" s="288"/>
      <c r="J48" s="318" t="str">
        <f>VLOOKUP(A48,MATERIALES!A4:D640,2,FALSE)</f>
        <v>u</v>
      </c>
      <c r="K48" s="289">
        <v>0.25</v>
      </c>
      <c r="L48" s="274"/>
      <c r="M48" s="409">
        <f>VLOOKUP(A48,MATERIALES!A5:D396,4,FALSE)</f>
        <v>152330.0096668078</v>
      </c>
      <c r="N48" s="279">
        <f>K48*M48</f>
        <v>38082.502416701951</v>
      </c>
    </row>
    <row r="49" spans="1:14">
      <c r="A49" s="172" t="s">
        <v>438</v>
      </c>
      <c r="B49" s="49" t="str">
        <f>VLOOKUP(A49,MATERIALES!A6:D373,3,FALSE)</f>
        <v>Defensa Metálica De 4,13 M Galvanizada</v>
      </c>
      <c r="C49" s="432"/>
      <c r="D49" s="432"/>
      <c r="E49" s="432"/>
      <c r="F49" s="432"/>
      <c r="G49" s="432"/>
      <c r="H49" s="432"/>
      <c r="I49" s="432"/>
      <c r="J49" s="319" t="str">
        <f>VLOOKUP(A49,MATERIALES!A5:D641,2,FALSE)</f>
        <v>u</v>
      </c>
      <c r="K49" s="404">
        <v>0.24213075060532688</v>
      </c>
      <c r="L49" s="428"/>
      <c r="M49" s="409">
        <f>VLOOKUP(A49,MATERIALES!A6:D397,4,FALSE)</f>
        <v>253763.47150898259</v>
      </c>
      <c r="N49" s="279">
        <f>K49*M49</f>
        <v>61443.939832683434</v>
      </c>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99526.442249385378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50</v>
      </c>
      <c r="N71" s="402">
        <f>K71/M71</f>
        <v>5007.2395999999999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50</v>
      </c>
      <c r="N72" s="402">
        <f>K72/M72</f>
        <v>2133.7248722881595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7140.9644722881594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114586.71540623299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22917.343081246599</v>
      </c>
      <c r="M84" s="858"/>
      <c r="N84" s="57"/>
    </row>
    <row r="85" spans="1:14">
      <c r="B85" s="95" t="s">
        <v>973</v>
      </c>
      <c r="C85" s="96"/>
      <c r="D85" s="96"/>
      <c r="E85" s="96"/>
      <c r="F85" s="96"/>
      <c r="G85" s="96"/>
      <c r="H85" s="96"/>
      <c r="I85" s="93"/>
      <c r="J85" s="94"/>
      <c r="K85" s="311">
        <v>0.05</v>
      </c>
      <c r="L85" s="857">
        <f>N79*K85</f>
        <v>5729.3357703116499</v>
      </c>
      <c r="M85" s="858"/>
      <c r="N85" s="57"/>
    </row>
    <row r="86" spans="1:14" ht="15.75" thickBot="1">
      <c r="B86" s="97" t="s">
        <v>974</v>
      </c>
      <c r="C86" s="98"/>
      <c r="D86" s="98"/>
      <c r="E86" s="98"/>
      <c r="F86" s="98"/>
      <c r="G86" s="98"/>
      <c r="H86" s="98"/>
      <c r="I86" s="99"/>
      <c r="J86" s="100"/>
      <c r="K86" s="312">
        <v>0.05</v>
      </c>
      <c r="L86" s="859">
        <f>N79*K86</f>
        <v>5729.3357703116499</v>
      </c>
      <c r="M86" s="860"/>
      <c r="N86" s="57"/>
    </row>
    <row r="87" spans="1:14" ht="15.75" thickBot="1">
      <c r="B87" s="823" t="s">
        <v>953</v>
      </c>
      <c r="C87" s="824"/>
      <c r="D87" s="824"/>
      <c r="E87" s="824"/>
      <c r="F87" s="824"/>
      <c r="G87" s="824"/>
      <c r="H87" s="824"/>
      <c r="I87" s="824"/>
      <c r="J87" s="824"/>
      <c r="K87" s="824"/>
      <c r="L87" s="824"/>
      <c r="M87" s="825"/>
      <c r="N87" s="58">
        <f>L84+L85+L86</f>
        <v>34376.014621869901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148962.7300281029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1154</v>
      </c>
      <c r="C31" s="87" t="s">
        <v>2172</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41.726996666666665</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41.726996666666665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629</v>
      </c>
      <c r="B48" s="49" t="str">
        <f>VLOOKUP(A48,MATERIALES!A5:D373,3,FALSE)</f>
        <v>Sección final de defensa metálica</v>
      </c>
      <c r="C48" s="288"/>
      <c r="D48" s="288"/>
      <c r="E48" s="288"/>
      <c r="F48" s="288"/>
      <c r="G48" s="288"/>
      <c r="H48" s="288"/>
      <c r="I48" s="275"/>
      <c r="J48" s="231" t="str">
        <f>VLOOKUP(A48,MATERIALES!A4:D640,2,FALSE)</f>
        <v>u</v>
      </c>
      <c r="K48" s="289">
        <v>1</v>
      </c>
      <c r="L48" s="274"/>
      <c r="M48" s="409">
        <f>VLOOKUP(A48,MATERIALES!A5:D396,4,FALSE)</f>
        <v>45033.598520150081</v>
      </c>
      <c r="N48" s="279">
        <f>K48*M48</f>
        <v>45033.598520150081</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45033.598520150081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30</v>
      </c>
      <c r="N71" s="402">
        <f>K71/M71</f>
        <v>4172.6996666666664</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4172.6996666666664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49248.025183483413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9849.6050366966829</v>
      </c>
      <c r="M84" s="858"/>
      <c r="N84" s="57"/>
    </row>
    <row r="85" spans="1:14">
      <c r="B85" s="95" t="s">
        <v>973</v>
      </c>
      <c r="C85" s="96"/>
      <c r="D85" s="96"/>
      <c r="E85" s="96"/>
      <c r="F85" s="96"/>
      <c r="G85" s="96"/>
      <c r="H85" s="96"/>
      <c r="I85" s="93"/>
      <c r="J85" s="94"/>
      <c r="K85" s="311">
        <v>0.05</v>
      </c>
      <c r="L85" s="857">
        <f>N79*K85</f>
        <v>2462.4012591741707</v>
      </c>
      <c r="M85" s="858"/>
      <c r="N85" s="57"/>
    </row>
    <row r="86" spans="1:14" ht="15.75" thickBot="1">
      <c r="B86" s="97" t="s">
        <v>974</v>
      </c>
      <c r="C86" s="98"/>
      <c r="D86" s="98"/>
      <c r="E86" s="98"/>
      <c r="F86" s="98"/>
      <c r="G86" s="98"/>
      <c r="H86" s="98"/>
      <c r="I86" s="99"/>
      <c r="J86" s="100"/>
      <c r="K86" s="312">
        <v>0.05</v>
      </c>
      <c r="L86" s="859">
        <f>N79*K86</f>
        <v>2462.4012591741707</v>
      </c>
      <c r="M86" s="860"/>
      <c r="N86" s="57"/>
    </row>
    <row r="87" spans="1:14" ht="15.75" thickBot="1">
      <c r="B87" s="823" t="s">
        <v>953</v>
      </c>
      <c r="C87" s="824"/>
      <c r="D87" s="824"/>
      <c r="E87" s="824"/>
      <c r="F87" s="824"/>
      <c r="G87" s="824"/>
      <c r="H87" s="824"/>
      <c r="I87" s="824"/>
      <c r="J87" s="824"/>
      <c r="K87" s="824"/>
      <c r="L87" s="824"/>
      <c r="M87" s="825"/>
      <c r="N87" s="58">
        <f>L84+L85+L86</f>
        <v>14774.407555045023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64022.432738528434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1155</v>
      </c>
      <c r="C31" s="87" t="s">
        <v>2048</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43.165858620689654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43.165858620689654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8" t="s">
        <v>631</v>
      </c>
      <c r="B48" s="49" t="str">
        <f>VLOOKUP(A48,MATERIALES!A5:D373,3,FALSE)</f>
        <v>Sección tope</v>
      </c>
      <c r="C48" s="288"/>
      <c r="D48" s="288"/>
      <c r="E48" s="288"/>
      <c r="F48" s="288"/>
      <c r="G48" s="288"/>
      <c r="H48" s="288"/>
      <c r="I48" s="275"/>
      <c r="J48" s="231" t="str">
        <f>VLOOKUP(A48,MATERIALES!A4:D640,2,FALSE)</f>
        <v>u</v>
      </c>
      <c r="K48" s="289">
        <v>1</v>
      </c>
      <c r="L48" s="274"/>
      <c r="M48" s="409">
        <f>VLOOKUP(A48,MATERIALES!A5:D396,4,FALSE)</f>
        <v>53717.958446097327</v>
      </c>
      <c r="N48" s="279">
        <f>K48*M48</f>
        <v>53717.958446097327</v>
      </c>
    </row>
    <row r="49" spans="1:14">
      <c r="A49" s="178"/>
      <c r="B49" s="49"/>
      <c r="C49" s="432"/>
      <c r="D49" s="432"/>
      <c r="E49" s="432"/>
      <c r="F49" s="432"/>
      <c r="G49" s="432"/>
      <c r="H49" s="432"/>
      <c r="I49" s="432"/>
      <c r="J49" s="318"/>
      <c r="K49" s="404"/>
      <c r="L49" s="428"/>
      <c r="M49" s="409"/>
      <c r="N49" s="279"/>
    </row>
    <row r="50" spans="1:14">
      <c r="A50" s="178"/>
      <c r="B50" s="49"/>
      <c r="C50" s="432"/>
      <c r="D50" s="432"/>
      <c r="E50" s="432"/>
      <c r="F50" s="432"/>
      <c r="G50" s="432"/>
      <c r="H50" s="432"/>
      <c r="I50" s="432"/>
      <c r="J50" s="319"/>
      <c r="K50" s="404"/>
      <c r="L50" s="428"/>
      <c r="M50" s="409"/>
      <c r="N50" s="279"/>
    </row>
    <row r="51" spans="1:14">
      <c r="A51" s="178"/>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53717.958446097327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9"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29</v>
      </c>
      <c r="N71" s="402">
        <f>K71/M71</f>
        <v>4316.5858620689651</v>
      </c>
      <c r="O71" s="112"/>
    </row>
    <row r="72" spans="1:15">
      <c r="A72" s="179"/>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4316.5858620689651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58077.710166786987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11615.542033357398</v>
      </c>
      <c r="M84" s="858"/>
      <c r="N84" s="57"/>
    </row>
    <row r="85" spans="1:14">
      <c r="B85" s="95" t="s">
        <v>973</v>
      </c>
      <c r="C85" s="96"/>
      <c r="D85" s="96"/>
      <c r="E85" s="96"/>
      <c r="F85" s="96"/>
      <c r="G85" s="96"/>
      <c r="H85" s="96"/>
      <c r="I85" s="93"/>
      <c r="J85" s="94"/>
      <c r="K85" s="311">
        <v>0.05</v>
      </c>
      <c r="L85" s="857">
        <f>N79*K85</f>
        <v>2903.8855083393496</v>
      </c>
      <c r="M85" s="858"/>
      <c r="N85" s="57"/>
    </row>
    <row r="86" spans="1:14" ht="15.75" thickBot="1">
      <c r="B86" s="97" t="s">
        <v>974</v>
      </c>
      <c r="C86" s="98"/>
      <c r="D86" s="98"/>
      <c r="E86" s="98"/>
      <c r="F86" s="98"/>
      <c r="G86" s="98"/>
      <c r="H86" s="98"/>
      <c r="I86" s="99"/>
      <c r="J86" s="100"/>
      <c r="K86" s="312">
        <v>0.05</v>
      </c>
      <c r="L86" s="859">
        <f>N79*K86</f>
        <v>2903.8855083393496</v>
      </c>
      <c r="M86" s="860"/>
      <c r="N86" s="57"/>
    </row>
    <row r="87" spans="1:14" ht="15.75" thickBot="1">
      <c r="B87" s="823" t="s">
        <v>953</v>
      </c>
      <c r="C87" s="824"/>
      <c r="D87" s="824"/>
      <c r="E87" s="824"/>
      <c r="F87" s="824"/>
      <c r="G87" s="824"/>
      <c r="H87" s="824"/>
      <c r="I87" s="824"/>
      <c r="J87" s="824"/>
      <c r="K87" s="824"/>
      <c r="L87" s="824"/>
      <c r="M87" s="825"/>
      <c r="N87" s="58">
        <f>L84+L85+L86</f>
        <v>17423.313050036097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75501.023216823087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1714</v>
      </c>
      <c r="C31" s="87" t="s">
        <v>1715</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43.165858620689654</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43.165858620689654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896</v>
      </c>
      <c r="B48" s="49" t="str">
        <f>VLOOKUP(A48,MATERIALES!A5:D373,3,FALSE)</f>
        <v>Amortiguadores (Para Defensas Metálicas), Incluye Tornillos</v>
      </c>
      <c r="C48" s="288"/>
      <c r="D48" s="288"/>
      <c r="E48" s="288"/>
      <c r="F48" s="288"/>
      <c r="G48" s="288"/>
      <c r="H48" s="288"/>
      <c r="I48" s="275"/>
      <c r="J48" s="231" t="str">
        <f>VLOOKUP(A48,MATERIALES!A4:D640,2,FALSE)</f>
        <v>u</v>
      </c>
      <c r="K48" s="289">
        <v>1</v>
      </c>
      <c r="L48" s="274"/>
      <c r="M48" s="409">
        <f>VLOOKUP(A48,MATERIALES!A5:D396,4,FALSE)</f>
        <v>58305.347415611745</v>
      </c>
      <c r="N48" s="279">
        <f>K48*M48</f>
        <v>58305.347415611745</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58305.347415611745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29</v>
      </c>
      <c r="N71" s="402">
        <f>K71/M71</f>
        <v>4316.5858620689651</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4316.5858620689651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62665.099136301404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12533.019827260281</v>
      </c>
      <c r="M84" s="858"/>
      <c r="N84" s="57"/>
    </row>
    <row r="85" spans="1:14">
      <c r="B85" s="95" t="s">
        <v>973</v>
      </c>
      <c r="C85" s="96"/>
      <c r="D85" s="96"/>
      <c r="E85" s="96"/>
      <c r="F85" s="96"/>
      <c r="G85" s="96"/>
      <c r="H85" s="96"/>
      <c r="I85" s="93"/>
      <c r="J85" s="94"/>
      <c r="K85" s="311">
        <v>0.05</v>
      </c>
      <c r="L85" s="857">
        <f>N79*K85</f>
        <v>3133.2549568150703</v>
      </c>
      <c r="M85" s="858"/>
      <c r="N85" s="57"/>
    </row>
    <row r="86" spans="1:14" ht="15.75" thickBot="1">
      <c r="B86" s="97" t="s">
        <v>974</v>
      </c>
      <c r="C86" s="98"/>
      <c r="D86" s="98"/>
      <c r="E86" s="98"/>
      <c r="F86" s="98"/>
      <c r="G86" s="98"/>
      <c r="H86" s="98"/>
      <c r="I86" s="99"/>
      <c r="J86" s="100"/>
      <c r="K86" s="312">
        <v>0.05</v>
      </c>
      <c r="L86" s="859">
        <f>N79*K86</f>
        <v>3133.2549568150703</v>
      </c>
      <c r="M86" s="860"/>
      <c r="N86" s="57"/>
    </row>
    <row r="87" spans="1:14" ht="15.75" thickBot="1">
      <c r="B87" s="823" t="s">
        <v>953</v>
      </c>
      <c r="C87" s="824"/>
      <c r="D87" s="824"/>
      <c r="E87" s="824"/>
      <c r="F87" s="824"/>
      <c r="G87" s="824"/>
      <c r="H87" s="824"/>
      <c r="I87" s="824"/>
      <c r="J87" s="824"/>
      <c r="K87" s="824"/>
      <c r="L87" s="824"/>
      <c r="M87" s="825"/>
      <c r="N87" s="58">
        <f>L84+L85+L86</f>
        <v>18799.529740890423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81464.628877191833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1156</v>
      </c>
      <c r="C31" s="87" t="s">
        <v>2173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363</v>
      </c>
      <c r="B36" s="836" t="str">
        <f>VLOOKUP(A36,EQUIPOS!A6:D154,3,FALSE)</f>
        <v>Vibrador de concreto, Motor de 3 hp a 18.000 rpm Mangueras de 4 mt</v>
      </c>
      <c r="C36" s="837"/>
      <c r="D36" s="837"/>
      <c r="E36" s="837"/>
      <c r="F36" s="837"/>
      <c r="G36" s="837"/>
      <c r="H36" s="838"/>
      <c r="I36" s="274"/>
      <c r="J36" s="275"/>
      <c r="K36" s="276">
        <f>VLOOKUP(A36,EQUIPOS!A6:D163,4,FALSE)</f>
        <v>5923.7706944069514</v>
      </c>
      <c r="L36" s="277"/>
      <c r="M36" s="343">
        <v>1.25</v>
      </c>
      <c r="N36" s="279">
        <f>K36/M36</f>
        <v>4739.0165555255608</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0.02</v>
      </c>
      <c r="N41" s="351">
        <f>N77*M41</f>
        <v>588.91545722881597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5327.932012754377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745</v>
      </c>
      <c r="B48" s="49" t="str">
        <f>VLOOKUP(A48,MATERIALES!A5:D373,3,FALSE)</f>
        <v>Acero PDR-60</v>
      </c>
      <c r="C48" s="288"/>
      <c r="D48" s="288"/>
      <c r="E48" s="288"/>
      <c r="F48" s="288"/>
      <c r="G48" s="288"/>
      <c r="H48" s="288"/>
      <c r="I48" s="288"/>
      <c r="J48" s="318" t="str">
        <f>VLOOKUP(A48,MATERIALES!A4:D640,2,FALSE)</f>
        <v>kg</v>
      </c>
      <c r="K48" s="289">
        <v>9.6</v>
      </c>
      <c r="L48" s="274"/>
      <c r="M48" s="409">
        <f>VLOOKUP(A48,MATERIALES!A5:D396,4,FALSE)</f>
        <v>3754.6163060288991</v>
      </c>
      <c r="N48" s="279">
        <f>K48*M48</f>
        <v>36044.316537877428</v>
      </c>
    </row>
    <row r="49" spans="1:14">
      <c r="A49" s="172" t="s">
        <v>832</v>
      </c>
      <c r="B49" s="49" t="str">
        <f>VLOOKUP(A49,MATERIALES!A6:D373,3,FALSE)</f>
        <v>Concreto Resistencia  21 (Mpa)</v>
      </c>
      <c r="C49" s="432"/>
      <c r="D49" s="432"/>
      <c r="E49" s="432"/>
      <c r="F49" s="432"/>
      <c r="G49" s="432"/>
      <c r="H49" s="432"/>
      <c r="I49" s="432"/>
      <c r="J49" s="319" t="str">
        <f>VLOOKUP(A49,MATERIALES!A5:D641,2,FALSE)</f>
        <v>m3</v>
      </c>
      <c r="K49" s="404">
        <v>0.12</v>
      </c>
      <c r="L49" s="428"/>
      <c r="M49" s="409">
        <f>VLOOKUP(A49,MATERIALES!A6:D397,4,FALSE)</f>
        <v>457596.10479381523</v>
      </c>
      <c r="N49" s="279">
        <f>K49*M49</f>
        <v>54911.532575257828</v>
      </c>
    </row>
    <row r="50" spans="1:14">
      <c r="A50" s="172" t="s">
        <v>869</v>
      </c>
      <c r="B50" s="49" t="str">
        <f>VLOOKUP(A50,MATERIALES!A6:D373,3,FALSE)</f>
        <v>Formaleta para baranda de concreto</v>
      </c>
      <c r="C50" s="432"/>
      <c r="D50" s="432"/>
      <c r="E50" s="432"/>
      <c r="F50" s="432"/>
      <c r="G50" s="432"/>
      <c r="H50" s="432"/>
      <c r="I50" s="432"/>
      <c r="J50" s="319" t="str">
        <f>VLOOKUP(A50,MATERIALES!A6:D642,2,FALSE)</f>
        <v>m</v>
      </c>
      <c r="K50" s="404">
        <v>0.5</v>
      </c>
      <c r="L50" s="428"/>
      <c r="M50" s="409">
        <f>VLOOKUP(A50,MATERIALES!A6:D398,4,FALSE)</f>
        <v>19895.684317879637</v>
      </c>
      <c r="N50" s="279">
        <f>K50*M50</f>
        <v>9947.8421589398185</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100903.69127207507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10</v>
      </c>
      <c r="N71" s="402">
        <f>K71/M71</f>
        <v>18777.148499999999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29445.772861440797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135677.39614627024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27135.479229254051</v>
      </c>
      <c r="M84" s="858"/>
      <c r="N84" s="57"/>
    </row>
    <row r="85" spans="1:14">
      <c r="B85" s="95" t="s">
        <v>973</v>
      </c>
      <c r="C85" s="96"/>
      <c r="D85" s="96"/>
      <c r="E85" s="96"/>
      <c r="F85" s="96"/>
      <c r="G85" s="96"/>
      <c r="H85" s="96"/>
      <c r="I85" s="93"/>
      <c r="J85" s="94"/>
      <c r="K85" s="311">
        <v>0.05</v>
      </c>
      <c r="L85" s="857">
        <f>N79*K85</f>
        <v>6783.8698073135129</v>
      </c>
      <c r="M85" s="858"/>
      <c r="N85" s="57"/>
    </row>
    <row r="86" spans="1:14" ht="15.75" thickBot="1">
      <c r="B86" s="97" t="s">
        <v>974</v>
      </c>
      <c r="C86" s="98"/>
      <c r="D86" s="98"/>
      <c r="E86" s="98"/>
      <c r="F86" s="98"/>
      <c r="G86" s="98"/>
      <c r="H86" s="98"/>
      <c r="I86" s="99"/>
      <c r="J86" s="100"/>
      <c r="K86" s="312">
        <v>0.05</v>
      </c>
      <c r="L86" s="859">
        <f>N79*K86</f>
        <v>6783.8698073135129</v>
      </c>
      <c r="M86" s="860"/>
      <c r="N86" s="57"/>
    </row>
    <row r="87" spans="1:14" ht="15.75" thickBot="1">
      <c r="B87" s="823" t="s">
        <v>953</v>
      </c>
      <c r="C87" s="824"/>
      <c r="D87" s="824"/>
      <c r="E87" s="824"/>
      <c r="F87" s="824"/>
      <c r="G87" s="824"/>
      <c r="H87" s="824"/>
      <c r="I87" s="824"/>
      <c r="J87" s="824"/>
      <c r="K87" s="824"/>
      <c r="L87" s="824"/>
      <c r="M87" s="825"/>
      <c r="N87" s="58">
        <f>L84+L85+L86</f>
        <v>40703.218843881084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176380.61499015131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1157</v>
      </c>
      <c r="C31" s="87" t="s">
        <v>1716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8.9414992857142845</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8.9414992857142845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408</v>
      </c>
      <c r="B48" s="49" t="str">
        <f>VLOOKUP(A48,MATERIALES!A5:D373,3,FALSE)</f>
        <v>Captafaro, Incluye Tornillos</v>
      </c>
      <c r="C48" s="288"/>
      <c r="D48" s="288"/>
      <c r="E48" s="288"/>
      <c r="F48" s="288"/>
      <c r="G48" s="288"/>
      <c r="H48" s="288"/>
      <c r="I48" s="275"/>
      <c r="J48" s="231" t="str">
        <f>VLOOKUP(A48,MATERIALES!A4:D640,2,FALSE)</f>
        <v>u</v>
      </c>
      <c r="K48" s="289">
        <v>1</v>
      </c>
      <c r="L48" s="274"/>
      <c r="M48" s="409">
        <f>VLOOKUP(A48,MATERIALES!A5:D396,4,FALSE)</f>
        <v>7720.4091207800802</v>
      </c>
      <c r="N48" s="279">
        <f>K48*M48</f>
        <v>7720.4091207800802</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7720.4091207800802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6</v>
      </c>
      <c r="B71" s="55" t="str">
        <f>VLOOKUP(A71,'MANO DE OBRA'!A8:D68,3,FALSE)</f>
        <v xml:space="preserve">Obrero </v>
      </c>
      <c r="C71" s="53"/>
      <c r="D71" s="53"/>
      <c r="E71" s="53"/>
      <c r="F71" s="53"/>
      <c r="G71" s="53"/>
      <c r="H71" s="53"/>
      <c r="I71" s="299">
        <f>K71/J71*100</f>
        <v>33832.699999999997</v>
      </c>
      <c r="J71" s="300">
        <v>185</v>
      </c>
      <c r="K71" s="301">
        <f>VLOOKUP(A71,'MANO DE OBRA'!A8:D99,4,FALSE)</f>
        <v>62590.494999999995</v>
      </c>
      <c r="L71" s="56"/>
      <c r="M71" s="441">
        <v>70</v>
      </c>
      <c r="N71" s="402">
        <f>K71/M71</f>
        <v>894.14992857142852</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894.14992857142852</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8623.5005486372229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1724.7001097274447</v>
      </c>
      <c r="M84" s="858"/>
      <c r="N84" s="57"/>
    </row>
    <row r="85" spans="1:14">
      <c r="B85" s="95" t="s">
        <v>973</v>
      </c>
      <c r="C85" s="96"/>
      <c r="D85" s="96"/>
      <c r="E85" s="96"/>
      <c r="F85" s="96"/>
      <c r="G85" s="96"/>
      <c r="H85" s="96"/>
      <c r="I85" s="93"/>
      <c r="J85" s="94"/>
      <c r="K85" s="311">
        <v>0.05</v>
      </c>
      <c r="L85" s="857">
        <f>N79*K85</f>
        <v>431.17502743186117</v>
      </c>
      <c r="M85" s="858"/>
      <c r="N85" s="57"/>
    </row>
    <row r="86" spans="1:14" ht="15.75" thickBot="1">
      <c r="B86" s="97" t="s">
        <v>974</v>
      </c>
      <c r="C86" s="98"/>
      <c r="D86" s="98"/>
      <c r="E86" s="98"/>
      <c r="F86" s="98"/>
      <c r="G86" s="98"/>
      <c r="H86" s="98"/>
      <c r="I86" s="99"/>
      <c r="J86" s="100"/>
      <c r="K86" s="312">
        <v>0.05</v>
      </c>
      <c r="L86" s="859">
        <f>N79*K86</f>
        <v>431.17502743186117</v>
      </c>
      <c r="M86" s="860"/>
      <c r="N86" s="57"/>
    </row>
    <row r="87" spans="1:14" ht="15.75" thickBot="1">
      <c r="B87" s="823" t="s">
        <v>953</v>
      </c>
      <c r="C87" s="824"/>
      <c r="D87" s="824"/>
      <c r="E87" s="824"/>
      <c r="F87" s="824"/>
      <c r="G87" s="824"/>
      <c r="H87" s="824"/>
      <c r="I87" s="824"/>
      <c r="J87" s="824"/>
      <c r="K87" s="824"/>
      <c r="L87" s="824"/>
      <c r="M87" s="825"/>
      <c r="N87" s="58">
        <f>L84+L85+L86</f>
        <v>2587.0501645911668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11210.550713228389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2"/>
      <c r="C1" s="924"/>
      <c r="D1" s="925"/>
      <c r="E1" s="925"/>
      <c r="F1" s="925"/>
      <c r="G1" s="925"/>
      <c r="H1" s="925"/>
      <c r="I1" s="925"/>
      <c r="J1" s="926"/>
      <c r="K1" s="927" t="s">
        <v>933</v>
      </c>
      <c r="L1" s="929" t="s">
        <v>2198</v>
      </c>
      <c r="M1" s="930"/>
      <c r="N1" s="931"/>
    </row>
    <row r="2" spans="2:14" ht="24.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1717</v>
      </c>
      <c r="C31" s="87" t="s">
        <v>2174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138</v>
      </c>
      <c r="B36" s="836" t="str">
        <f>VLOOKUP(A36,EQUIPOS!A6:D154,3,FALSE)</f>
        <v>Camioneta D-300</v>
      </c>
      <c r="C36" s="837"/>
      <c r="D36" s="837"/>
      <c r="E36" s="837"/>
      <c r="F36" s="837"/>
      <c r="G36" s="837"/>
      <c r="H36" s="838"/>
      <c r="I36" s="274"/>
      <c r="J36" s="275"/>
      <c r="K36" s="276">
        <f>VLOOKUP(A36,EQUIPOS!A6:D163,4,FALSE)</f>
        <v>39767.94597246997</v>
      </c>
      <c r="L36" s="277"/>
      <c r="M36" s="343">
        <v>160</v>
      </c>
      <c r="N36" s="279">
        <f>K36/M36</f>
        <v>248.54966232793731</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21.159592326800993</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269.70925465473829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439</v>
      </c>
      <c r="B48" s="49" t="str">
        <f>VLOOKUP(A48,MATERIALES!A5:D373,3,FALSE)</f>
        <v>Delineador de corona en forma de A de lámina galvanizada calibre 16 de (1.55*25) cm</v>
      </c>
      <c r="C48" s="288"/>
      <c r="D48" s="288"/>
      <c r="E48" s="288"/>
      <c r="F48" s="288"/>
      <c r="G48" s="288"/>
      <c r="H48" s="288"/>
      <c r="I48" s="288"/>
      <c r="J48" s="318" t="str">
        <f>VLOOKUP(A48,MATERIALES!A4:D640,2,FALSE)</f>
        <v>u</v>
      </c>
      <c r="K48" s="289">
        <v>1</v>
      </c>
      <c r="L48" s="274"/>
      <c r="M48" s="409">
        <f>VLOOKUP(A48,MATERIALES!A5:D396,4,FALSE)</f>
        <v>253156.55394364675</v>
      </c>
      <c r="N48" s="279">
        <f>K48*M48</f>
        <v>253156.55394364675</v>
      </c>
    </row>
    <row r="49" spans="1:14">
      <c r="A49" s="172" t="s">
        <v>833</v>
      </c>
      <c r="B49" s="49" t="str">
        <f>VLOOKUP(A49,MATERIALES!A6:D373,3,FALSE)</f>
        <v>Concreto Resistencia  14 (Mpa)</v>
      </c>
      <c r="C49" s="432"/>
      <c r="D49" s="432"/>
      <c r="E49" s="432"/>
      <c r="F49" s="432"/>
      <c r="G49" s="432"/>
      <c r="H49" s="432"/>
      <c r="I49" s="432"/>
      <c r="J49" s="319" t="str">
        <f>VLOOKUP(A49,MATERIALES!A5:D641,2,FALSE)</f>
        <v>m3</v>
      </c>
      <c r="K49" s="404">
        <v>0.03</v>
      </c>
      <c r="L49" s="428"/>
      <c r="M49" s="409">
        <f>VLOOKUP(A49,MATERIALES!A6:D397,4,FALSE)</f>
        <v>431232.88490557071</v>
      </c>
      <c r="N49" s="279">
        <f>K49*M49</f>
        <v>12936.98654716712</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266093.54049081384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80</v>
      </c>
      <c r="N71" s="402">
        <f>K71/M71</f>
        <v>1333.5780451800997</v>
      </c>
      <c r="O71" s="112"/>
    </row>
    <row r="72" spans="1:15">
      <c r="A72" s="173" t="s">
        <v>6</v>
      </c>
      <c r="B72" s="55" t="str">
        <f>VLOOKUP(A72,'MANO DE OBRA'!A8:D69,3,FALSE)</f>
        <v xml:space="preserve">Obrero </v>
      </c>
      <c r="C72" s="53"/>
      <c r="D72" s="53"/>
      <c r="E72" s="53"/>
      <c r="F72" s="53"/>
      <c r="G72" s="53"/>
      <c r="H72" s="53"/>
      <c r="I72" s="299">
        <f>K72/J72*100</f>
        <v>33832.699999999997</v>
      </c>
      <c r="J72" s="300">
        <v>185</v>
      </c>
      <c r="K72" s="301">
        <f>VLOOKUP(A72,'MANO DE OBRA'!A8:D100,4,FALSE)</f>
        <v>62590.494999999995</v>
      </c>
      <c r="L72" s="56"/>
      <c r="M72" s="441">
        <v>80</v>
      </c>
      <c r="N72" s="402">
        <f>K72/M72</f>
        <v>782.3811874999999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2115.9592326800994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268479.2089781487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53695.841795629742</v>
      </c>
      <c r="M84" s="858"/>
      <c r="N84" s="57"/>
    </row>
    <row r="85" spans="1:14">
      <c r="B85" s="95" t="s">
        <v>973</v>
      </c>
      <c r="C85" s="96"/>
      <c r="D85" s="96"/>
      <c r="E85" s="96"/>
      <c r="F85" s="96"/>
      <c r="G85" s="96"/>
      <c r="H85" s="96"/>
      <c r="I85" s="93"/>
      <c r="J85" s="94"/>
      <c r="K85" s="311">
        <v>0.05</v>
      </c>
      <c r="L85" s="857">
        <f>N79*K85</f>
        <v>13423.960448907435</v>
      </c>
      <c r="M85" s="858"/>
      <c r="N85" s="57"/>
    </row>
    <row r="86" spans="1:14" ht="15.75" thickBot="1">
      <c r="B86" s="97" t="s">
        <v>974</v>
      </c>
      <c r="C86" s="98"/>
      <c r="D86" s="98"/>
      <c r="E86" s="98"/>
      <c r="F86" s="98"/>
      <c r="G86" s="98"/>
      <c r="H86" s="98"/>
      <c r="I86" s="99"/>
      <c r="J86" s="100"/>
      <c r="K86" s="312">
        <v>0.05</v>
      </c>
      <c r="L86" s="859">
        <f>N79*K86</f>
        <v>13423.960448907435</v>
      </c>
      <c r="M86" s="860"/>
      <c r="N86" s="57"/>
    </row>
    <row r="87" spans="1:14" ht="15.75" thickBot="1">
      <c r="B87" s="823" t="s">
        <v>953</v>
      </c>
      <c r="C87" s="824"/>
      <c r="D87" s="824"/>
      <c r="E87" s="824"/>
      <c r="F87" s="824"/>
      <c r="G87" s="824"/>
      <c r="H87" s="824"/>
      <c r="I87" s="824"/>
      <c r="J87" s="824"/>
      <c r="K87" s="824"/>
      <c r="L87" s="824"/>
      <c r="M87" s="825"/>
      <c r="N87" s="58">
        <f>L84+L85+L86</f>
        <v>80543.762693444616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349022.97167159332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1158</v>
      </c>
      <c r="C31" s="87" t="s">
        <v>2175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83.453993333333329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83.453993333333329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472</v>
      </c>
      <c r="B48" s="49" t="str">
        <f>VLOOKUP(A48,MATERIALES!A5:D373,3,FALSE)</f>
        <v>Grapas</v>
      </c>
      <c r="C48" s="288"/>
      <c r="D48" s="288"/>
      <c r="E48" s="288"/>
      <c r="F48" s="288"/>
      <c r="G48" s="288"/>
      <c r="H48" s="288"/>
      <c r="I48" s="288"/>
      <c r="J48" s="318" t="str">
        <f>VLOOKUP(A48,MATERIALES!A4:D640,2,FALSE)</f>
        <v>kg</v>
      </c>
      <c r="K48" s="289">
        <v>0.04</v>
      </c>
      <c r="L48" s="274"/>
      <c r="M48" s="409">
        <f>VLOOKUP(A48,MATERIALES!A5:D396,4,FALSE)</f>
        <v>6932.9271266181331</v>
      </c>
      <c r="N48" s="279">
        <f>K48*M48</f>
        <v>277.31708506472535</v>
      </c>
    </row>
    <row r="49" spans="1:14">
      <c r="A49" s="172" t="s">
        <v>613</v>
      </c>
      <c r="B49" s="49"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11986.128883690137</v>
      </c>
      <c r="N49" s="279">
        <f>K49*M49</f>
        <v>4794.4515534760549</v>
      </c>
    </row>
    <row r="50" spans="1:14">
      <c r="A50" s="172" t="s">
        <v>779</v>
      </c>
      <c r="B50" s="49"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570.76804208048259</v>
      </c>
      <c r="N50" s="279">
        <f>K50*M50</f>
        <v>1712.3041262414476</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6784.0727647822278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150</v>
      </c>
      <c r="N71" s="402">
        <f>K71/M71</f>
        <v>834.53993333333324</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834.53993333333324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7702.0666914488947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1540.4133382897789</v>
      </c>
      <c r="M84" s="858"/>
      <c r="N84" s="57"/>
    </row>
    <row r="85" spans="1:14">
      <c r="B85" s="95" t="s">
        <v>973</v>
      </c>
      <c r="C85" s="96"/>
      <c r="D85" s="96"/>
      <c r="E85" s="96"/>
      <c r="F85" s="96"/>
      <c r="G85" s="96"/>
      <c r="H85" s="96"/>
      <c r="I85" s="93"/>
      <c r="J85" s="94"/>
      <c r="K85" s="311">
        <v>0.05</v>
      </c>
      <c r="L85" s="857">
        <f>N79*K85</f>
        <v>385.10333457244474</v>
      </c>
      <c r="M85" s="858"/>
      <c r="N85" s="57"/>
    </row>
    <row r="86" spans="1:14" ht="15.75" thickBot="1">
      <c r="B86" s="97" t="s">
        <v>974</v>
      </c>
      <c r="C86" s="98"/>
      <c r="D86" s="98"/>
      <c r="E86" s="98"/>
      <c r="F86" s="98"/>
      <c r="G86" s="98"/>
      <c r="H86" s="98"/>
      <c r="I86" s="99"/>
      <c r="J86" s="100"/>
      <c r="K86" s="312">
        <v>0.05</v>
      </c>
      <c r="L86" s="859">
        <f>N79*K86</f>
        <v>385.10333457244474</v>
      </c>
      <c r="M86" s="860"/>
      <c r="N86" s="57"/>
    </row>
    <row r="87" spans="1:14" ht="15.75" thickBot="1">
      <c r="B87" s="823" t="s">
        <v>953</v>
      </c>
      <c r="C87" s="824"/>
      <c r="D87" s="824"/>
      <c r="E87" s="824"/>
      <c r="F87" s="824"/>
      <c r="G87" s="824"/>
      <c r="H87" s="824"/>
      <c r="I87" s="824"/>
      <c r="J87" s="824"/>
      <c r="K87" s="824"/>
      <c r="L87" s="824"/>
      <c r="M87" s="825"/>
      <c r="N87" s="58">
        <f>L84+L85+L86</f>
        <v>2310.6200074346684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10012.686698883563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1159</v>
      </c>
      <c r="C31" s="87" t="s">
        <v>2176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83.453993333333329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83.453993333333329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618</v>
      </c>
      <c r="B48" s="49" t="str">
        <f>VLOOKUP(A48,MATERIALES!A5:D373,3,FALSE)</f>
        <v>Postes de concreto para cercas</v>
      </c>
      <c r="C48" s="288"/>
      <c r="D48" s="288"/>
      <c r="E48" s="288"/>
      <c r="F48" s="288"/>
      <c r="G48" s="288"/>
      <c r="H48" s="288"/>
      <c r="I48" s="288"/>
      <c r="J48" s="318" t="str">
        <f>VLOOKUP(A48,MATERIALES!A4:D640,2,FALSE)</f>
        <v>u</v>
      </c>
      <c r="K48" s="289">
        <v>0.4</v>
      </c>
      <c r="L48" s="274"/>
      <c r="M48" s="409">
        <f>VLOOKUP(A48,MATERIALES!A5:D396,4,FALSE)</f>
        <v>23468.984779884624</v>
      </c>
      <c r="N48" s="279">
        <f>K48*M48</f>
        <v>9387.5939119538507</v>
      </c>
    </row>
    <row r="49" spans="1:14">
      <c r="A49" s="172" t="s">
        <v>779</v>
      </c>
      <c r="B49" s="49"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570.76804208048259</v>
      </c>
      <c r="N49" s="279">
        <f>K49*M49</f>
        <v>1712.3041262414476</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11099.898038195299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150</v>
      </c>
      <c r="N71" s="402">
        <f>K71/M71</f>
        <v>834.53993333333324</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834.53993333333324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12017.891964861965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2403.578392972393</v>
      </c>
      <c r="M84" s="858"/>
      <c r="N84" s="57"/>
    </row>
    <row r="85" spans="1:14">
      <c r="B85" s="95" t="s">
        <v>973</v>
      </c>
      <c r="C85" s="96"/>
      <c r="D85" s="96"/>
      <c r="E85" s="96"/>
      <c r="F85" s="96"/>
      <c r="G85" s="96"/>
      <c r="H85" s="96"/>
      <c r="I85" s="93"/>
      <c r="J85" s="94"/>
      <c r="K85" s="311">
        <v>0.05</v>
      </c>
      <c r="L85" s="857">
        <f>N79*K85</f>
        <v>600.89459824309824</v>
      </c>
      <c r="M85" s="858"/>
      <c r="N85" s="57"/>
    </row>
    <row r="86" spans="1:14" ht="15.75" thickBot="1">
      <c r="B86" s="97" t="s">
        <v>974</v>
      </c>
      <c r="C86" s="98"/>
      <c r="D86" s="98"/>
      <c r="E86" s="98"/>
      <c r="F86" s="98"/>
      <c r="G86" s="98"/>
      <c r="H86" s="98"/>
      <c r="I86" s="99"/>
      <c r="J86" s="100"/>
      <c r="K86" s="312">
        <v>0.05</v>
      </c>
      <c r="L86" s="859">
        <f>N79*K86</f>
        <v>600.89459824309824</v>
      </c>
      <c r="M86" s="860"/>
      <c r="N86" s="57"/>
    </row>
    <row r="87" spans="1:14" ht="15.75" thickBot="1">
      <c r="B87" s="823" t="s">
        <v>953</v>
      </c>
      <c r="C87" s="824"/>
      <c r="D87" s="824"/>
      <c r="E87" s="824"/>
      <c r="F87" s="824"/>
      <c r="G87" s="824"/>
      <c r="H87" s="824"/>
      <c r="I87" s="824"/>
      <c r="J87" s="824"/>
      <c r="K87" s="824"/>
      <c r="L87" s="824"/>
      <c r="M87" s="825"/>
      <c r="N87" s="58">
        <f>L84+L85+L86</f>
        <v>3605.3675894585895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15623.259554320553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1160</v>
      </c>
      <c r="C31" s="87" t="s">
        <v>2177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309.15631148587727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309.15631148587727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472</v>
      </c>
      <c r="B48" s="49" t="str">
        <f>VLOOKUP(A48,MATERIALES!A5:D373,3,FALSE)</f>
        <v>Grapas</v>
      </c>
      <c r="C48" s="288"/>
      <c r="D48" s="288"/>
      <c r="E48" s="288"/>
      <c r="F48" s="288"/>
      <c r="G48" s="288"/>
      <c r="H48" s="288"/>
      <c r="I48" s="288"/>
      <c r="J48" s="318" t="str">
        <f>VLOOKUP(A48,MATERIALES!A4:D640,2,FALSE)</f>
        <v>kg</v>
      </c>
      <c r="K48" s="289">
        <v>0.08</v>
      </c>
      <c r="L48" s="274"/>
      <c r="M48" s="409">
        <f>VLOOKUP(A48,MATERIALES!A5:D396,4,FALSE)</f>
        <v>6932.9271266181331</v>
      </c>
      <c r="N48" s="279">
        <f>K48*M48</f>
        <v>554.63417012945069</v>
      </c>
    </row>
    <row r="49" spans="1:14">
      <c r="A49" s="172" t="s">
        <v>613</v>
      </c>
      <c r="B49" s="49"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11986.128883690137</v>
      </c>
      <c r="N49" s="279">
        <f>K49*M49</f>
        <v>4794.4515534760549</v>
      </c>
    </row>
    <row r="50" spans="1:14">
      <c r="A50" s="172" t="s">
        <v>779</v>
      </c>
      <c r="B50" s="49"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570.76804208048259</v>
      </c>
      <c r="N50" s="279">
        <f>K50*M50</f>
        <v>1712.3041262414476</v>
      </c>
    </row>
    <row r="51" spans="1:14">
      <c r="A51" s="172" t="s">
        <v>920</v>
      </c>
      <c r="B51" s="49" t="str">
        <f>VLOOKUP(A51,MATERIALES!A6:D373,3,FALSE)</f>
        <v>Malla eslabonada, calibre 10, 6 ojos</v>
      </c>
      <c r="C51" s="432"/>
      <c r="D51" s="432"/>
      <c r="E51" s="432"/>
      <c r="F51" s="432"/>
      <c r="G51" s="432"/>
      <c r="H51" s="432"/>
      <c r="I51" s="432"/>
      <c r="J51" s="319" t="str">
        <f>VLOOKUP(A51,MATERIALES!A6:D643,2,FALSE)</f>
        <v>m2</v>
      </c>
      <c r="K51" s="404">
        <v>1.5</v>
      </c>
      <c r="L51" s="428"/>
      <c r="M51" s="409">
        <f>VLOOKUP(A51,MATERIALES!A6:D399,4,FALSE)</f>
        <v>19934.886202215599</v>
      </c>
      <c r="N51" s="279">
        <f>K51*M51</f>
        <v>29902.3293033234</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36963.719153170357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75</v>
      </c>
      <c r="N71" s="402">
        <f>K71/M71</f>
        <v>1669.0798666666665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75</v>
      </c>
      <c r="N72" s="402">
        <f>K72/M72</f>
        <v>1422.4832481921064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51"/>
    </row>
    <row r="77" spans="1:15" ht="15.75" thickBot="1">
      <c r="B77" s="823" t="s">
        <v>953</v>
      </c>
      <c r="C77" s="824"/>
      <c r="D77" s="824"/>
      <c r="E77" s="824"/>
      <c r="F77" s="824"/>
      <c r="G77" s="824"/>
      <c r="H77" s="824"/>
      <c r="I77" s="824"/>
      <c r="J77" s="824"/>
      <c r="K77" s="824"/>
      <c r="L77" s="824"/>
      <c r="M77" s="825"/>
      <c r="N77" s="308">
        <f>SUM(N71:N76)</f>
        <v>3091.5631148587727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40364.438579515008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8072.8877159030017</v>
      </c>
      <c r="M84" s="858"/>
      <c r="N84" s="57"/>
    </row>
    <row r="85" spans="1:14">
      <c r="B85" s="95" t="s">
        <v>973</v>
      </c>
      <c r="C85" s="96"/>
      <c r="D85" s="96"/>
      <c r="E85" s="96"/>
      <c r="F85" s="96"/>
      <c r="G85" s="96"/>
      <c r="H85" s="96"/>
      <c r="I85" s="93"/>
      <c r="J85" s="94"/>
      <c r="K85" s="311">
        <v>0.05</v>
      </c>
      <c r="L85" s="857">
        <f>N79*K85</f>
        <v>2018.2219289757504</v>
      </c>
      <c r="M85" s="858"/>
      <c r="N85" s="57"/>
    </row>
    <row r="86" spans="1:14" ht="15.75" thickBot="1">
      <c r="B86" s="97" t="s">
        <v>974</v>
      </c>
      <c r="C86" s="98"/>
      <c r="D86" s="98"/>
      <c r="E86" s="98"/>
      <c r="F86" s="98"/>
      <c r="G86" s="98"/>
      <c r="H86" s="98"/>
      <c r="I86" s="99"/>
      <c r="J86" s="100"/>
      <c r="K86" s="312">
        <v>0.05</v>
      </c>
      <c r="L86" s="859">
        <f>N79*K86</f>
        <v>2018.2219289757504</v>
      </c>
      <c r="M86" s="860"/>
      <c r="N86" s="57"/>
    </row>
    <row r="87" spans="1:14" ht="15.75" thickBot="1">
      <c r="B87" s="823" t="s">
        <v>953</v>
      </c>
      <c r="C87" s="824"/>
      <c r="D87" s="824"/>
      <c r="E87" s="824"/>
      <c r="F87" s="824"/>
      <c r="G87" s="824"/>
      <c r="H87" s="824"/>
      <c r="I87" s="824"/>
      <c r="J87" s="824"/>
      <c r="K87" s="824"/>
      <c r="L87" s="824"/>
      <c r="M87" s="825"/>
      <c r="N87" s="58">
        <f>L84+L85+L86</f>
        <v>12109.331573854502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52473.770153369507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1161</v>
      </c>
      <c r="C31" s="87" t="s">
        <v>2178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309.15631148587727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309.15631148587727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2" t="s">
        <v>618</v>
      </c>
      <c r="B48" s="49" t="str">
        <f>VLOOKUP(A48,MATERIALES!A5:D373,3,FALSE)</f>
        <v>Postes de concreto para cercas</v>
      </c>
      <c r="C48" s="288"/>
      <c r="D48" s="288"/>
      <c r="E48" s="288"/>
      <c r="F48" s="288"/>
      <c r="G48" s="288"/>
      <c r="H48" s="288"/>
      <c r="I48" s="288"/>
      <c r="J48" s="318" t="str">
        <f>VLOOKUP(A48,MATERIALES!A4:D640,2,FALSE)</f>
        <v>u</v>
      </c>
      <c r="K48" s="289">
        <v>0.4</v>
      </c>
      <c r="L48" s="274"/>
      <c r="M48" s="409">
        <f>VLOOKUP(A48,MATERIALES!A5:D396,4,FALSE)</f>
        <v>23468.984779884624</v>
      </c>
      <c r="N48" s="279">
        <f>K48*M48</f>
        <v>9387.5939119538507</v>
      </c>
    </row>
    <row r="49" spans="1:14">
      <c r="A49" s="172" t="s">
        <v>779</v>
      </c>
      <c r="B49" s="49"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570.76804208048259</v>
      </c>
      <c r="N49" s="279">
        <f>K49*M49</f>
        <v>1712.3041262414476</v>
      </c>
    </row>
    <row r="50" spans="1:14">
      <c r="A50" s="172" t="s">
        <v>920</v>
      </c>
      <c r="B50" s="49" t="str">
        <f>VLOOKUP(A50,MATERIALES!A6:D373,3,FALSE)</f>
        <v>Malla eslabonada, calibre 10, 6 ojos</v>
      </c>
      <c r="C50" s="432"/>
      <c r="D50" s="432"/>
      <c r="E50" s="432"/>
      <c r="F50" s="432"/>
      <c r="G50" s="432"/>
      <c r="H50" s="432"/>
      <c r="I50" s="432"/>
      <c r="J50" s="319" t="str">
        <f>VLOOKUP(A50,MATERIALES!A6:D642,2,FALSE)</f>
        <v>m2</v>
      </c>
      <c r="K50" s="404">
        <v>1.5</v>
      </c>
      <c r="L50" s="428"/>
      <c r="M50" s="409">
        <f>VLOOKUP(A50,MATERIALES!A6:D398,4,FALSE)</f>
        <v>19934.886202215599</v>
      </c>
      <c r="N50" s="279">
        <f>K50*M50</f>
        <v>29902.3293033234</v>
      </c>
    </row>
    <row r="51" spans="1:14" ht="15.75" customHeight="1">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41002.227341518701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75</v>
      </c>
      <c r="N71" s="402">
        <f>K71/M71</f>
        <v>1669.0798666666665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75</v>
      </c>
      <c r="N72" s="402">
        <f>K72/M72</f>
        <v>1422.4832481921064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3091.5631148587727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44402.946767863352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8880.58935357267</v>
      </c>
      <c r="M84" s="858"/>
      <c r="N84" s="57"/>
    </row>
    <row r="85" spans="1:14">
      <c r="B85" s="95" t="s">
        <v>973</v>
      </c>
      <c r="C85" s="96"/>
      <c r="D85" s="96"/>
      <c r="E85" s="96"/>
      <c r="F85" s="96"/>
      <c r="G85" s="96"/>
      <c r="H85" s="96"/>
      <c r="I85" s="93"/>
      <c r="J85" s="94"/>
      <c r="K85" s="311">
        <v>0.05</v>
      </c>
      <c r="L85" s="857">
        <f>N79*K85</f>
        <v>2220.1473383931675</v>
      </c>
      <c r="M85" s="858"/>
      <c r="N85" s="57"/>
    </row>
    <row r="86" spans="1:14" ht="15.75" thickBot="1">
      <c r="B86" s="97" t="s">
        <v>974</v>
      </c>
      <c r="C86" s="98"/>
      <c r="D86" s="98"/>
      <c r="E86" s="98"/>
      <c r="F86" s="98"/>
      <c r="G86" s="98"/>
      <c r="H86" s="98"/>
      <c r="I86" s="99"/>
      <c r="J86" s="100"/>
      <c r="K86" s="312">
        <v>0.05</v>
      </c>
      <c r="L86" s="859">
        <f>N79*K86</f>
        <v>2220.1473383931675</v>
      </c>
      <c r="M86" s="860"/>
      <c r="N86" s="57"/>
    </row>
    <row r="87" spans="1:14" ht="15.75" thickBot="1">
      <c r="B87" s="823" t="s">
        <v>953</v>
      </c>
      <c r="C87" s="824"/>
      <c r="D87" s="824"/>
      <c r="E87" s="824"/>
      <c r="F87" s="824"/>
      <c r="G87" s="824"/>
      <c r="H87" s="824"/>
      <c r="I87" s="824"/>
      <c r="J87" s="824"/>
      <c r="K87" s="824"/>
      <c r="L87" s="824"/>
      <c r="M87" s="825"/>
      <c r="N87" s="58">
        <f>L84+L85+L86</f>
        <v>13320.884030359006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57723.830798222356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1718</v>
      </c>
      <c r="C31" s="87" t="s">
        <v>2179</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241</v>
      </c>
      <c r="B36" s="836" t="str">
        <f>VLOOKUP(A36,EQUIPOS!A6:D154,3,FALSE)</f>
        <v>Grúa (capacidad 15 ton)</v>
      </c>
      <c r="C36" s="837"/>
      <c r="D36" s="837"/>
      <c r="E36" s="837"/>
      <c r="F36" s="837"/>
      <c r="G36" s="837"/>
      <c r="H36" s="838"/>
      <c r="I36" s="274"/>
      <c r="J36" s="275"/>
      <c r="K36" s="276">
        <f>VLOOKUP(A36,EQUIPOS!A6:D163,4,FALSE)</f>
        <v>153709.92052441082</v>
      </c>
      <c r="L36" s="277"/>
      <c r="M36" s="343">
        <v>0.75</v>
      </c>
      <c r="N36" s="279">
        <f>K36/M36</f>
        <v>204946.56069921443</v>
      </c>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0.2</v>
      </c>
      <c r="N41" s="351">
        <f>N77*M41</f>
        <v>9815.2576204802663</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214761.81831969469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5479.3732039726337</v>
      </c>
      <c r="N48" s="279">
        <f>K48*M48</f>
        <v>5479.3732039726337</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5479.3732039726337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6</v>
      </c>
      <c r="N71" s="402">
        <f>K71/M71</f>
        <v>17781.040602401332</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6</v>
      </c>
      <c r="N72" s="402">
        <f>K72/M72</f>
        <v>31295.247499999998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49076.288102401333</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269317.47962606867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53863.495925213734</v>
      </c>
      <c r="M84" s="858"/>
      <c r="N84" s="57"/>
    </row>
    <row r="85" spans="1:14">
      <c r="B85" s="95" t="s">
        <v>973</v>
      </c>
      <c r="C85" s="96"/>
      <c r="D85" s="96"/>
      <c r="E85" s="96"/>
      <c r="F85" s="96"/>
      <c r="G85" s="96"/>
      <c r="H85" s="96"/>
      <c r="I85" s="93"/>
      <c r="J85" s="94"/>
      <c r="K85" s="311">
        <v>0.05</v>
      </c>
      <c r="L85" s="857">
        <f>N79*K85</f>
        <v>13465.873981303434</v>
      </c>
      <c r="M85" s="858"/>
      <c r="N85" s="57"/>
    </row>
    <row r="86" spans="1:14" ht="15.75" thickBot="1">
      <c r="B86" s="97" t="s">
        <v>974</v>
      </c>
      <c r="C86" s="98"/>
      <c r="D86" s="98"/>
      <c r="E86" s="98"/>
      <c r="F86" s="98"/>
      <c r="G86" s="98"/>
      <c r="H86" s="98"/>
      <c r="I86" s="99"/>
      <c r="J86" s="100"/>
      <c r="K86" s="312">
        <v>0.05</v>
      </c>
      <c r="L86" s="859">
        <f>N79*K86</f>
        <v>13465.873981303434</v>
      </c>
      <c r="M86" s="860"/>
      <c r="N86" s="57"/>
    </row>
    <row r="87" spans="1:14" ht="15.75" thickBot="1">
      <c r="B87" s="823" t="s">
        <v>953</v>
      </c>
      <c r="C87" s="824"/>
      <c r="D87" s="824"/>
      <c r="E87" s="824"/>
      <c r="F87" s="824"/>
      <c r="G87" s="824"/>
      <c r="H87" s="824"/>
      <c r="I87" s="824"/>
      <c r="J87" s="824"/>
      <c r="K87" s="824"/>
      <c r="L87" s="824"/>
      <c r="M87" s="825"/>
      <c r="N87" s="58">
        <f>L84+L85+L86</f>
        <v>80795.243887820601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350112.72351388924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1719</v>
      </c>
      <c r="C31" s="87" t="s">
        <v>2180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0.2</v>
      </c>
      <c r="N41" s="351">
        <f>N77*M41</f>
        <v>7361.4432153601992</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7361.4432153601992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5479.3732039726337</v>
      </c>
      <c r="N48" s="279">
        <f>K48*M48</f>
        <v>5479.3732039726337</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5479.3732039726337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8</v>
      </c>
      <c r="N71" s="402">
        <f>K71/M71</f>
        <v>13335.780451800998</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8</v>
      </c>
      <c r="N72" s="402">
        <f>K72/M72</f>
        <v>23471.435624999998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51"/>
    </row>
    <row r="77" spans="1:15" ht="15.75" thickBot="1">
      <c r="B77" s="823" t="s">
        <v>953</v>
      </c>
      <c r="C77" s="824"/>
      <c r="D77" s="824"/>
      <c r="E77" s="824"/>
      <c r="F77" s="824"/>
      <c r="G77" s="824"/>
      <c r="H77" s="824"/>
      <c r="I77" s="824"/>
      <c r="J77" s="824"/>
      <c r="K77" s="824"/>
      <c r="L77" s="824"/>
      <c r="M77" s="825"/>
      <c r="N77" s="308">
        <f>SUM(N71:N76)</f>
        <v>36807.216076800993</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49648.032496133826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9929.6064992267657</v>
      </c>
      <c r="M84" s="858"/>
      <c r="N84" s="57"/>
    </row>
    <row r="85" spans="1:14">
      <c r="B85" s="95" t="s">
        <v>973</v>
      </c>
      <c r="C85" s="96"/>
      <c r="D85" s="96"/>
      <c r="E85" s="96"/>
      <c r="F85" s="96"/>
      <c r="G85" s="96"/>
      <c r="H85" s="96"/>
      <c r="I85" s="93"/>
      <c r="J85" s="94"/>
      <c r="K85" s="311">
        <v>0.05</v>
      </c>
      <c r="L85" s="857">
        <f>N79*K85</f>
        <v>2482.4016248066914</v>
      </c>
      <c r="M85" s="858"/>
      <c r="N85" s="57"/>
    </row>
    <row r="86" spans="1:14" ht="15.75" thickBot="1">
      <c r="B86" s="97" t="s">
        <v>974</v>
      </c>
      <c r="C86" s="98"/>
      <c r="D86" s="98"/>
      <c r="E86" s="98"/>
      <c r="F86" s="98"/>
      <c r="G86" s="98"/>
      <c r="H86" s="98"/>
      <c r="I86" s="99"/>
      <c r="J86" s="100"/>
      <c r="K86" s="312">
        <v>0.05</v>
      </c>
      <c r="L86" s="859">
        <f>N79*K86</f>
        <v>2482.4016248066914</v>
      </c>
      <c r="M86" s="860"/>
      <c r="N86" s="57"/>
    </row>
    <row r="87" spans="1:14" ht="15.75" thickBot="1">
      <c r="B87" s="823" t="s">
        <v>953</v>
      </c>
      <c r="C87" s="824"/>
      <c r="D87" s="824"/>
      <c r="E87" s="824"/>
      <c r="F87" s="824"/>
      <c r="G87" s="824"/>
      <c r="H87" s="824"/>
      <c r="I87" s="824"/>
      <c r="J87" s="824"/>
      <c r="K87" s="824"/>
      <c r="L87" s="824"/>
      <c r="M87" s="825"/>
      <c r="N87" s="58">
        <f>L84+L85+L86</f>
        <v>14894.409748840148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64542.442244973972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1720</v>
      </c>
      <c r="C31" s="87" t="s">
        <v>2181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0.15</v>
      </c>
      <c r="N41" s="351">
        <f>N77*M41</f>
        <v>2898.3404201801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2898.3404201801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5479.3732039726337</v>
      </c>
      <c r="N48" s="279">
        <f>K48*M48</f>
        <v>5479.3732039726337</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5479.3732039726337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12</v>
      </c>
      <c r="N71" s="402">
        <f>K71/M71</f>
        <v>8890.5203012006659</v>
      </c>
      <c r="O71" s="112"/>
    </row>
    <row r="72" spans="1:15">
      <c r="A72" s="177" t="s">
        <v>7</v>
      </c>
      <c r="B72" s="55" t="str">
        <f>VLOOKUP(A72,'MANO DE OBRA'!A8:D69,3,FALSE)</f>
        <v>Obrero (2)</v>
      </c>
      <c r="C72" s="53"/>
      <c r="D72" s="53"/>
      <c r="E72" s="53"/>
      <c r="F72" s="53"/>
      <c r="G72" s="53"/>
      <c r="H72" s="53"/>
      <c r="I72" s="299">
        <f>K72/J72*100</f>
        <v>67665.399999999994</v>
      </c>
      <c r="J72" s="300">
        <v>185</v>
      </c>
      <c r="K72" s="301">
        <f>VLOOKUP(A72,'MANO DE OBRA'!A8:D100,4,FALSE)</f>
        <v>125180.98999999999</v>
      </c>
      <c r="L72" s="56"/>
      <c r="M72" s="441">
        <v>12</v>
      </c>
      <c r="N72" s="402">
        <f>K72/M72</f>
        <v>10431.749166666666</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51"/>
    </row>
    <row r="77" spans="1:15" ht="15.75" thickBot="1">
      <c r="B77" s="823" t="s">
        <v>953</v>
      </c>
      <c r="C77" s="824"/>
      <c r="D77" s="824"/>
      <c r="E77" s="824"/>
      <c r="F77" s="824"/>
      <c r="G77" s="824"/>
      <c r="H77" s="824"/>
      <c r="I77" s="824"/>
      <c r="J77" s="824"/>
      <c r="K77" s="824"/>
      <c r="L77" s="824"/>
      <c r="M77" s="825"/>
      <c r="N77" s="308">
        <f>SUM(N71:N76)</f>
        <v>19322.269467867332</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27699.983092020066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5539.9966184040131</v>
      </c>
      <c r="M84" s="858"/>
      <c r="N84" s="57"/>
    </row>
    <row r="85" spans="1:14">
      <c r="B85" s="95" t="s">
        <v>973</v>
      </c>
      <c r="C85" s="96"/>
      <c r="D85" s="96"/>
      <c r="E85" s="96"/>
      <c r="F85" s="96"/>
      <c r="G85" s="96"/>
      <c r="H85" s="96"/>
      <c r="I85" s="93"/>
      <c r="J85" s="94"/>
      <c r="K85" s="311">
        <v>0.05</v>
      </c>
      <c r="L85" s="857">
        <f>N79*K85</f>
        <v>1384.9991546010033</v>
      </c>
      <c r="M85" s="858"/>
      <c r="N85" s="57"/>
    </row>
    <row r="86" spans="1:14" ht="15.75" thickBot="1">
      <c r="B86" s="97" t="s">
        <v>974</v>
      </c>
      <c r="C86" s="98"/>
      <c r="D86" s="98"/>
      <c r="E86" s="98"/>
      <c r="F86" s="98"/>
      <c r="G86" s="98"/>
      <c r="H86" s="98"/>
      <c r="I86" s="99"/>
      <c r="J86" s="100"/>
      <c r="K86" s="312">
        <v>0.05</v>
      </c>
      <c r="L86" s="859">
        <f>N79*K86</f>
        <v>1384.9991546010033</v>
      </c>
      <c r="M86" s="860"/>
      <c r="N86" s="57"/>
    </row>
    <row r="87" spans="1:14" ht="15.75" thickBot="1">
      <c r="B87" s="823" t="s">
        <v>953</v>
      </c>
      <c r="C87" s="824"/>
      <c r="D87" s="824"/>
      <c r="E87" s="824"/>
      <c r="F87" s="824"/>
      <c r="G87" s="824"/>
      <c r="H87" s="824"/>
      <c r="I87" s="824"/>
      <c r="J87" s="824"/>
      <c r="K87" s="824"/>
      <c r="L87" s="824"/>
      <c r="M87" s="825"/>
      <c r="N87" s="58">
        <f>L84+L85+L86</f>
        <v>8309.9949276060197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36009.978019626084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1721</v>
      </c>
      <c r="C31" s="87" t="s">
        <v>2182</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0.15</v>
      </c>
      <c r="N41" s="351">
        <f>N77*M41</f>
        <v>2173.7553151350749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2173.7553151350749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212" t="s">
        <v>412</v>
      </c>
      <c r="B48" s="49" t="str">
        <f>VLOOKUP(A48,MATERIALES!A5:D373,3,FALSE)</f>
        <v>Cicatrizante (para remoción de especies vegetales)</v>
      </c>
      <c r="C48" s="288"/>
      <c r="D48" s="288"/>
      <c r="E48" s="288"/>
      <c r="F48" s="288"/>
      <c r="G48" s="288"/>
      <c r="H48" s="288"/>
      <c r="I48" s="288"/>
      <c r="J48" s="318" t="str">
        <f>VLOOKUP(A48,MATERIALES!A4:D640,2,FALSE)</f>
        <v>kg</v>
      </c>
      <c r="K48" s="289">
        <v>1</v>
      </c>
      <c r="L48" s="274"/>
      <c r="M48" s="409">
        <f>VLOOKUP(A48,MATERIALES!A5:D396,4,FALSE)</f>
        <v>5479.3732039726337</v>
      </c>
      <c r="N48" s="279">
        <f>K48*M48</f>
        <v>5479.3732039726337</v>
      </c>
    </row>
    <row r="49" spans="1:14">
      <c r="A49" s="176"/>
      <c r="B49" s="49"/>
      <c r="C49" s="432"/>
      <c r="D49" s="432"/>
      <c r="E49" s="432"/>
      <c r="F49" s="432"/>
      <c r="G49" s="432"/>
      <c r="H49" s="432"/>
      <c r="I49" s="432"/>
      <c r="J49" s="319"/>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5479.3732039726337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16</v>
      </c>
      <c r="N71" s="402">
        <f>K71/M71</f>
        <v>6667.890225900499</v>
      </c>
      <c r="O71" s="112"/>
    </row>
    <row r="72" spans="1:15">
      <c r="A72" s="177" t="s">
        <v>7</v>
      </c>
      <c r="B72" s="55" t="str">
        <f>VLOOKUP(A72,'MANO DE OBRA'!A8:D69,3,FALSE)</f>
        <v>Obrero (2)</v>
      </c>
      <c r="C72" s="53"/>
      <c r="D72" s="53"/>
      <c r="E72" s="53"/>
      <c r="F72" s="53"/>
      <c r="G72" s="53"/>
      <c r="H72" s="53"/>
      <c r="I72" s="299">
        <f>K72/J72*100</f>
        <v>67665.399999999994</v>
      </c>
      <c r="J72" s="300">
        <v>185</v>
      </c>
      <c r="K72" s="301">
        <f>VLOOKUP(A72,'MANO DE OBRA'!A8:D100,4,FALSE)</f>
        <v>125180.98999999999</v>
      </c>
      <c r="L72" s="56"/>
      <c r="M72" s="441">
        <v>16</v>
      </c>
      <c r="N72" s="402">
        <f>K72/M72</f>
        <v>7823.8118749999994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14491.702100900498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22144.830620008208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4428.9661240016421</v>
      </c>
      <c r="M84" s="858"/>
      <c r="N84" s="57"/>
    </row>
    <row r="85" spans="1:14">
      <c r="B85" s="95" t="s">
        <v>973</v>
      </c>
      <c r="C85" s="96"/>
      <c r="D85" s="96"/>
      <c r="E85" s="96"/>
      <c r="F85" s="96"/>
      <c r="G85" s="96"/>
      <c r="H85" s="96"/>
      <c r="I85" s="93"/>
      <c r="J85" s="94"/>
      <c r="K85" s="311">
        <v>0.05</v>
      </c>
      <c r="L85" s="857">
        <f>N79*K85</f>
        <v>1107.2415310004105</v>
      </c>
      <c r="M85" s="858"/>
      <c r="N85" s="57"/>
    </row>
    <row r="86" spans="1:14" ht="15.75" thickBot="1">
      <c r="B86" s="97" t="s">
        <v>974</v>
      </c>
      <c r="C86" s="98"/>
      <c r="D86" s="98"/>
      <c r="E86" s="98"/>
      <c r="F86" s="98"/>
      <c r="G86" s="98"/>
      <c r="H86" s="98"/>
      <c r="I86" s="99"/>
      <c r="J86" s="100"/>
      <c r="K86" s="312">
        <v>0.05</v>
      </c>
      <c r="L86" s="859">
        <f>N79*K86</f>
        <v>1107.2415310004105</v>
      </c>
      <c r="M86" s="860"/>
      <c r="N86" s="57"/>
    </row>
    <row r="87" spans="1:14" ht="15.75" thickBot="1">
      <c r="B87" s="823" t="s">
        <v>953</v>
      </c>
      <c r="C87" s="824"/>
      <c r="D87" s="824"/>
      <c r="E87" s="824"/>
      <c r="F87" s="824"/>
      <c r="G87" s="824"/>
      <c r="H87" s="824"/>
      <c r="I87" s="824"/>
      <c r="J87" s="824"/>
      <c r="K87" s="824"/>
      <c r="L87" s="824"/>
      <c r="M87" s="825"/>
      <c r="N87" s="58">
        <f>L84+L85+L86</f>
        <v>6643.4491860024636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28788.279806010672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1722</v>
      </c>
      <c r="C31" s="87" t="s">
        <v>2183</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0.15</v>
      </c>
      <c r="N41" s="351">
        <f>N77*M41</f>
        <v>12372.173471193613</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12372.173471193613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2.1</v>
      </c>
      <c r="L48" s="274"/>
      <c r="M48" s="409">
        <f>VLOOKUP(A48,MATERIALES!A5:D396,4,FALSE)</f>
        <v>96678.485032800367</v>
      </c>
      <c r="N48" s="279">
        <f>K48*M48</f>
        <v>203024.81856888079</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5479.3732039726337</v>
      </c>
      <c r="N49" s="279">
        <f>K49*M49</f>
        <v>5479.3732039726337</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208504.19177285343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3.57</v>
      </c>
      <c r="N71" s="402">
        <f>K71/M71</f>
        <v>29884.101852775348</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3.57</v>
      </c>
      <c r="N72" s="402">
        <f>K72/M72</f>
        <v>52597.054621848736</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82481.156474624091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303357.52171867114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60671.504343734232</v>
      </c>
      <c r="M84" s="858"/>
      <c r="N84" s="57"/>
    </row>
    <row r="85" spans="1:14">
      <c r="B85" s="95" t="s">
        <v>973</v>
      </c>
      <c r="C85" s="96"/>
      <c r="D85" s="96"/>
      <c r="E85" s="96"/>
      <c r="F85" s="96"/>
      <c r="G85" s="96"/>
      <c r="H85" s="96"/>
      <c r="I85" s="93"/>
      <c r="J85" s="94"/>
      <c r="K85" s="311">
        <v>0.05</v>
      </c>
      <c r="L85" s="857">
        <f>N79*K85</f>
        <v>15167.876085933558</v>
      </c>
      <c r="M85" s="858"/>
      <c r="N85" s="57"/>
    </row>
    <row r="86" spans="1:14" ht="15.75" thickBot="1">
      <c r="B86" s="97" t="s">
        <v>974</v>
      </c>
      <c r="C86" s="98"/>
      <c r="D86" s="98"/>
      <c r="E86" s="98"/>
      <c r="F86" s="98"/>
      <c r="G86" s="98"/>
      <c r="H86" s="98"/>
      <c r="I86" s="99"/>
      <c r="J86" s="100"/>
      <c r="K86" s="312">
        <v>0.05</v>
      </c>
      <c r="L86" s="859">
        <f>N79*K86</f>
        <v>15167.876085933558</v>
      </c>
      <c r="M86" s="860"/>
      <c r="N86" s="57"/>
    </row>
    <row r="87" spans="1:14" ht="15.75" thickBot="1">
      <c r="B87" s="823" t="s">
        <v>953</v>
      </c>
      <c r="C87" s="824"/>
      <c r="D87" s="824"/>
      <c r="E87" s="824"/>
      <c r="F87" s="824"/>
      <c r="G87" s="824"/>
      <c r="H87" s="824"/>
      <c r="I87" s="824"/>
      <c r="J87" s="824"/>
      <c r="K87" s="824"/>
      <c r="L87" s="824"/>
      <c r="M87" s="825"/>
      <c r="N87" s="58">
        <f>L84+L85+L86</f>
        <v>91007.256515601344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394364.7782342725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1723</v>
      </c>
      <c r="C31" s="87" t="s">
        <v>2184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0.15</v>
      </c>
      <c r="N41" s="351">
        <f>N77*M41</f>
        <v>12372.173471193613</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12372.173471193613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2</v>
      </c>
      <c r="L48" s="274"/>
      <c r="M48" s="409">
        <f>VLOOKUP(A48,MATERIALES!A5:D396,4,FALSE)</f>
        <v>96678.485032800367</v>
      </c>
      <c r="N48" s="279">
        <f>K48*M48</f>
        <v>193356.97006560073</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5479.3732039726337</v>
      </c>
      <c r="N49" s="279">
        <f>K49*M49</f>
        <v>5479.3732039726337</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198836.34326957338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3.57</v>
      </c>
      <c r="N71" s="402">
        <f>K71/M71</f>
        <v>29884.101852775348</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3.57</v>
      </c>
      <c r="N72" s="402">
        <f>K72/M72</f>
        <v>52597.054621848736</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82481.156474624091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293689.67321539111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58737.934643078224</v>
      </c>
      <c r="M84" s="858"/>
      <c r="N84" s="57"/>
    </row>
    <row r="85" spans="1:14">
      <c r="B85" s="95" t="s">
        <v>973</v>
      </c>
      <c r="C85" s="96"/>
      <c r="D85" s="96"/>
      <c r="E85" s="96"/>
      <c r="F85" s="96"/>
      <c r="G85" s="96"/>
      <c r="H85" s="96"/>
      <c r="I85" s="93"/>
      <c r="J85" s="94"/>
      <c r="K85" s="311">
        <v>0.05</v>
      </c>
      <c r="L85" s="857">
        <f>N79*K85</f>
        <v>14684.483660769556</v>
      </c>
      <c r="M85" s="858"/>
      <c r="N85" s="57"/>
    </row>
    <row r="86" spans="1:14" ht="15.75" thickBot="1">
      <c r="B86" s="97" t="s">
        <v>974</v>
      </c>
      <c r="C86" s="98"/>
      <c r="D86" s="98"/>
      <c r="E86" s="98"/>
      <c r="F86" s="98"/>
      <c r="G86" s="98"/>
      <c r="H86" s="98"/>
      <c r="I86" s="99"/>
      <c r="J86" s="100"/>
      <c r="K86" s="312">
        <v>0.05</v>
      </c>
      <c r="L86" s="859">
        <f>N79*K86</f>
        <v>14684.483660769556</v>
      </c>
      <c r="M86" s="860"/>
      <c r="N86" s="57"/>
    </row>
    <row r="87" spans="1:14" ht="15.75" thickBot="1">
      <c r="B87" s="823" t="s">
        <v>953</v>
      </c>
      <c r="C87" s="824"/>
      <c r="D87" s="824"/>
      <c r="E87" s="824"/>
      <c r="F87" s="824"/>
      <c r="G87" s="824"/>
      <c r="H87" s="824"/>
      <c r="I87" s="824"/>
      <c r="J87" s="824"/>
      <c r="K87" s="824"/>
      <c r="L87" s="824"/>
      <c r="M87" s="825"/>
      <c r="N87" s="58">
        <f>L84+L85+L86</f>
        <v>88106.90196461734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381796.57518000843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1724</v>
      </c>
      <c r="C31" s="87" t="s">
        <v>2185</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5165.9250634106666</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5165.9250634106666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1.31</v>
      </c>
      <c r="L48" s="274"/>
      <c r="M48" s="409">
        <f>VLOOKUP(A48,MATERIALES!A5:D396,4,FALSE)</f>
        <v>96678.485032800367</v>
      </c>
      <c r="N48" s="279">
        <f>K48*M48</f>
        <v>126648.81539296849</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5479.3732039726337</v>
      </c>
      <c r="N49" s="279">
        <f>K49*M49</f>
        <v>5479.3732039726337</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132128.18859694112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5.7</v>
      </c>
      <c r="N71" s="402">
        <f>K71/M71</f>
        <v>18716.884844632979</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5.7</v>
      </c>
      <c r="N72" s="402">
        <f>K72/M72</f>
        <v>32942.365789473683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51659.250634106662</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188953.36429445844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37790.672858891689</v>
      </c>
      <c r="M84" s="858"/>
      <c r="N84" s="57"/>
    </row>
    <row r="85" spans="1:14">
      <c r="B85" s="95" t="s">
        <v>973</v>
      </c>
      <c r="C85" s="96"/>
      <c r="D85" s="96"/>
      <c r="E85" s="96"/>
      <c r="F85" s="96"/>
      <c r="G85" s="96"/>
      <c r="H85" s="96"/>
      <c r="I85" s="93"/>
      <c r="J85" s="94"/>
      <c r="K85" s="311">
        <v>0.05</v>
      </c>
      <c r="L85" s="857">
        <f>N79*K85</f>
        <v>9447.6682147229221</v>
      </c>
      <c r="M85" s="858"/>
      <c r="N85" s="57"/>
    </row>
    <row r="86" spans="1:14" ht="15.75" thickBot="1">
      <c r="B86" s="97" t="s">
        <v>974</v>
      </c>
      <c r="C86" s="98"/>
      <c r="D86" s="98"/>
      <c r="E86" s="98"/>
      <c r="F86" s="98"/>
      <c r="G86" s="98"/>
      <c r="H86" s="98"/>
      <c r="I86" s="99"/>
      <c r="J86" s="100"/>
      <c r="K86" s="312">
        <v>0.05</v>
      </c>
      <c r="L86" s="859">
        <f>N79*K86</f>
        <v>9447.6682147229221</v>
      </c>
      <c r="M86" s="860"/>
      <c r="N86" s="57"/>
    </row>
    <row r="87" spans="1:14" ht="15.75" thickBot="1">
      <c r="B87" s="823" t="s">
        <v>953</v>
      </c>
      <c r="C87" s="824"/>
      <c r="D87" s="824"/>
      <c r="E87" s="824"/>
      <c r="F87" s="824"/>
      <c r="G87" s="824"/>
      <c r="H87" s="824"/>
      <c r="I87" s="824"/>
      <c r="J87" s="824"/>
      <c r="K87" s="824"/>
      <c r="L87" s="824"/>
      <c r="M87" s="825"/>
      <c r="N87" s="58">
        <f>L84+L85+L86</f>
        <v>56686.009288337533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245639.37358279596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1725</v>
      </c>
      <c r="C31" s="87" t="s">
        <v>2186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4330.2607149177647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4330.2607149177647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1.1000000000000001</v>
      </c>
      <c r="L48" s="274"/>
      <c r="M48" s="409">
        <f>VLOOKUP(A48,MATERIALES!A5:D396,4,FALSE)</f>
        <v>96678.485032800367</v>
      </c>
      <c r="N48" s="279">
        <f>K48*M48</f>
        <v>106346.3335360804</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5479.3732039726337</v>
      </c>
      <c r="N49" s="279">
        <f>K49*M49</f>
        <v>5479.3732039726337</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111825.70674005304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6.8</v>
      </c>
      <c r="N71" s="402">
        <f>K71/M71</f>
        <v>15689.153472707058</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6.8</v>
      </c>
      <c r="N72" s="402">
        <f>K72/M72</f>
        <v>27613.453676470588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43302.607149177646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159458.57460414845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31891.714920829691</v>
      </c>
      <c r="M84" s="858"/>
      <c r="N84" s="57"/>
    </row>
    <row r="85" spans="1:14">
      <c r="B85" s="95" t="s">
        <v>973</v>
      </c>
      <c r="C85" s="96"/>
      <c r="D85" s="96"/>
      <c r="E85" s="96"/>
      <c r="F85" s="96"/>
      <c r="G85" s="96"/>
      <c r="H85" s="96"/>
      <c r="I85" s="93"/>
      <c r="J85" s="94"/>
      <c r="K85" s="311">
        <v>0.05</v>
      </c>
      <c r="L85" s="857">
        <f>N79*K85</f>
        <v>7972.9287302074226</v>
      </c>
      <c r="M85" s="858"/>
      <c r="N85" s="57"/>
    </row>
    <row r="86" spans="1:14" ht="15.75" thickBot="1">
      <c r="B86" s="97" t="s">
        <v>974</v>
      </c>
      <c r="C86" s="98"/>
      <c r="D86" s="98"/>
      <c r="E86" s="98"/>
      <c r="F86" s="98"/>
      <c r="G86" s="98"/>
      <c r="H86" s="98"/>
      <c r="I86" s="99"/>
      <c r="J86" s="100"/>
      <c r="K86" s="312">
        <v>0.05</v>
      </c>
      <c r="L86" s="859">
        <f>N79*K86</f>
        <v>7972.9287302074226</v>
      </c>
      <c r="M86" s="860"/>
      <c r="N86" s="57"/>
    </row>
    <row r="87" spans="1:14" ht="15.75" thickBot="1">
      <c r="B87" s="823" t="s">
        <v>953</v>
      </c>
      <c r="C87" s="824"/>
      <c r="D87" s="824"/>
      <c r="E87" s="824"/>
      <c r="F87" s="824"/>
      <c r="G87" s="824"/>
      <c r="H87" s="824"/>
      <c r="I87" s="824"/>
      <c r="J87" s="824"/>
      <c r="K87" s="824"/>
      <c r="L87" s="824"/>
      <c r="M87" s="825"/>
      <c r="N87" s="58">
        <f>L84+L85+L86</f>
        <v>47837.572381244536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207296.14698539299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1162</v>
      </c>
      <c r="C31" s="87" t="s">
        <v>2187</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A38" s="119"/>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294.45772861440798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294.45772861440798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0.05</v>
      </c>
      <c r="L48" s="274"/>
      <c r="M48" s="409">
        <f>VLOOKUP(A48,MATERIALES!A5:D396,4,FALSE)</f>
        <v>96678.485032800367</v>
      </c>
      <c r="N48" s="279">
        <f>K48*M48</f>
        <v>4833.9242516400182</v>
      </c>
    </row>
    <row r="49" spans="1:14">
      <c r="A49" s="176" t="s">
        <v>774</v>
      </c>
      <c r="B49" s="49" t="str">
        <f>VLOOKUP(A49,MATERIALES!A6:D373,3,FALSE)</f>
        <v>Agua</v>
      </c>
      <c r="C49" s="432"/>
      <c r="D49" s="432"/>
      <c r="E49" s="432"/>
      <c r="F49" s="432"/>
      <c r="G49" s="432"/>
      <c r="H49" s="432"/>
      <c r="I49" s="432"/>
      <c r="J49" s="319" t="str">
        <f>VLOOKUP(A49,MATERIALES!A5:D641,2,FALSE)</f>
        <v>lt</v>
      </c>
      <c r="K49" s="404">
        <v>5</v>
      </c>
      <c r="L49" s="428"/>
      <c r="M49" s="409">
        <f>VLOOKUP(A49,MATERIALES!A6:D397,4,FALSE)</f>
        <v>41.994912021193848</v>
      </c>
      <c r="N49" s="279">
        <f>K49*M49</f>
        <v>209.97456010596923</v>
      </c>
    </row>
    <row r="50" spans="1:14">
      <c r="A50" s="176" t="s">
        <v>915</v>
      </c>
      <c r="B50" s="49" t="str">
        <f>VLOOKUP(A50,MATERIALES!A6:D373,3,FALSE)</f>
        <v>Cespedones</v>
      </c>
      <c r="C50" s="432"/>
      <c r="D50" s="432"/>
      <c r="E50" s="432"/>
      <c r="F50" s="432"/>
      <c r="G50" s="432"/>
      <c r="H50" s="432"/>
      <c r="I50" s="432"/>
      <c r="J50" s="319" t="str">
        <f>VLOOKUP(A50,MATERIALES!A6:D642,2,FALSE)</f>
        <v>m2</v>
      </c>
      <c r="K50" s="404">
        <v>1</v>
      </c>
      <c r="L50" s="428"/>
      <c r="M50" s="409">
        <f>VLOOKUP(A50,MATERIALES!A6:D398,4,FALSE)</f>
        <v>6015.3460676473242</v>
      </c>
      <c r="N50" s="279">
        <f>K50*M50</f>
        <v>6015.3460676473242</v>
      </c>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11059.244879393311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100</v>
      </c>
      <c r="N71" s="402">
        <f>K71/M71</f>
        <v>1066.8624361440798</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100</v>
      </c>
      <c r="N72" s="402">
        <f>K72/M72</f>
        <v>1877.7148499999998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2944.5772861440796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14298.279894151799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2859.6559788303603</v>
      </c>
      <c r="M84" s="858"/>
      <c r="N84" s="57"/>
    </row>
    <row r="85" spans="1:14">
      <c r="B85" s="95" t="s">
        <v>973</v>
      </c>
      <c r="C85" s="96"/>
      <c r="D85" s="96"/>
      <c r="E85" s="96"/>
      <c r="F85" s="96"/>
      <c r="G85" s="96"/>
      <c r="H85" s="96"/>
      <c r="I85" s="93"/>
      <c r="J85" s="94"/>
      <c r="K85" s="311">
        <v>0.05</v>
      </c>
      <c r="L85" s="857">
        <f>N79*K85</f>
        <v>714.91399470759006</v>
      </c>
      <c r="M85" s="858"/>
      <c r="N85" s="57"/>
    </row>
    <row r="86" spans="1:14" ht="15.75" thickBot="1">
      <c r="B86" s="97" t="s">
        <v>974</v>
      </c>
      <c r="C86" s="98"/>
      <c r="D86" s="98"/>
      <c r="E86" s="98"/>
      <c r="F86" s="98"/>
      <c r="G86" s="98"/>
      <c r="H86" s="98"/>
      <c r="I86" s="99"/>
      <c r="J86" s="100"/>
      <c r="K86" s="312">
        <v>0.05</v>
      </c>
      <c r="L86" s="859">
        <f>N79*K86</f>
        <v>714.91399470759006</v>
      </c>
      <c r="M86" s="860"/>
      <c r="N86" s="57"/>
    </row>
    <row r="87" spans="1:14" ht="15.75" thickBot="1">
      <c r="B87" s="823" t="s">
        <v>953</v>
      </c>
      <c r="C87" s="824"/>
      <c r="D87" s="824"/>
      <c r="E87" s="824"/>
      <c r="F87" s="824"/>
      <c r="G87" s="824"/>
      <c r="H87" s="824"/>
      <c r="I87" s="824"/>
      <c r="J87" s="824"/>
      <c r="K87" s="824"/>
      <c r="L87" s="824"/>
      <c r="M87" s="825"/>
      <c r="N87" s="58">
        <f>L84+L85+L86</f>
        <v>4289.4839682455404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18587.76386239734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7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1163</v>
      </c>
      <c r="C31" s="87" t="s">
        <v>2188</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0.1</v>
      </c>
      <c r="N41" s="351">
        <f>N77*M41</f>
        <v>125.18099000000001</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125.18099000000001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426</v>
      </c>
      <c r="B48" s="49"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832.66556249994494</v>
      </c>
      <c r="N48" s="279">
        <f>K48*M48</f>
        <v>832.66556249994494</v>
      </c>
    </row>
    <row r="49" spans="1:14">
      <c r="A49" s="176" t="s">
        <v>650</v>
      </c>
      <c r="B49" s="49" t="str">
        <f>VLOOKUP(A49,MATERIALES!A6:D373,3,FALSE)</f>
        <v>Semillas para empradizar</v>
      </c>
      <c r="C49" s="432"/>
      <c r="D49" s="432"/>
      <c r="E49" s="432"/>
      <c r="F49" s="432"/>
      <c r="G49" s="432"/>
      <c r="H49" s="432"/>
      <c r="I49" s="432"/>
      <c r="J49" s="319" t="str">
        <f>VLOOKUP(A49,MATERIALES!A5:D641,2,FALSE)</f>
        <v>kg</v>
      </c>
      <c r="K49" s="404">
        <v>0.05</v>
      </c>
      <c r="L49" s="428"/>
      <c r="M49" s="409">
        <f>VLOOKUP(A49,MATERIALES!A6:D397,4,FALSE)</f>
        <v>45654.138376008952</v>
      </c>
      <c r="N49" s="279">
        <f>K49*M49</f>
        <v>2282.7069188004475</v>
      </c>
    </row>
    <row r="50" spans="1:14">
      <c r="A50" s="176" t="s">
        <v>686</v>
      </c>
      <c r="B50" s="49" t="str">
        <f>VLOOKUP(A50,MATERIALES!A6:D373,3,FALSE)</f>
        <v xml:space="preserve">Tierra abonada </v>
      </c>
      <c r="C50" s="432"/>
      <c r="D50" s="432"/>
      <c r="E50" s="432"/>
      <c r="F50" s="432"/>
      <c r="G50" s="432"/>
      <c r="H50" s="432"/>
      <c r="I50" s="432"/>
      <c r="J50" s="319" t="str">
        <f>VLOOKUP(A50,MATERIALES!A6:D642,2,FALSE)</f>
        <v>m3</v>
      </c>
      <c r="K50" s="404">
        <v>7.4999999999999997E-2</v>
      </c>
      <c r="L50" s="428"/>
      <c r="M50" s="409">
        <f>VLOOKUP(A50,MATERIALES!A6:D398,4,FALSE)</f>
        <v>96678.485032800367</v>
      </c>
      <c r="N50" s="279">
        <f>K50*M50</f>
        <v>7250.8863774600277</v>
      </c>
    </row>
    <row r="51" spans="1:14">
      <c r="A51" s="176" t="s">
        <v>774</v>
      </c>
      <c r="B51" s="49" t="str">
        <f>VLOOKUP(A51,MATERIALES!A6:D373,3,FALSE)</f>
        <v>Agua</v>
      </c>
      <c r="C51" s="432"/>
      <c r="D51" s="432"/>
      <c r="E51" s="432"/>
      <c r="F51" s="432"/>
      <c r="G51" s="432"/>
      <c r="H51" s="432"/>
      <c r="I51" s="432"/>
      <c r="J51" s="319" t="str">
        <f>VLOOKUP(A51,MATERIALES!A6:D643,2,FALSE)</f>
        <v>lt</v>
      </c>
      <c r="K51" s="404">
        <v>5</v>
      </c>
      <c r="L51" s="428"/>
      <c r="M51" s="409">
        <f>VLOOKUP(A51,MATERIALES!A6:D399,4,FALSE)</f>
        <v>41.994912021193848</v>
      </c>
      <c r="N51" s="279">
        <f>K51*M51</f>
        <v>209.97456010596923</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10576.23341886639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100</v>
      </c>
      <c r="N71" s="402">
        <f>K71/M71</f>
        <v>1251.8099</v>
      </c>
      <c r="O71" s="112"/>
    </row>
    <row r="72" spans="1:15">
      <c r="A72" s="177"/>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1251.8099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11953.224308866391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2390.6448617732781</v>
      </c>
      <c r="M84" s="858"/>
      <c r="N84" s="57"/>
    </row>
    <row r="85" spans="1:14">
      <c r="B85" s="95" t="s">
        <v>973</v>
      </c>
      <c r="C85" s="96"/>
      <c r="D85" s="96"/>
      <c r="E85" s="96"/>
      <c r="F85" s="96"/>
      <c r="G85" s="96"/>
      <c r="H85" s="96"/>
      <c r="I85" s="93"/>
      <c r="J85" s="94"/>
      <c r="K85" s="311">
        <v>0.05</v>
      </c>
      <c r="L85" s="857">
        <f>N79*K85</f>
        <v>597.66121544331952</v>
      </c>
      <c r="M85" s="858"/>
      <c r="N85" s="57"/>
    </row>
    <row r="86" spans="1:14" ht="15.75" thickBot="1">
      <c r="B86" s="97" t="s">
        <v>974</v>
      </c>
      <c r="C86" s="98"/>
      <c r="D86" s="98"/>
      <c r="E86" s="98"/>
      <c r="F86" s="98"/>
      <c r="G86" s="98"/>
      <c r="H86" s="98"/>
      <c r="I86" s="99"/>
      <c r="J86" s="100"/>
      <c r="K86" s="312">
        <v>0.05</v>
      </c>
      <c r="L86" s="859">
        <f>N79*K86</f>
        <v>597.66121544331952</v>
      </c>
      <c r="M86" s="860"/>
      <c r="N86" s="57"/>
    </row>
    <row r="87" spans="1:14" ht="15.75" thickBot="1">
      <c r="B87" s="823" t="s">
        <v>953</v>
      </c>
      <c r="C87" s="824"/>
      <c r="D87" s="824"/>
      <c r="E87" s="824"/>
      <c r="F87" s="824"/>
      <c r="G87" s="824"/>
      <c r="H87" s="824"/>
      <c r="I87" s="824"/>
      <c r="J87" s="824"/>
      <c r="K87" s="824"/>
      <c r="L87" s="824"/>
      <c r="M87" s="825"/>
      <c r="N87" s="58">
        <f>L84+L85+L86</f>
        <v>3585.9672926599173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15539.191601526309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customHeight="1" thickBot="1">
      <c r="A31" t="s">
        <v>1845</v>
      </c>
      <c r="B31" s="86" t="s">
        <v>1164</v>
      </c>
      <c r="C31" s="87" t="s">
        <v>2189</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253</v>
      </c>
      <c r="B36" s="836" t="str">
        <f>VLOOKUP(A36,EQUIPOS!A6:D154,3,FALSE)</f>
        <v>Máquina hidrosembradora</v>
      </c>
      <c r="C36" s="837"/>
      <c r="D36" s="837"/>
      <c r="E36" s="837"/>
      <c r="F36" s="837"/>
      <c r="G36" s="837"/>
      <c r="H36" s="838"/>
      <c r="I36" s="274"/>
      <c r="J36" s="275"/>
      <c r="K36" s="276">
        <f>VLOOKUP(A36,EQUIPOS!A6:D163,4,FALSE)</f>
        <v>19779.605736508296</v>
      </c>
      <c r="L36" s="277"/>
      <c r="M36" s="343">
        <v>350</v>
      </c>
      <c r="N36" s="279">
        <f>K36/M36</f>
        <v>56.513159247166563</v>
      </c>
    </row>
    <row r="37" spans="1:14">
      <c r="A37" s="119" t="s">
        <v>138</v>
      </c>
      <c r="B37" s="836" t="str">
        <f>VLOOKUP(A37,EQUIPOS!A7:D154,3,FALSE)</f>
        <v>Camioneta D-300</v>
      </c>
      <c r="C37" s="837"/>
      <c r="D37" s="837"/>
      <c r="E37" s="837"/>
      <c r="F37" s="837"/>
      <c r="G37" s="837"/>
      <c r="H37" s="838"/>
      <c r="I37" s="428"/>
      <c r="J37" s="429"/>
      <c r="K37" s="276">
        <f>VLOOKUP(A37,EQUIPOS!A7:D164,4,FALSE)</f>
        <v>39767.94597246997</v>
      </c>
      <c r="L37" s="342"/>
      <c r="M37" s="343">
        <v>350</v>
      </c>
      <c r="N37" s="279">
        <f>K37/M37</f>
        <v>113.62270277848563</v>
      </c>
    </row>
    <row r="38" spans="1:14">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5.2581737252572855</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175.39403575090947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426</v>
      </c>
      <c r="B48" s="49"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832.66556249994494</v>
      </c>
      <c r="N48" s="279">
        <f>K48*M48</f>
        <v>832.66556249994494</v>
      </c>
    </row>
    <row r="49" spans="1:14">
      <c r="A49" s="176" t="s">
        <v>499</v>
      </c>
      <c r="B49" s="49" t="str">
        <f>VLOOKUP(A49,MATERIALES!A6:D373,3,FALSE)</f>
        <v>Mulch Orgánico</v>
      </c>
      <c r="C49" s="432"/>
      <c r="D49" s="432"/>
      <c r="E49" s="432"/>
      <c r="F49" s="432"/>
      <c r="G49" s="432"/>
      <c r="H49" s="432"/>
      <c r="I49" s="432"/>
      <c r="J49" s="319" t="str">
        <f>VLOOKUP(A49,MATERIALES!A5:D641,2,FALSE)</f>
        <v>kg</v>
      </c>
      <c r="K49" s="404">
        <v>0.4</v>
      </c>
      <c r="L49" s="428"/>
      <c r="M49" s="409">
        <f>VLOOKUP(A49,MATERIALES!A6:D397,4,FALSE)</f>
        <v>1795.6362603851983</v>
      </c>
      <c r="N49" s="279">
        <f>K49*M49</f>
        <v>718.25450415407931</v>
      </c>
    </row>
    <row r="50" spans="1:14">
      <c r="A50" s="176" t="s">
        <v>774</v>
      </c>
      <c r="B50" s="49" t="str">
        <f>VLOOKUP(A50,MATERIALES!A6:D373,3,FALSE)</f>
        <v>Agua</v>
      </c>
      <c r="C50" s="432"/>
      <c r="D50" s="432"/>
      <c r="E50" s="432"/>
      <c r="F50" s="432"/>
      <c r="G50" s="432"/>
      <c r="H50" s="432"/>
      <c r="I50" s="432"/>
      <c r="J50" s="319" t="str">
        <f>VLOOKUP(A50,MATERIALES!A6:D642,2,FALSE)</f>
        <v>lt</v>
      </c>
      <c r="K50" s="404">
        <v>5</v>
      </c>
      <c r="L50" s="428"/>
      <c r="M50" s="409">
        <f>VLOOKUP(A50,MATERIALES!A6:D398,4,FALSE)</f>
        <v>41.994912021193848</v>
      </c>
      <c r="N50" s="279">
        <f>K50*M50</f>
        <v>209.97456010596923</v>
      </c>
    </row>
    <row r="51" spans="1:14">
      <c r="A51" s="176" t="s">
        <v>650</v>
      </c>
      <c r="B51" s="49" t="str">
        <f>VLOOKUP(A51,MATERIALES!A6:D373,3,FALSE)</f>
        <v>Semillas para empradizar</v>
      </c>
      <c r="C51" s="432"/>
      <c r="D51" s="432"/>
      <c r="E51" s="432"/>
      <c r="F51" s="432"/>
      <c r="G51" s="432"/>
      <c r="H51" s="432"/>
      <c r="I51" s="432"/>
      <c r="J51" s="319" t="str">
        <f>VLOOKUP(A51,MATERIALES!A6:D643,2,FALSE)</f>
        <v>kg</v>
      </c>
      <c r="K51" s="404">
        <v>0.05</v>
      </c>
      <c r="L51" s="428"/>
      <c r="M51" s="409">
        <f>VLOOKUP(A51,MATERIALES!A6:D399,4,FALSE)</f>
        <v>45654.138376008952</v>
      </c>
      <c r="N51" s="279">
        <f>K51*M51</f>
        <v>2282.7069188004475</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4043.6015455604411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2800</v>
      </c>
      <c r="N71" s="402">
        <f>K71/M71</f>
        <v>67.061244642857133</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2800</v>
      </c>
      <c r="N72" s="402">
        <f>K72/M72</f>
        <v>38.102229862288567</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105.1634745051457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4324.1590558164962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864.83181116329934</v>
      </c>
      <c r="M84" s="858"/>
      <c r="N84" s="57"/>
    </row>
    <row r="85" spans="1:14">
      <c r="B85" s="95" t="s">
        <v>973</v>
      </c>
      <c r="C85" s="96"/>
      <c r="D85" s="96"/>
      <c r="E85" s="96"/>
      <c r="F85" s="96"/>
      <c r="G85" s="96"/>
      <c r="H85" s="96"/>
      <c r="I85" s="93"/>
      <c r="J85" s="94"/>
      <c r="K85" s="311">
        <v>0.05</v>
      </c>
      <c r="L85" s="857">
        <f>N79*K85</f>
        <v>216.20795279082483</v>
      </c>
      <c r="M85" s="858"/>
      <c r="N85" s="57"/>
    </row>
    <row r="86" spans="1:14" ht="15.75" thickBot="1">
      <c r="B86" s="97" t="s">
        <v>974</v>
      </c>
      <c r="C86" s="98"/>
      <c r="D86" s="98"/>
      <c r="E86" s="98"/>
      <c r="F86" s="98"/>
      <c r="G86" s="98"/>
      <c r="H86" s="98"/>
      <c r="I86" s="99"/>
      <c r="J86" s="100"/>
      <c r="K86" s="312">
        <v>0.05</v>
      </c>
      <c r="L86" s="859">
        <f>N79*K86</f>
        <v>216.20795279082483</v>
      </c>
      <c r="M86" s="860"/>
      <c r="N86" s="57"/>
    </row>
    <row r="87" spans="1:14" ht="15.75" thickBot="1">
      <c r="B87" s="823" t="s">
        <v>953</v>
      </c>
      <c r="C87" s="824"/>
      <c r="D87" s="824"/>
      <c r="E87" s="824"/>
      <c r="F87" s="824"/>
      <c r="G87" s="824"/>
      <c r="H87" s="824"/>
      <c r="I87" s="824"/>
      <c r="J87" s="824"/>
      <c r="K87" s="824"/>
      <c r="L87" s="824"/>
      <c r="M87" s="825"/>
      <c r="N87" s="58">
        <f>L84+L85+L86</f>
        <v>1297.2477167449492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5621.4067725614459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29.25" customHeight="1" thickBot="1">
      <c r="A31" t="s">
        <v>1845</v>
      </c>
      <c r="B31" s="86" t="s">
        <v>1726</v>
      </c>
      <c r="C31" s="963" t="s">
        <v>2049</v>
      </c>
      <c r="D31" s="964"/>
      <c r="E31" s="964"/>
      <c r="F31" s="964"/>
      <c r="G31" s="964"/>
      <c r="H31" s="964"/>
      <c r="I31" s="964"/>
      <c r="J31" s="964"/>
      <c r="K31" s="475"/>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138</v>
      </c>
      <c r="B36" s="836" t="str">
        <f>VLOOKUP(A36,EQUIPOS!A6:D154,3,FALSE)</f>
        <v>Camioneta D-300</v>
      </c>
      <c r="C36" s="837"/>
      <c r="D36" s="837"/>
      <c r="E36" s="837"/>
      <c r="F36" s="837"/>
      <c r="G36" s="837"/>
      <c r="H36" s="838"/>
      <c r="I36" s="274"/>
      <c r="J36" s="275"/>
      <c r="K36" s="276">
        <f>VLOOKUP(A36,EQUIPOS!A6:D163,4,FALSE)</f>
        <v>39767.94597246997</v>
      </c>
      <c r="L36" s="277"/>
      <c r="M36" s="343">
        <v>8000</v>
      </c>
      <c r="N36" s="279">
        <f>K36/M36</f>
        <v>4.9709932465587459</v>
      </c>
    </row>
    <row r="37" spans="1:14">
      <c r="A37" s="119"/>
      <c r="B37" s="836"/>
      <c r="C37" s="837"/>
      <c r="D37" s="837"/>
      <c r="E37" s="837"/>
      <c r="F37" s="837"/>
      <c r="G37" s="837"/>
      <c r="H37" s="838"/>
      <c r="I37" s="428"/>
      <c r="J37" s="429"/>
      <c r="K37" s="276"/>
      <c r="L37" s="342"/>
      <c r="M37" s="343"/>
      <c r="N37" s="279"/>
    </row>
    <row r="38" spans="1:14">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29.445772861440798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34.416766107999543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511</v>
      </c>
      <c r="B48" s="49" t="str">
        <f>VLOOKUP(A48,MATERIALES!A5:D373,3,FALSE)</f>
        <v>Manto Temporal (Protección de Taludes)</v>
      </c>
      <c r="C48" s="288"/>
      <c r="D48" s="288"/>
      <c r="E48" s="288"/>
      <c r="F48" s="288"/>
      <c r="G48" s="288"/>
      <c r="H48" s="288"/>
      <c r="I48" s="288"/>
      <c r="J48" s="318" t="str">
        <f>VLOOKUP(A48,MATERIALES!A4:D640,2,FALSE)</f>
        <v>m2</v>
      </c>
      <c r="K48" s="493">
        <v>1.05</v>
      </c>
      <c r="L48" s="274"/>
      <c r="M48" s="409">
        <f>VLOOKUP(A48,MATERIALES!A5:D396,4,FALSE)</f>
        <v>6030.7140163823551</v>
      </c>
      <c r="N48" s="279">
        <f>K48*M48</f>
        <v>6332.2497172014728</v>
      </c>
    </row>
    <row r="49" spans="1:14">
      <c r="A49" s="176" t="s">
        <v>584</v>
      </c>
      <c r="B49" s="49"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16146.791317906775</v>
      </c>
      <c r="N49" s="279">
        <f>K49*M49</f>
        <v>16146.791317906775</v>
      </c>
    </row>
    <row r="50" spans="1:14">
      <c r="A50" s="176" t="s">
        <v>827</v>
      </c>
      <c r="B50" s="49"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806.05679081517519</v>
      </c>
      <c r="N50" s="279">
        <f>K50*M50</f>
        <v>1612.1135816303504</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24091.154616738597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100</v>
      </c>
      <c r="N71" s="402">
        <f>K71/M71</f>
        <v>1877.7148499999998</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2944.5772861440796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27070.148668990674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5414.0297337981356</v>
      </c>
      <c r="M84" s="858"/>
      <c r="N84" s="57"/>
    </row>
    <row r="85" spans="1:14">
      <c r="B85" s="95" t="s">
        <v>973</v>
      </c>
      <c r="C85" s="96"/>
      <c r="D85" s="96"/>
      <c r="E85" s="96"/>
      <c r="F85" s="96"/>
      <c r="G85" s="96"/>
      <c r="H85" s="96"/>
      <c r="I85" s="93"/>
      <c r="J85" s="94"/>
      <c r="K85" s="311">
        <v>0.05</v>
      </c>
      <c r="L85" s="857">
        <f>N79*K85</f>
        <v>1353.5074334495339</v>
      </c>
      <c r="M85" s="858"/>
      <c r="N85" s="57"/>
    </row>
    <row r="86" spans="1:14" ht="15.75" thickBot="1">
      <c r="B86" s="97" t="s">
        <v>974</v>
      </c>
      <c r="C86" s="98"/>
      <c r="D86" s="98"/>
      <c r="E86" s="98"/>
      <c r="F86" s="98"/>
      <c r="G86" s="98"/>
      <c r="H86" s="98"/>
      <c r="I86" s="99"/>
      <c r="J86" s="100"/>
      <c r="K86" s="312">
        <v>0.05</v>
      </c>
      <c r="L86" s="859">
        <f>N79*K86</f>
        <v>1353.5074334495339</v>
      </c>
      <c r="M86" s="860"/>
      <c r="N86" s="57"/>
    </row>
    <row r="87" spans="1:14" ht="15.75" thickBot="1">
      <c r="B87" s="823" t="s">
        <v>953</v>
      </c>
      <c r="C87" s="824"/>
      <c r="D87" s="824"/>
      <c r="E87" s="824"/>
      <c r="F87" s="824"/>
      <c r="G87" s="824"/>
      <c r="H87" s="824"/>
      <c r="I87" s="824"/>
      <c r="J87" s="824"/>
      <c r="K87" s="824"/>
      <c r="L87" s="824"/>
      <c r="M87" s="825"/>
      <c r="N87" s="58">
        <f>L84+L85+L86</f>
        <v>8121.0446006972034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35191.193269687879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28.5" customHeight="1" thickBot="1">
      <c r="A31" t="s">
        <v>1845</v>
      </c>
      <c r="B31" s="86" t="s">
        <v>1727</v>
      </c>
      <c r="C31" s="963" t="s">
        <v>2052</v>
      </c>
      <c r="D31" s="964"/>
      <c r="E31" s="964"/>
      <c r="F31" s="964"/>
      <c r="G31" s="964"/>
      <c r="H31" s="964"/>
      <c r="I31" s="964"/>
      <c r="J31" s="964"/>
      <c r="K31" s="475"/>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138</v>
      </c>
      <c r="B36" s="836" t="str">
        <f>VLOOKUP(A36,EQUIPOS!A6:D154,3,FALSE)</f>
        <v>Camioneta D-300</v>
      </c>
      <c r="C36" s="837"/>
      <c r="D36" s="837"/>
      <c r="E36" s="837"/>
      <c r="F36" s="837"/>
      <c r="G36" s="837"/>
      <c r="H36" s="838"/>
      <c r="I36" s="274"/>
      <c r="J36" s="275"/>
      <c r="K36" s="276">
        <f>VLOOKUP(A36,EQUIPOS!A6:D163,4,FALSE)</f>
        <v>39767.94597246997</v>
      </c>
      <c r="L36" s="277"/>
      <c r="M36" s="343">
        <v>8000</v>
      </c>
      <c r="N36" s="279">
        <f>K36/M36</f>
        <v>4.9709932465587459</v>
      </c>
    </row>
    <row r="37" spans="1:14">
      <c r="A37" s="119"/>
      <c r="B37" s="836"/>
      <c r="C37" s="837"/>
      <c r="D37" s="837"/>
      <c r="E37" s="837"/>
      <c r="F37" s="837"/>
      <c r="G37" s="837"/>
      <c r="H37" s="838"/>
      <c r="I37" s="428"/>
      <c r="J37" s="429"/>
      <c r="K37" s="276"/>
      <c r="L37" s="342"/>
      <c r="M37" s="343"/>
      <c r="N37" s="279"/>
    </row>
    <row r="38" spans="1:14">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29.445772861440798</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34.416766107999543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512</v>
      </c>
      <c r="B48" s="49" t="str">
        <f>VLOOKUP(A48,MATERIALES!A5:D373,3,FALSE)</f>
        <v>Manto Permanente (Protección de Taludes)</v>
      </c>
      <c r="C48" s="288"/>
      <c r="D48" s="288"/>
      <c r="E48" s="288"/>
      <c r="F48" s="288"/>
      <c r="G48" s="288"/>
      <c r="H48" s="288"/>
      <c r="I48" s="288"/>
      <c r="J48" s="318" t="str">
        <f>VLOOKUP(A48,MATERIALES!A4:D640,2,FALSE)</f>
        <v>m2</v>
      </c>
      <c r="K48" s="493">
        <v>1.05</v>
      </c>
      <c r="L48" s="274"/>
      <c r="M48" s="409">
        <f>VLOOKUP(A48,MATERIALES!A5:D396,4,FALSE)</f>
        <v>8157.6246121130916</v>
      </c>
      <c r="N48" s="279">
        <f>K48*M48</f>
        <v>8565.5058427187469</v>
      </c>
    </row>
    <row r="49" spans="1:14">
      <c r="A49" s="176" t="s">
        <v>584</v>
      </c>
      <c r="B49" s="49"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16146.791317906775</v>
      </c>
      <c r="N49" s="279">
        <f>K49*M49</f>
        <v>16146.791317906775</v>
      </c>
    </row>
    <row r="50" spans="1:14">
      <c r="A50" s="176" t="s">
        <v>827</v>
      </c>
      <c r="B50" s="49"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806.05679081517519</v>
      </c>
      <c r="N50" s="279">
        <f>K50*M50</f>
        <v>1612.1135816303504</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26324.410742255874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100</v>
      </c>
      <c r="N71" s="402">
        <f>K71/M71</f>
        <v>1877.7148499999998</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2944.5772861440796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29303.404794507951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5860.6809589015902</v>
      </c>
      <c r="M84" s="858"/>
      <c r="N84" s="57"/>
    </row>
    <row r="85" spans="1:14">
      <c r="B85" s="95" t="s">
        <v>973</v>
      </c>
      <c r="C85" s="96"/>
      <c r="D85" s="96"/>
      <c r="E85" s="96"/>
      <c r="F85" s="96"/>
      <c r="G85" s="96"/>
      <c r="H85" s="96"/>
      <c r="I85" s="93"/>
      <c r="J85" s="94"/>
      <c r="K85" s="311">
        <v>0.05</v>
      </c>
      <c r="L85" s="857">
        <f>N79*K85</f>
        <v>1465.1702397253976</v>
      </c>
      <c r="M85" s="858"/>
      <c r="N85" s="57"/>
    </row>
    <row r="86" spans="1:14" ht="15.75" thickBot="1">
      <c r="B86" s="97" t="s">
        <v>974</v>
      </c>
      <c r="C86" s="98"/>
      <c r="D86" s="98"/>
      <c r="E86" s="98"/>
      <c r="F86" s="98"/>
      <c r="G86" s="98"/>
      <c r="H86" s="98"/>
      <c r="I86" s="99"/>
      <c r="J86" s="100"/>
      <c r="K86" s="312">
        <v>0.05</v>
      </c>
      <c r="L86" s="859">
        <f>N79*K86</f>
        <v>1465.1702397253976</v>
      </c>
      <c r="M86" s="860"/>
      <c r="N86" s="57"/>
    </row>
    <row r="87" spans="1:14" ht="15.75" thickBot="1">
      <c r="B87" s="823" t="s">
        <v>953</v>
      </c>
      <c r="C87" s="824"/>
      <c r="D87" s="824"/>
      <c r="E87" s="824"/>
      <c r="F87" s="824"/>
      <c r="G87" s="824"/>
      <c r="H87" s="824"/>
      <c r="I87" s="824"/>
      <c r="J87" s="824"/>
      <c r="K87" s="824"/>
      <c r="L87" s="824"/>
      <c r="M87" s="825"/>
      <c r="N87" s="58">
        <f>L84+L85+L86</f>
        <v>8791.0214383523853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38094.426232860336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30"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1165</v>
      </c>
      <c r="C31" s="87" t="s">
        <v>2190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t="s">
        <v>119</v>
      </c>
      <c r="B36" s="836" t="str">
        <f>VLOOKUP(A36,EQUIPOS!A6:D154,3,FALSE)</f>
        <v xml:space="preserve">Bomba de concreto, Producción: 30 m3/h, POTENCIA: 67 HP, MAX PRESION DE CONCRETO: 1150 PSI
</v>
      </c>
      <c r="C36" s="837"/>
      <c r="D36" s="837"/>
      <c r="E36" s="837"/>
      <c r="F36" s="837"/>
      <c r="G36" s="837"/>
      <c r="H36" s="838"/>
      <c r="I36" s="274"/>
      <c r="J36" s="275"/>
      <c r="K36" s="276">
        <f>VLOOKUP(A36,EQUIPOS!A6:D163,4,FALSE)</f>
        <v>49871.995081349953</v>
      </c>
      <c r="L36" s="277"/>
      <c r="M36" s="343">
        <v>100</v>
      </c>
      <c r="N36" s="279">
        <f>K36/M36</f>
        <v>498.71995081349951</v>
      </c>
    </row>
    <row r="37" spans="1:14">
      <c r="A37" s="119" t="s">
        <v>138</v>
      </c>
      <c r="B37" s="836" t="str">
        <f>VLOOKUP(A37,EQUIPOS!A7:D154,3,FALSE)</f>
        <v>Camioneta D-300</v>
      </c>
      <c r="C37" s="837"/>
      <c r="D37" s="837"/>
      <c r="E37" s="837"/>
      <c r="F37" s="837"/>
      <c r="G37" s="837"/>
      <c r="H37" s="838"/>
      <c r="I37" s="428"/>
      <c r="J37" s="429"/>
      <c r="K37" s="276">
        <f>VLOOKUP(A37,EQUIPOS!A7:D164,4,FALSE)</f>
        <v>39767.94597246997</v>
      </c>
      <c r="L37" s="342"/>
      <c r="M37" s="343">
        <v>1000</v>
      </c>
      <c r="N37" s="279">
        <f>K37/M37</f>
        <v>39.767945972469967</v>
      </c>
    </row>
    <row r="38" spans="1:14">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0.01</v>
      </c>
      <c r="N41" s="351">
        <f>N77*M41</f>
        <v>4.4631027951800997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542.95099958114963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585</v>
      </c>
      <c r="B48" s="49" t="str">
        <f>VLOOKUP(A48,MATERIALES!A5:D373,3,FALSE)</f>
        <v>Mortero 1:3</v>
      </c>
      <c r="C48" s="288"/>
      <c r="D48" s="288"/>
      <c r="E48" s="288"/>
      <c r="F48" s="288"/>
      <c r="G48" s="288"/>
      <c r="H48" s="288"/>
      <c r="I48" s="288"/>
      <c r="J48" s="318" t="str">
        <f>VLOOKUP(A48,MATERIALES!A4:D640,2,FALSE)</f>
        <v>m3</v>
      </c>
      <c r="K48" s="493">
        <v>0.1</v>
      </c>
      <c r="L48" s="274"/>
      <c r="M48" s="409">
        <f>VLOOKUP(A48,MATERIALES!A5:D396,4,FALSE)</f>
        <v>326798.1630581076</v>
      </c>
      <c r="N48" s="279">
        <f>K48*M48</f>
        <v>32679.81630581076</v>
      </c>
    </row>
    <row r="49" spans="1:14">
      <c r="A49" s="176" t="s">
        <v>739</v>
      </c>
      <c r="B49" s="49" t="str">
        <f>VLOOKUP(A49,MATERIALES!A6:D373,3,FALSE)</f>
        <v>Varilla 5/8</v>
      </c>
      <c r="C49" s="432"/>
      <c r="D49" s="432"/>
      <c r="E49" s="432"/>
      <c r="F49" s="432"/>
      <c r="G49" s="432"/>
      <c r="H49" s="432"/>
      <c r="I49" s="432"/>
      <c r="J49" s="319" t="str">
        <f>VLOOKUP(A49,MATERIALES!A5:D641,2,FALSE)</f>
        <v>kg</v>
      </c>
      <c r="K49" s="493">
        <v>1.1000000000000001</v>
      </c>
      <c r="L49" s="428"/>
      <c r="M49" s="409">
        <f>VLOOKUP(A49,MATERIALES!A6:D397,4,FALSE)</f>
        <v>5126.6385539668945</v>
      </c>
      <c r="N49" s="279">
        <f>K49*M49</f>
        <v>5639.302409363584</v>
      </c>
    </row>
    <row r="50" spans="1:14">
      <c r="A50" s="176" t="s">
        <v>931</v>
      </c>
      <c r="B50" s="49" t="str">
        <f>VLOOKUP(A50,MATERIALES!A6:D373,3,FALSE)</f>
        <v>Malla Electrosoldada de 5/16</v>
      </c>
      <c r="C50" s="432"/>
      <c r="D50" s="432"/>
      <c r="E50" s="432"/>
      <c r="F50" s="432"/>
      <c r="G50" s="432"/>
      <c r="H50" s="432"/>
      <c r="I50" s="432"/>
      <c r="J50" s="319" t="str">
        <f>VLOOKUP(A50,MATERIALES!A6:D642,2,FALSE)</f>
        <v>m2</v>
      </c>
      <c r="K50" s="493">
        <v>1</v>
      </c>
      <c r="L50" s="428"/>
      <c r="M50" s="409">
        <f>VLOOKUP(A50,MATERIALES!A6:D398,4,FALSE)</f>
        <v>15339.008567392231</v>
      </c>
      <c r="N50" s="279">
        <f>K50*M50</f>
        <v>15339.008567392231</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53658.127282566573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800</v>
      </c>
      <c r="N71" s="402">
        <f>K71/M71</f>
        <v>312.95247499999999</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800</v>
      </c>
      <c r="N72" s="402">
        <f>K72/M72</f>
        <v>133.35780451800997</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446.31027951800996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54647.388561665735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10929.477712333148</v>
      </c>
      <c r="M84" s="858"/>
      <c r="N84" s="57"/>
    </row>
    <row r="85" spans="1:14">
      <c r="B85" s="95" t="s">
        <v>973</v>
      </c>
      <c r="C85" s="96"/>
      <c r="D85" s="96"/>
      <c r="E85" s="96"/>
      <c r="F85" s="96"/>
      <c r="G85" s="96"/>
      <c r="H85" s="96"/>
      <c r="I85" s="93"/>
      <c r="J85" s="94"/>
      <c r="K85" s="311">
        <v>0.05</v>
      </c>
      <c r="L85" s="857">
        <f>N79*K85</f>
        <v>2732.3694280832869</v>
      </c>
      <c r="M85" s="858"/>
      <c r="N85" s="57"/>
    </row>
    <row r="86" spans="1:14" ht="15.75" thickBot="1">
      <c r="B86" s="97" t="s">
        <v>974</v>
      </c>
      <c r="C86" s="98"/>
      <c r="D86" s="98"/>
      <c r="E86" s="98"/>
      <c r="F86" s="98"/>
      <c r="G86" s="98"/>
      <c r="H86" s="98"/>
      <c r="I86" s="99"/>
      <c r="J86" s="100"/>
      <c r="K86" s="312">
        <v>0.05</v>
      </c>
      <c r="L86" s="859">
        <f>N79*K86</f>
        <v>2732.3694280832869</v>
      </c>
      <c r="M86" s="860"/>
      <c r="N86" s="57"/>
    </row>
    <row r="87" spans="1:14" ht="15.75" thickBot="1">
      <c r="B87" s="823" t="s">
        <v>953</v>
      </c>
      <c r="C87" s="824"/>
      <c r="D87" s="824"/>
      <c r="E87" s="824"/>
      <c r="F87" s="824"/>
      <c r="G87" s="824"/>
      <c r="H87" s="824"/>
      <c r="I87" s="824"/>
      <c r="J87" s="824"/>
      <c r="K87" s="824"/>
      <c r="L87" s="824"/>
      <c r="M87" s="825"/>
      <c r="N87" s="58">
        <f>L84+L85+L86</f>
        <v>16394.21656849972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71041.605130165452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9.25" customHeight="1" thickBot="1">
      <c r="B29" s="77" t="s">
        <v>943</v>
      </c>
      <c r="C29" s="832" t="s">
        <v>944</v>
      </c>
      <c r="D29" s="833"/>
      <c r="E29" s="833"/>
      <c r="F29" s="833"/>
      <c r="G29" s="833"/>
      <c r="H29" s="833"/>
      <c r="I29" s="833"/>
      <c r="J29" s="78"/>
      <c r="K29" s="349" t="s">
        <v>2215</v>
      </c>
      <c r="L29" s="834" t="s">
        <v>945</v>
      </c>
      <c r="M29" s="835"/>
      <c r="N29" s="77" t="s">
        <v>946</v>
      </c>
    </row>
    <row r="30" spans="1:14" ht="17.25" hidden="1" customHeight="1">
      <c r="B30" s="77" t="s">
        <v>943</v>
      </c>
      <c r="C30" s="832" t="s">
        <v>944</v>
      </c>
      <c r="D30" s="833"/>
      <c r="E30" s="833"/>
      <c r="F30" s="833"/>
      <c r="G30" s="833"/>
      <c r="H30" s="833"/>
      <c r="I30" s="833"/>
      <c r="J30" s="78"/>
      <c r="K30" s="314"/>
      <c r="L30" s="834" t="s">
        <v>945</v>
      </c>
      <c r="M30" s="835"/>
      <c r="N30" s="77" t="s">
        <v>946</v>
      </c>
    </row>
    <row r="31" spans="1:14" ht="15.75" thickBot="1">
      <c r="A31" t="s">
        <v>1845</v>
      </c>
      <c r="B31" s="86" t="s">
        <v>1728</v>
      </c>
      <c r="C31" s="87" t="s">
        <v>2191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N77*M41</f>
        <v>312.95247499999999</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312.95247499999999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493">
        <v>0.5</v>
      </c>
      <c r="L48" s="274"/>
      <c r="M48" s="409">
        <f>VLOOKUP(A48,MATERIALES!A5:D396,4,FALSE)</f>
        <v>96678.485032800367</v>
      </c>
      <c r="N48" s="279">
        <f>K48*M48</f>
        <v>48339.242516400183</v>
      </c>
    </row>
    <row r="49" spans="1:14">
      <c r="A49" s="176" t="s">
        <v>914</v>
      </c>
      <c r="B49" s="49" t="str">
        <f>VLOOKUP(A49,MATERIALES!A6:D373,3,FALSE)</f>
        <v>Árbol de 1.2 m (Paisajístico)</v>
      </c>
      <c r="C49" s="432"/>
      <c r="D49" s="432"/>
      <c r="E49" s="432"/>
      <c r="F49" s="432"/>
      <c r="G49" s="432"/>
      <c r="H49" s="432"/>
      <c r="I49" s="432"/>
      <c r="J49" s="319" t="str">
        <f>VLOOKUP(A49,MATERIALES!A5:D641,2,FALSE)</f>
        <v>u</v>
      </c>
      <c r="K49" s="493">
        <v>1</v>
      </c>
      <c r="L49" s="428"/>
      <c r="M49" s="409">
        <f>VLOOKUP(A49,MATERIALES!A6:D397,4,FALSE)</f>
        <v>66029.85342222426</v>
      </c>
      <c r="N49" s="279">
        <f>K49*M49</f>
        <v>66029.85342222426</v>
      </c>
    </row>
    <row r="50" spans="1:14">
      <c r="A50" s="176"/>
      <c r="B50" s="49"/>
      <c r="C50" s="432"/>
      <c r="D50" s="432"/>
      <c r="E50" s="432"/>
      <c r="F50" s="432"/>
      <c r="G50" s="432"/>
      <c r="H50" s="432"/>
      <c r="I50" s="432"/>
      <c r="J50" s="325"/>
      <c r="K50" s="493"/>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114369.09593862444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6" t="s">
        <v>961</v>
      </c>
      <c r="M59" s="799"/>
      <c r="N59" s="82" t="s">
        <v>951</v>
      </c>
    </row>
    <row r="60" spans="1:14">
      <c r="B60" s="52"/>
      <c r="C60" s="324"/>
      <c r="D60" s="324"/>
      <c r="E60" s="324"/>
      <c r="F60" s="324"/>
      <c r="G60" s="324"/>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318"/>
      <c r="I63" s="286"/>
      <c r="J63" s="293"/>
      <c r="K63" s="286"/>
      <c r="L63" s="827"/>
      <c r="M63" s="828"/>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5"/>
      <c r="M65" s="996"/>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9" t="s">
        <v>963</v>
      </c>
      <c r="C70" s="850"/>
      <c r="D70" s="850"/>
      <c r="E70" s="850"/>
      <c r="F70" s="850"/>
      <c r="G70" s="850"/>
      <c r="H70" s="850"/>
      <c r="I70" s="79" t="s">
        <v>964</v>
      </c>
      <c r="J70" s="81" t="s">
        <v>1410</v>
      </c>
      <c r="K70" s="80" t="s">
        <v>966</v>
      </c>
      <c r="L70" s="851" t="s">
        <v>950</v>
      </c>
      <c r="M70" s="975"/>
      <c r="N70" s="104" t="s">
        <v>951</v>
      </c>
    </row>
    <row r="71" spans="1:15">
      <c r="A71" s="177" t="s">
        <v>6</v>
      </c>
      <c r="B71" s="55" t="str">
        <f>VLOOKUP(A71,'MANO DE OBRA'!A8:D68,3,FALSE)</f>
        <v xml:space="preserve">Obrero </v>
      </c>
      <c r="C71" s="53"/>
      <c r="D71" s="53"/>
      <c r="E71" s="53"/>
      <c r="F71" s="53"/>
      <c r="G71" s="53"/>
      <c r="H71" s="53"/>
      <c r="I71" s="299">
        <f>K71/J71*100</f>
        <v>33832.699999999997</v>
      </c>
      <c r="J71" s="300">
        <v>185</v>
      </c>
      <c r="K71" s="301">
        <f>VLOOKUP(A71,'MANO DE OBRA'!A8:D99,4,FALSE)</f>
        <v>62590.494999999995</v>
      </c>
      <c r="L71" s="56"/>
      <c r="M71" s="494">
        <v>10</v>
      </c>
      <c r="N71" s="402">
        <f>K71/M71</f>
        <v>6259.0494999999992</v>
      </c>
      <c r="O71" s="112"/>
    </row>
    <row r="72" spans="1:15">
      <c r="A72" s="177"/>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1"/>
      <c r="C76" s="992"/>
      <c r="D76" s="992"/>
      <c r="E76" s="992"/>
      <c r="F76" s="992"/>
      <c r="G76" s="992"/>
      <c r="H76" s="992"/>
      <c r="I76" s="175"/>
      <c r="J76" s="175"/>
      <c r="K76" s="175"/>
      <c r="L76" s="993"/>
      <c r="M76" s="994"/>
      <c r="N76" s="492"/>
    </row>
    <row r="77" spans="1:15" ht="15.75" thickBot="1">
      <c r="B77" s="823" t="s">
        <v>953</v>
      </c>
      <c r="C77" s="824"/>
      <c r="D77" s="824"/>
      <c r="E77" s="824"/>
      <c r="F77" s="824"/>
      <c r="G77" s="824"/>
      <c r="H77" s="824"/>
      <c r="I77" s="824"/>
      <c r="J77" s="824"/>
      <c r="K77" s="824"/>
      <c r="L77" s="824"/>
      <c r="M77" s="825"/>
      <c r="N77" s="308">
        <f>SUM(N71:N76)</f>
        <v>6259.0494999999992</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120941.09791362443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4" t="s">
        <v>969</v>
      </c>
      <c r="C83" s="815"/>
      <c r="D83" s="815"/>
      <c r="E83" s="815"/>
      <c r="F83" s="815"/>
      <c r="G83" s="815"/>
      <c r="H83" s="815"/>
      <c r="I83" s="321"/>
      <c r="J83" s="341"/>
      <c r="K83" s="309" t="s">
        <v>970</v>
      </c>
      <c r="L83" s="853" t="s">
        <v>971</v>
      </c>
      <c r="M83" s="854"/>
      <c r="N83" s="310"/>
    </row>
    <row r="84" spans="1:14">
      <c r="B84" s="855" t="s">
        <v>972</v>
      </c>
      <c r="C84" s="856"/>
      <c r="D84" s="856"/>
      <c r="E84" s="856"/>
      <c r="F84" s="856"/>
      <c r="G84" s="856"/>
      <c r="H84" s="856"/>
      <c r="I84" s="93"/>
      <c r="J84" s="94"/>
      <c r="K84" s="311">
        <v>0.2</v>
      </c>
      <c r="L84" s="857">
        <f>N79*K84</f>
        <v>24188.219582724887</v>
      </c>
      <c r="M84" s="858"/>
      <c r="N84" s="57"/>
    </row>
    <row r="85" spans="1:14">
      <c r="B85" s="95" t="s">
        <v>973</v>
      </c>
      <c r="C85" s="96"/>
      <c r="D85" s="96"/>
      <c r="E85" s="96"/>
      <c r="F85" s="96"/>
      <c r="G85" s="96"/>
      <c r="H85" s="96"/>
      <c r="I85" s="93"/>
      <c r="J85" s="94"/>
      <c r="K85" s="311">
        <v>0.05</v>
      </c>
      <c r="L85" s="857">
        <f>N79*K85</f>
        <v>6047.0548956812218</v>
      </c>
      <c r="M85" s="858"/>
      <c r="N85" s="57"/>
    </row>
    <row r="86" spans="1:14" ht="15.75" thickBot="1">
      <c r="B86" s="97" t="s">
        <v>974</v>
      </c>
      <c r="C86" s="98"/>
      <c r="D86" s="98"/>
      <c r="E86" s="98"/>
      <c r="F86" s="98"/>
      <c r="G86" s="98"/>
      <c r="H86" s="98"/>
      <c r="I86" s="99"/>
      <c r="J86" s="100"/>
      <c r="K86" s="312">
        <v>0.05</v>
      </c>
      <c r="L86" s="859">
        <f>N79*K86</f>
        <v>6047.0548956812218</v>
      </c>
      <c r="M86" s="860"/>
      <c r="N86" s="57"/>
    </row>
    <row r="87" spans="1:14" ht="15.75" thickBot="1">
      <c r="B87" s="823" t="s">
        <v>953</v>
      </c>
      <c r="C87" s="824"/>
      <c r="D87" s="824"/>
      <c r="E87" s="824"/>
      <c r="F87" s="824"/>
      <c r="G87" s="824"/>
      <c r="H87" s="824"/>
      <c r="I87" s="824"/>
      <c r="J87" s="824"/>
      <c r="K87" s="824"/>
      <c r="L87" s="824"/>
      <c r="M87" s="825"/>
      <c r="N87" s="58">
        <f>L84+L85+L86</f>
        <v>36282.329374087327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157223.42728771176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1"/>
      <c r="K119" s="971"/>
      <c r="L119" s="971"/>
      <c r="M119" s="971"/>
      <c r="N119" s="972"/>
    </row>
    <row r="120" spans="2:14" ht="15.75" thickBot="1">
      <c r="B120" s="426" t="s">
        <v>2221</v>
      </c>
      <c r="C120" s="427"/>
      <c r="D120" s="427"/>
      <c r="E120" s="266"/>
      <c r="F120" s="266"/>
      <c r="G120" s="266"/>
      <c r="H120" s="266"/>
      <c r="I120" s="266"/>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t="17.25" hidden="1" customHeight="1" thickBot="1">
      <c r="B30" s="77" t="s">
        <v>943</v>
      </c>
      <c r="C30" s="832" t="s">
        <v>944</v>
      </c>
      <c r="D30" s="833"/>
      <c r="E30" s="833"/>
      <c r="F30" s="833"/>
      <c r="G30" s="833"/>
      <c r="H30" s="833"/>
      <c r="I30" s="833"/>
      <c r="J30" s="78"/>
      <c r="K30" s="314"/>
      <c r="L30" s="834" t="s">
        <v>945</v>
      </c>
      <c r="M30" s="835"/>
      <c r="N30" s="77" t="s">
        <v>946</v>
      </c>
    </row>
    <row r="31" spans="1:14" ht="15.75" thickBot="1">
      <c r="A31" t="s">
        <v>1845</v>
      </c>
      <c r="B31" s="86" t="s">
        <v>1729</v>
      </c>
      <c r="C31" s="87" t="s">
        <v>2192</v>
      </c>
      <c r="D31" s="88"/>
      <c r="E31" s="88"/>
      <c r="F31" s="88"/>
      <c r="G31" s="88"/>
      <c r="H31" s="88"/>
      <c r="I31" s="88"/>
      <c r="J31" s="88"/>
      <c r="K31" s="460"/>
      <c r="L31" s="313" t="s">
        <v>984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19"/>
      <c r="B36" s="836"/>
      <c r="C36" s="837"/>
      <c r="D36" s="837"/>
      <c r="E36" s="837"/>
      <c r="F36" s="837"/>
      <c r="G36" s="837"/>
      <c r="H36" s="838"/>
      <c r="I36" s="274"/>
      <c r="J36" s="275"/>
      <c r="K36" s="276"/>
      <c r="L36" s="277"/>
      <c r="M36" s="343"/>
      <c r="N36" s="279"/>
    </row>
    <row r="37" spans="1:14">
      <c r="A37" s="119"/>
      <c r="B37" s="836"/>
      <c r="C37" s="837"/>
      <c r="D37" s="837"/>
      <c r="E37" s="837"/>
      <c r="F37" s="837"/>
      <c r="G37" s="837"/>
      <c r="H37" s="838"/>
      <c r="I37" s="428"/>
      <c r="J37" s="429"/>
      <c r="K37" s="276"/>
      <c r="L37" s="342"/>
      <c r="M37" s="343"/>
      <c r="N37" s="279"/>
    </row>
    <row r="38" spans="1:14">
      <c r="B38" s="836"/>
      <c r="C38" s="837"/>
      <c r="D38" s="837"/>
      <c r="E38" s="837"/>
      <c r="F38" s="837"/>
      <c r="G38" s="837"/>
      <c r="H38" s="838"/>
      <c r="I38" s="335"/>
      <c r="J38" s="337"/>
      <c r="K38" s="276"/>
      <c r="L38" s="430"/>
      <c r="M38" s="431"/>
      <c r="N38" s="279"/>
    </row>
    <row r="39" spans="1:14">
      <c r="B39" s="836"/>
      <c r="C39" s="837"/>
      <c r="D39" s="837"/>
      <c r="E39" s="837"/>
      <c r="F39" s="837"/>
      <c r="G39" s="837"/>
      <c r="H39" s="838"/>
      <c r="I39" s="42"/>
      <c r="J39" s="43"/>
      <c r="K39" s="276"/>
      <c r="L39" s="283"/>
      <c r="M39" s="343"/>
      <c r="N39" s="279"/>
    </row>
    <row r="40" spans="1:14">
      <c r="B40" s="327"/>
      <c r="C40" s="328"/>
      <c r="D40" s="328"/>
      <c r="E40" s="328"/>
      <c r="F40" s="330"/>
      <c r="G40" s="330"/>
      <c r="H40" s="131"/>
      <c r="I40" s="42"/>
      <c r="J40" s="43"/>
      <c r="K40" s="276"/>
      <c r="L40" s="283"/>
      <c r="M40" s="284"/>
      <c r="N40" s="280"/>
    </row>
    <row r="41" spans="1:14">
      <c r="B41" s="843" t="s">
        <v>952</v>
      </c>
      <c r="C41" s="844"/>
      <c r="D41" s="844"/>
      <c r="E41" s="44"/>
      <c r="F41" s="45"/>
      <c r="G41" s="45"/>
      <c r="H41" s="46"/>
      <c r="I41" s="42"/>
      <c r="J41" s="43"/>
      <c r="K41" s="286"/>
      <c r="L41" s="283"/>
      <c r="M41" s="408">
        <v>0.05</v>
      </c>
      <c r="N41" s="351">
        <f>N76*M41</f>
        <v>104317.49166666667</v>
      </c>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401">
        <f>SUM(N36:N42)</f>
        <v>104317.49166666667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A48" s="176" t="s">
        <v>913</v>
      </c>
      <c r="B48" s="49" t="str">
        <f>VLOOKUP(A48,MATERIALES!A6:D373,3,FALSE)</f>
        <v>Árbol de 0.6 m (Protector)</v>
      </c>
      <c r="C48" s="432"/>
      <c r="D48" s="432"/>
      <c r="E48" s="432"/>
      <c r="F48" s="432"/>
      <c r="G48" s="432"/>
      <c r="H48" s="432"/>
      <c r="I48" s="432"/>
      <c r="J48" s="325" t="str">
        <f>VLOOKUP(A48,MATERIALES!A4:D640,2,FALSE)</f>
        <v>u</v>
      </c>
      <c r="K48" s="493">
        <v>1100</v>
      </c>
      <c r="L48" s="428"/>
      <c r="M48" s="409">
        <f>VLOOKUP(A48,MATERIALES!A6:D397,4,FALSE)</f>
        <v>48879.468484697652</v>
      </c>
      <c r="N48" s="279">
        <f>K48*M48</f>
        <v>53767415.333167419</v>
      </c>
    </row>
    <row r="49" spans="1:14">
      <c r="A49" s="176"/>
      <c r="B49" s="49"/>
      <c r="C49" s="432"/>
      <c r="D49" s="432"/>
      <c r="E49" s="432"/>
      <c r="F49" s="432"/>
      <c r="G49" s="432"/>
      <c r="H49" s="432"/>
      <c r="I49" s="432"/>
      <c r="J49" s="325"/>
      <c r="K49" s="452"/>
      <c r="L49" s="428"/>
      <c r="M49" s="409"/>
      <c r="N49" s="279"/>
    </row>
    <row r="50" spans="1:14">
      <c r="A50" s="176"/>
      <c r="B50" s="49"/>
      <c r="C50" s="432"/>
      <c r="D50" s="432"/>
      <c r="E50" s="432"/>
      <c r="F50" s="432"/>
      <c r="G50" s="432"/>
      <c r="H50" s="432"/>
      <c r="I50" s="432"/>
      <c r="J50" s="318"/>
      <c r="K50" s="404"/>
      <c r="L50" s="428"/>
      <c r="M50" s="409"/>
      <c r="N50" s="279"/>
    </row>
    <row r="51" spans="1:14">
      <c r="B51" s="327"/>
      <c r="C51" s="53"/>
      <c r="D51" s="53"/>
      <c r="E51" s="53"/>
      <c r="F51" s="53"/>
      <c r="G51" s="53"/>
      <c r="H51" s="53"/>
      <c r="I51" s="53"/>
      <c r="J51" s="295"/>
      <c r="K51" s="175"/>
      <c r="L51" s="325"/>
      <c r="M51" s="433"/>
      <c r="N51" s="280"/>
    </row>
    <row r="52" spans="1:14">
      <c r="B52" s="174"/>
      <c r="C52" s="324"/>
      <c r="D52" s="324"/>
      <c r="E52" s="324"/>
      <c r="F52" s="324"/>
      <c r="G52" s="324"/>
      <c r="H52" s="324"/>
      <c r="I52" s="324"/>
      <c r="J52" s="318"/>
      <c r="K52" s="50"/>
      <c r="L52" s="325"/>
      <c r="M52" s="433"/>
      <c r="N52" s="280"/>
    </row>
    <row r="53" spans="1:14" ht="15.75" thickBot="1">
      <c r="B53" s="485"/>
      <c r="C53" s="53"/>
      <c r="D53" s="53"/>
      <c r="E53" s="53"/>
      <c r="F53" s="53"/>
      <c r="G53" s="53"/>
      <c r="H53" s="53"/>
      <c r="I53" s="53"/>
      <c r="J53" s="295"/>
      <c r="K53" s="175"/>
      <c r="L53" s="486"/>
      <c r="M53" s="487"/>
      <c r="N53" s="488"/>
    </row>
    <row r="54" spans="1:14" ht="15.75" thickBot="1">
      <c r="B54" s="823" t="s">
        <v>953</v>
      </c>
      <c r="C54" s="824"/>
      <c r="D54" s="824"/>
      <c r="E54" s="824"/>
      <c r="F54" s="824"/>
      <c r="G54" s="824"/>
      <c r="H54" s="824"/>
      <c r="I54" s="824"/>
      <c r="J54" s="824"/>
      <c r="K54" s="824"/>
      <c r="L54" s="824"/>
      <c r="M54" s="825"/>
      <c r="N54" s="401">
        <f>SUM(N48:N53)</f>
        <v>53767415.333167419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6" t="s">
        <v>961</v>
      </c>
      <c r="M58" s="799"/>
      <c r="N58" s="82" t="s">
        <v>951</v>
      </c>
    </row>
    <row r="59" spans="1:14">
      <c r="B59" s="52"/>
      <c r="C59" s="324"/>
      <c r="D59" s="324"/>
      <c r="E59" s="324"/>
      <c r="F59" s="324"/>
      <c r="G59" s="324"/>
      <c r="H59" s="318"/>
      <c r="I59" s="286"/>
      <c r="J59" s="293"/>
      <c r="K59" s="286"/>
      <c r="L59" s="827"/>
      <c r="M59" s="828"/>
      <c r="N59" s="294"/>
    </row>
    <row r="60" spans="1:14">
      <c r="B60" s="52"/>
      <c r="C60" s="53"/>
      <c r="D60" s="53"/>
      <c r="E60" s="53"/>
      <c r="F60" s="53"/>
      <c r="G60" s="53"/>
      <c r="H60" s="318"/>
      <c r="I60" s="286"/>
      <c r="J60" s="293"/>
      <c r="K60" s="286"/>
      <c r="L60" s="827"/>
      <c r="M60" s="828"/>
      <c r="N60" s="294"/>
    </row>
    <row r="61" spans="1:14">
      <c r="B61" s="52"/>
      <c r="C61" s="53"/>
      <c r="D61" s="53"/>
      <c r="E61" s="53"/>
      <c r="F61" s="53"/>
      <c r="G61" s="53"/>
      <c r="H61" s="318"/>
      <c r="I61" s="286"/>
      <c r="J61" s="293"/>
      <c r="K61" s="286"/>
      <c r="L61" s="827"/>
      <c r="M61" s="828"/>
      <c r="N61" s="294"/>
    </row>
    <row r="62" spans="1:14">
      <c r="B62" s="52"/>
      <c r="C62" s="53"/>
      <c r="D62" s="53"/>
      <c r="E62" s="53"/>
      <c r="F62" s="53"/>
      <c r="G62" s="53"/>
      <c r="H62" s="318"/>
      <c r="I62" s="286"/>
      <c r="J62" s="293"/>
      <c r="K62" s="286"/>
      <c r="L62" s="827"/>
      <c r="M62" s="828"/>
      <c r="N62" s="294"/>
    </row>
    <row r="63" spans="1:14">
      <c r="B63" s="52"/>
      <c r="C63" s="53"/>
      <c r="D63" s="53"/>
      <c r="E63" s="53"/>
      <c r="F63" s="53"/>
      <c r="G63" s="53"/>
      <c r="H63" s="295"/>
      <c r="I63" s="286"/>
      <c r="J63" s="286"/>
      <c r="K63" s="286"/>
      <c r="L63" s="296"/>
      <c r="M63" s="297"/>
      <c r="N63" s="298"/>
    </row>
    <row r="64" spans="1:14" ht="15.75" thickBot="1">
      <c r="B64" s="55"/>
      <c r="C64" s="53"/>
      <c r="D64" s="53"/>
      <c r="E64" s="53"/>
      <c r="F64" s="53"/>
      <c r="G64" s="53"/>
      <c r="H64" s="491"/>
      <c r="I64" s="175"/>
      <c r="J64" s="175"/>
      <c r="K64" s="175"/>
      <c r="L64" s="995"/>
      <c r="M64" s="996"/>
      <c r="N64" s="492"/>
    </row>
    <row r="65" spans="1:15" ht="15.75" thickBot="1">
      <c r="B65" s="823" t="s">
        <v>953</v>
      </c>
      <c r="C65" s="824"/>
      <c r="D65" s="824"/>
      <c r="E65" s="824"/>
      <c r="F65" s="824"/>
      <c r="G65" s="824"/>
      <c r="H65" s="824"/>
      <c r="I65" s="824"/>
      <c r="J65" s="824"/>
      <c r="K65" s="824"/>
      <c r="L65" s="824"/>
      <c r="M65" s="825"/>
      <c r="N65" s="401"/>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9" t="s">
        <v>963</v>
      </c>
      <c r="C69" s="850"/>
      <c r="D69" s="850"/>
      <c r="E69" s="850"/>
      <c r="F69" s="850"/>
      <c r="G69" s="850"/>
      <c r="H69" s="850"/>
      <c r="I69" s="79" t="s">
        <v>964</v>
      </c>
      <c r="J69" s="81" t="s">
        <v>1410</v>
      </c>
      <c r="K69" s="80" t="s">
        <v>966</v>
      </c>
      <c r="L69" s="851" t="s">
        <v>950</v>
      </c>
      <c r="M69" s="975"/>
      <c r="N69" s="104" t="s">
        <v>951</v>
      </c>
    </row>
    <row r="70" spans="1:15">
      <c r="A70" s="177" t="s">
        <v>13</v>
      </c>
      <c r="B70" s="55" t="str">
        <f>VLOOKUP(A70,'MANO DE OBRA'!A8:D68,3,FALSE)</f>
        <v>Obrero (5)</v>
      </c>
      <c r="C70" s="53"/>
      <c r="D70" s="53"/>
      <c r="E70" s="53"/>
      <c r="F70" s="53"/>
      <c r="G70" s="53"/>
      <c r="H70" s="53"/>
      <c r="I70" s="299">
        <f>K70/J70*100</f>
        <v>169163.49999999997</v>
      </c>
      <c r="J70" s="300">
        <v>185</v>
      </c>
      <c r="K70" s="301">
        <f>VLOOKUP(A70,'MANO DE OBRA'!A8:D99,4,FALSE)</f>
        <v>312952.47499999998</v>
      </c>
      <c r="L70" s="56"/>
      <c r="M70" s="494">
        <v>0.15</v>
      </c>
      <c r="N70" s="402">
        <f>K70/M70</f>
        <v>2086349.8333333333</v>
      </c>
      <c r="O70" s="112"/>
    </row>
    <row r="71" spans="1:15">
      <c r="A71" s="177"/>
      <c r="B71" s="55"/>
      <c r="C71" s="53"/>
      <c r="D71" s="53"/>
      <c r="E71" s="53"/>
      <c r="F71" s="53"/>
      <c r="G71" s="53"/>
      <c r="H71" s="53"/>
      <c r="I71" s="299"/>
      <c r="J71" s="300"/>
      <c r="K71" s="301"/>
      <c r="L71" s="56"/>
      <c r="M71" s="441"/>
      <c r="N71" s="402"/>
    </row>
    <row r="72" spans="1:1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991"/>
      <c r="C75" s="992"/>
      <c r="D75" s="992"/>
      <c r="E75" s="992"/>
      <c r="F75" s="992"/>
      <c r="G75" s="992"/>
      <c r="H75" s="992"/>
      <c r="I75" s="175"/>
      <c r="J75" s="175"/>
      <c r="K75" s="175"/>
      <c r="L75" s="993"/>
      <c r="M75" s="994"/>
      <c r="N75" s="51"/>
    </row>
    <row r="76" spans="1:15" ht="15.75" thickBot="1">
      <c r="B76" s="823" t="s">
        <v>953</v>
      </c>
      <c r="C76" s="824"/>
      <c r="D76" s="824"/>
      <c r="E76" s="824"/>
      <c r="F76" s="824"/>
      <c r="G76" s="824"/>
      <c r="H76" s="824"/>
      <c r="I76" s="824"/>
      <c r="J76" s="824"/>
      <c r="K76" s="824"/>
      <c r="L76" s="824"/>
      <c r="M76" s="825"/>
      <c r="N76" s="308">
        <f>SUM(N70:N75)</f>
        <v>2086349.8333333333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55958082.658167422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11191616.531633485</v>
      </c>
      <c r="M83" s="858"/>
      <c r="N83" s="57"/>
    </row>
    <row r="84" spans="1:14">
      <c r="B84" s="95" t="s">
        <v>973</v>
      </c>
      <c r="C84" s="96"/>
      <c r="D84" s="96"/>
      <c r="E84" s="96"/>
      <c r="F84" s="96"/>
      <c r="G84" s="96"/>
      <c r="H84" s="96"/>
      <c r="I84" s="93"/>
      <c r="J84" s="94"/>
      <c r="K84" s="311">
        <v>0.05</v>
      </c>
      <c r="L84" s="857">
        <f>N78*K84</f>
        <v>2797904.1329083713</v>
      </c>
      <c r="M84" s="858"/>
      <c r="N84" s="57"/>
    </row>
    <row r="85" spans="1:14" ht="15.75" thickBot="1">
      <c r="B85" s="97" t="s">
        <v>974</v>
      </c>
      <c r="C85" s="98"/>
      <c r="D85" s="98"/>
      <c r="E85" s="98"/>
      <c r="F85" s="98"/>
      <c r="G85" s="98"/>
      <c r="H85" s="98"/>
      <c r="I85" s="99"/>
      <c r="J85" s="100"/>
      <c r="K85" s="312">
        <v>0.05</v>
      </c>
      <c r="L85" s="859">
        <f>N78*K85</f>
        <v>2797904.1329083713</v>
      </c>
      <c r="M85" s="860"/>
      <c r="N85" s="57"/>
    </row>
    <row r="86" spans="1:14" ht="15.75" thickBot="1">
      <c r="B86" s="823" t="s">
        <v>953</v>
      </c>
      <c r="C86" s="824"/>
      <c r="D86" s="824"/>
      <c r="E86" s="824"/>
      <c r="F86" s="824"/>
      <c r="G86" s="824"/>
      <c r="H86" s="824"/>
      <c r="I86" s="824"/>
      <c r="J86" s="824"/>
      <c r="K86" s="824"/>
      <c r="L86" s="824"/>
      <c r="M86" s="825"/>
      <c r="N86" s="58">
        <f>L83+L84+L85</f>
        <v>16787424.797450226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72745507.455617651</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28.5" customHeight="1" thickBot="1">
      <c r="A31" t="s">
        <v>1845</v>
      </c>
      <c r="B31" s="113" t="s">
        <v>1166</v>
      </c>
      <c r="C31" s="997" t="s">
        <v>2193</v>
      </c>
      <c r="D31" s="998"/>
      <c r="E31" s="998"/>
      <c r="F31" s="998"/>
      <c r="G31" s="998"/>
      <c r="H31" s="998"/>
      <c r="I31" s="998"/>
      <c r="J31" s="998"/>
      <c r="K31" s="495"/>
      <c r="L31" s="465" t="s">
        <v>1730</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s="177" t="s">
        <v>373</v>
      </c>
      <c r="B36" s="836" t="str">
        <f>VLOOKUP(A36,EQUIPOS!A6:D154,3,FALSE)</f>
        <v>Volqueta 6 m3</v>
      </c>
      <c r="C36" s="837"/>
      <c r="D36" s="837"/>
      <c r="E36" s="837"/>
      <c r="F36" s="837"/>
      <c r="G36" s="837"/>
      <c r="H36" s="838"/>
      <c r="I36" s="274"/>
      <c r="J36" s="275"/>
      <c r="K36" s="276">
        <f>VLOOKUP(A36,EQUIPOS!A6:D161,4,FALSE)</f>
        <v>84691.98641044517</v>
      </c>
      <c r="L36" s="277"/>
      <c r="M36" s="462">
        <v>81</v>
      </c>
      <c r="N36" s="279">
        <f>K36/M36</f>
        <v>1045.5800791412985</v>
      </c>
    </row>
    <row r="37" span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80"/>
    </row>
    <row r="39" spans="1:14">
      <c r="B39" s="836"/>
      <c r="C39" s="837"/>
      <c r="D39" s="837"/>
      <c r="E39" s="837"/>
      <c r="F39" s="837"/>
      <c r="G39" s="837"/>
      <c r="H39" s="838"/>
      <c r="I39" s="839"/>
      <c r="J39" s="820"/>
      <c r="K39" s="281"/>
      <c r="L39" s="840"/>
      <c r="M39" s="841"/>
      <c r="N39" s="282"/>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105">
        <f>SUM(N36:N42)</f>
        <v>1045.5800791412985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818"/>
      <c r="C53" s="819"/>
      <c r="D53" s="819"/>
      <c r="E53" s="819"/>
      <c r="F53" s="819"/>
      <c r="G53" s="819"/>
      <c r="H53" s="819"/>
      <c r="I53" s="820"/>
      <c r="J53" s="48"/>
      <c r="K53" s="50"/>
      <c r="L53" s="821"/>
      <c r="M53" s="822"/>
      <c r="N53" s="51"/>
    </row>
    <row r="54" spans="2:14" ht="15.75" thickBot="1">
      <c r="B54" s="823" t="s">
        <v>953</v>
      </c>
      <c r="C54" s="824"/>
      <c r="D54" s="824"/>
      <c r="E54" s="824"/>
      <c r="F54" s="824"/>
      <c r="G54" s="824"/>
      <c r="H54" s="824"/>
      <c r="I54" s="824"/>
      <c r="J54" s="824"/>
      <c r="K54" s="824"/>
      <c r="L54" s="824"/>
      <c r="M54" s="825"/>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826" t="s">
        <v>961</v>
      </c>
      <c r="M58" s="799"/>
      <c r="N58" s="82" t="s">
        <v>951</v>
      </c>
    </row>
    <row r="59" spans="2:14">
      <c r="B59" s="52"/>
      <c r="C59" s="324"/>
      <c r="D59" s="324"/>
      <c r="E59" s="324"/>
      <c r="F59" s="324"/>
      <c r="G59" s="324"/>
      <c r="H59" s="318"/>
      <c r="I59" s="286"/>
      <c r="J59" s="293"/>
      <c r="K59" s="286"/>
      <c r="L59" s="827"/>
      <c r="M59" s="828"/>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5"/>
      <c r="M64" s="996"/>
      <c r="N64" s="492"/>
    </row>
    <row r="65" spans="2:15" ht="15.75" thickBot="1">
      <c r="B65" s="823" t="s">
        <v>953</v>
      </c>
      <c r="C65" s="824"/>
      <c r="D65" s="824"/>
      <c r="E65" s="824"/>
      <c r="F65" s="824"/>
      <c r="G65" s="824"/>
      <c r="H65" s="824"/>
      <c r="I65" s="824"/>
      <c r="J65" s="824"/>
      <c r="K65" s="824"/>
      <c r="L65" s="824"/>
      <c r="M65" s="825"/>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1"/>
      <c r="C75" s="992"/>
      <c r="D75" s="992"/>
      <c r="E75" s="992"/>
      <c r="F75" s="992"/>
      <c r="G75" s="992"/>
      <c r="H75" s="992"/>
      <c r="I75" s="175"/>
      <c r="J75" s="175"/>
      <c r="K75" s="175"/>
      <c r="L75" s="993"/>
      <c r="M75" s="994"/>
      <c r="N75" s="51"/>
    </row>
    <row r="76" spans="2:15" ht="15.75" thickBot="1">
      <c r="B76" s="823" t="s">
        <v>953</v>
      </c>
      <c r="C76" s="824"/>
      <c r="D76" s="824"/>
      <c r="E76" s="824"/>
      <c r="F76" s="824"/>
      <c r="G76" s="824"/>
      <c r="H76" s="824"/>
      <c r="I76" s="824"/>
      <c r="J76" s="824"/>
      <c r="K76" s="824"/>
      <c r="L76" s="824"/>
      <c r="M76" s="825"/>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1045.5800791412985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209.11601582825972</v>
      </c>
      <c r="M83" s="858"/>
      <c r="N83" s="57"/>
    </row>
    <row r="84" spans="1:14">
      <c r="B84" s="95" t="s">
        <v>973</v>
      </c>
      <c r="C84" s="96"/>
      <c r="D84" s="96"/>
      <c r="E84" s="96"/>
      <c r="F84" s="96"/>
      <c r="G84" s="96"/>
      <c r="H84" s="96"/>
      <c r="I84" s="93"/>
      <c r="J84" s="94"/>
      <c r="K84" s="311">
        <v>0.05</v>
      </c>
      <c r="L84" s="857">
        <f>N78*K84</f>
        <v>52.27900395706493</v>
      </c>
      <c r="M84" s="858"/>
      <c r="N84" s="57"/>
    </row>
    <row r="85" spans="1:14" ht="15.75" thickBot="1">
      <c r="B85" s="97" t="s">
        <v>974</v>
      </c>
      <c r="C85" s="98"/>
      <c r="D85" s="98"/>
      <c r="E85" s="98"/>
      <c r="F85" s="98"/>
      <c r="G85" s="98"/>
      <c r="H85" s="98"/>
      <c r="I85" s="99"/>
      <c r="J85" s="100"/>
      <c r="K85" s="312">
        <v>0.05</v>
      </c>
      <c r="L85" s="859">
        <f>N78*K85</f>
        <v>52.27900395706493</v>
      </c>
      <c r="M85" s="860"/>
      <c r="N85" s="57"/>
    </row>
    <row r="86" spans="1:14" ht="15.75" thickBot="1">
      <c r="B86" s="823" t="s">
        <v>953</v>
      </c>
      <c r="C86" s="824"/>
      <c r="D86" s="824"/>
      <c r="E86" s="824"/>
      <c r="F86" s="824"/>
      <c r="G86" s="824"/>
      <c r="H86" s="824"/>
      <c r="I86" s="824"/>
      <c r="J86" s="824"/>
      <c r="K86" s="824"/>
      <c r="L86" s="824"/>
      <c r="M86" s="825"/>
      <c r="N86" s="58">
        <f>L83+L84+L85</f>
        <v>313.67402374238952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1359.2541028836881</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5"/>
      <c r="H25" s="905"/>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08" t="s">
        <v>942</v>
      </c>
      <c r="C27" s="909"/>
      <c r="D27" s="909"/>
      <c r="E27" s="909"/>
      <c r="F27" s="909"/>
      <c r="G27" s="909"/>
      <c r="H27" s="909"/>
      <c r="I27" s="909"/>
      <c r="J27" s="909"/>
      <c r="K27" s="909"/>
      <c r="L27" s="909"/>
      <c r="M27" s="909"/>
      <c r="N27" s="910"/>
    </row>
    <row r="28" spans="1:14" ht="15.75" thickBot="1">
      <c r="B28" s="39"/>
      <c r="C28" s="40"/>
      <c r="D28" s="40"/>
      <c r="E28" s="40"/>
      <c r="F28" s="40"/>
      <c r="G28" s="40"/>
      <c r="H28" s="40"/>
      <c r="I28" s="40"/>
      <c r="J28" s="40"/>
      <c r="K28" s="40"/>
      <c r="L28" s="40"/>
      <c r="M28" s="40"/>
      <c r="N28" s="41"/>
    </row>
    <row r="29" spans="1:14" ht="26.25" thickBot="1">
      <c r="B29" s="77" t="s">
        <v>943</v>
      </c>
      <c r="C29" s="832" t="s">
        <v>944</v>
      </c>
      <c r="D29" s="833"/>
      <c r="E29" s="833"/>
      <c r="F29" s="833"/>
      <c r="G29" s="833"/>
      <c r="H29" s="833"/>
      <c r="I29" s="833"/>
      <c r="J29" s="78"/>
      <c r="K29" s="349" t="s">
        <v>2215</v>
      </c>
      <c r="L29" s="834" t="s">
        <v>945</v>
      </c>
      <c r="M29" s="835"/>
      <c r="N29" s="77" t="s">
        <v>946</v>
      </c>
    </row>
    <row r="30" spans="1:14" hidden="1">
      <c r="B30" s="77" t="s">
        <v>943</v>
      </c>
      <c r="C30" s="832" t="s">
        <v>944</v>
      </c>
      <c r="D30" s="833"/>
      <c r="E30" s="833"/>
      <c r="F30" s="833"/>
      <c r="G30" s="833"/>
      <c r="H30" s="833"/>
      <c r="I30" s="833"/>
      <c r="J30" s="78"/>
      <c r="K30" s="314"/>
      <c r="L30" s="834" t="s">
        <v>945</v>
      </c>
      <c r="M30" s="835"/>
      <c r="N30" s="77" t="s">
        <v>946</v>
      </c>
    </row>
    <row r="31" spans="1:14" ht="41.25" customHeight="1" thickBot="1">
      <c r="A31" t="s">
        <v>1845</v>
      </c>
      <c r="B31" s="113" t="s">
        <v>1167</v>
      </c>
      <c r="C31" s="997" t="s">
        <v>2196</v>
      </c>
      <c r="D31" s="998"/>
      <c r="E31" s="998"/>
      <c r="F31" s="998"/>
      <c r="G31" s="998"/>
      <c r="H31" s="998"/>
      <c r="I31" s="998"/>
      <c r="J31" s="998"/>
      <c r="K31" s="495"/>
      <c r="L31" s="465" t="s">
        <v>1999</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373</v>
      </c>
      <c r="B36" s="836" t="str">
        <f>VLOOKUP(A36,EQUIPOS!A6:D154,3,FALSE)</f>
        <v>Volqueta 6 m3</v>
      </c>
      <c r="C36" s="837"/>
      <c r="D36" s="837"/>
      <c r="E36" s="837"/>
      <c r="F36" s="837"/>
      <c r="G36" s="837"/>
      <c r="H36" s="838"/>
      <c r="I36" s="274"/>
      <c r="J36" s="275"/>
      <c r="K36" s="276">
        <f>VLOOKUP(A36,EQUIPOS!A6:D161,4,FALSE)</f>
        <v>84691.98641044517</v>
      </c>
      <c r="L36" s="277"/>
      <c r="M36" s="290">
        <v>66</v>
      </c>
      <c r="N36" s="279">
        <f>K36/M36</f>
        <v>1283.2119153097753</v>
      </c>
    </row>
    <row r="37" span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80"/>
    </row>
    <row r="39" spans="1:14">
      <c r="B39" s="836"/>
      <c r="C39" s="837"/>
      <c r="D39" s="837"/>
      <c r="E39" s="837"/>
      <c r="F39" s="837"/>
      <c r="G39" s="837"/>
      <c r="H39" s="838"/>
      <c r="I39" s="839"/>
      <c r="J39" s="820"/>
      <c r="K39" s="281"/>
      <c r="L39" s="840"/>
      <c r="M39" s="841"/>
      <c r="N39" s="282"/>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105">
        <f>SUM(N36:N42)</f>
        <v>1283.2119153097753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818"/>
      <c r="C53" s="819"/>
      <c r="D53" s="819"/>
      <c r="E53" s="819"/>
      <c r="F53" s="819"/>
      <c r="G53" s="819"/>
      <c r="H53" s="819"/>
      <c r="I53" s="820"/>
      <c r="J53" s="48"/>
      <c r="K53" s="50"/>
      <c r="L53" s="821"/>
      <c r="M53" s="822"/>
      <c r="N53" s="51"/>
    </row>
    <row r="54" spans="2:14" ht="15.75" thickBot="1">
      <c r="B54" s="823" t="s">
        <v>953</v>
      </c>
      <c r="C54" s="824"/>
      <c r="D54" s="824"/>
      <c r="E54" s="824"/>
      <c r="F54" s="824"/>
      <c r="G54" s="824"/>
      <c r="H54" s="824"/>
      <c r="I54" s="824"/>
      <c r="J54" s="824"/>
      <c r="K54" s="824"/>
      <c r="L54" s="824"/>
      <c r="M54" s="825"/>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826" t="s">
        <v>961</v>
      </c>
      <c r="M58" s="799"/>
      <c r="N58" s="82" t="s">
        <v>951</v>
      </c>
    </row>
    <row r="59" spans="2:14">
      <c r="B59" s="52"/>
      <c r="C59" s="324"/>
      <c r="D59" s="324"/>
      <c r="E59" s="324"/>
      <c r="F59" s="324"/>
      <c r="G59" s="324"/>
      <c r="H59" s="318"/>
      <c r="I59" s="286"/>
      <c r="J59" s="293"/>
      <c r="K59" s="286"/>
      <c r="L59" s="827"/>
      <c r="M59" s="828"/>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5"/>
      <c r="M64" s="996"/>
      <c r="N64" s="492"/>
    </row>
    <row r="65" spans="2:15" ht="15.75" thickBot="1">
      <c r="B65" s="823" t="s">
        <v>953</v>
      </c>
      <c r="C65" s="824"/>
      <c r="D65" s="824"/>
      <c r="E65" s="824"/>
      <c r="F65" s="824"/>
      <c r="G65" s="824"/>
      <c r="H65" s="824"/>
      <c r="I65" s="824"/>
      <c r="J65" s="824"/>
      <c r="K65" s="824"/>
      <c r="L65" s="824"/>
      <c r="M65" s="825"/>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1"/>
      <c r="C75" s="992"/>
      <c r="D75" s="992"/>
      <c r="E75" s="992"/>
      <c r="F75" s="992"/>
      <c r="G75" s="992"/>
      <c r="H75" s="992"/>
      <c r="I75" s="175"/>
      <c r="J75" s="175"/>
      <c r="K75" s="175"/>
      <c r="L75" s="993"/>
      <c r="M75" s="994"/>
      <c r="N75" s="51"/>
    </row>
    <row r="76" spans="2:15" ht="15.75" thickBot="1">
      <c r="B76" s="823" t="s">
        <v>953</v>
      </c>
      <c r="C76" s="824"/>
      <c r="D76" s="824"/>
      <c r="E76" s="824"/>
      <c r="F76" s="824"/>
      <c r="G76" s="824"/>
      <c r="H76" s="824"/>
      <c r="I76" s="824"/>
      <c r="J76" s="824"/>
      <c r="K76" s="824"/>
      <c r="L76" s="824"/>
      <c r="M76" s="825"/>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1283.2119153097753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256.64238306195506</v>
      </c>
      <c r="M83" s="858"/>
      <c r="N83" s="57"/>
    </row>
    <row r="84" spans="1:14">
      <c r="B84" s="95" t="s">
        <v>973</v>
      </c>
      <c r="C84" s="96"/>
      <c r="D84" s="96"/>
      <c r="E84" s="96"/>
      <c r="F84" s="96"/>
      <c r="G84" s="96"/>
      <c r="H84" s="96"/>
      <c r="I84" s="93"/>
      <c r="J84" s="94"/>
      <c r="K84" s="311">
        <v>0.05</v>
      </c>
      <c r="L84" s="857">
        <f>N78*K84</f>
        <v>64.160595765488765</v>
      </c>
      <c r="M84" s="858"/>
      <c r="N84" s="57"/>
    </row>
    <row r="85" spans="1:14" ht="15.75" thickBot="1">
      <c r="B85" s="97" t="s">
        <v>974</v>
      </c>
      <c r="C85" s="98"/>
      <c r="D85" s="98"/>
      <c r="E85" s="98"/>
      <c r="F85" s="98"/>
      <c r="G85" s="98"/>
      <c r="H85" s="98"/>
      <c r="I85" s="99"/>
      <c r="J85" s="100"/>
      <c r="K85" s="312">
        <v>0.05</v>
      </c>
      <c r="L85" s="859">
        <f>N78*K85</f>
        <v>64.160595765488765</v>
      </c>
      <c r="M85" s="860"/>
      <c r="N85" s="57"/>
    </row>
    <row r="86" spans="1:14" ht="15.75" thickBot="1">
      <c r="B86" s="823" t="s">
        <v>953</v>
      </c>
      <c r="C86" s="824"/>
      <c r="D86" s="824"/>
      <c r="E86" s="824"/>
      <c r="F86" s="824"/>
      <c r="G86" s="824"/>
      <c r="H86" s="824"/>
      <c r="I86" s="824"/>
      <c r="J86" s="824"/>
      <c r="K86" s="824"/>
      <c r="L86" s="824"/>
      <c r="M86" s="825"/>
      <c r="N86" s="58">
        <f>L83+L84+L85</f>
        <v>384.96357459293262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1668.175489902708</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5" t="s">
        <v>2205</v>
      </c>
      <c r="C10" s="946"/>
      <c r="D10" s="946"/>
      <c r="E10" s="946"/>
      <c r="F10" s="395" t="s">
        <v>2206</v>
      </c>
      <c r="G10" s="390"/>
      <c r="H10" s="396"/>
      <c r="I10" s="947" t="s">
        <v>2207</v>
      </c>
      <c r="J10" s="947"/>
      <c r="K10" s="397" t="s">
        <v>2206</v>
      </c>
      <c r="L10" s="393"/>
      <c r="M10" s="393"/>
      <c r="N10" s="394"/>
    </row>
    <row r="11" spans="2:14">
      <c r="B11" s="368" t="s">
        <v>939</v>
      </c>
      <c r="C11" s="369"/>
      <c r="D11" s="894"/>
      <c r="E11" s="894"/>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6"/>
      <c r="M12" s="906"/>
      <c r="N12" s="907"/>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4" t="s">
        <v>2222</v>
      </c>
      <c r="G25" s="904"/>
      <c r="H25" s="904"/>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1001" t="s">
        <v>942</v>
      </c>
      <c r="C27" s="1002"/>
      <c r="D27" s="1002"/>
      <c r="E27" s="1002"/>
      <c r="F27" s="1002"/>
      <c r="G27" s="1002"/>
      <c r="H27" s="1002"/>
      <c r="I27" s="1002"/>
      <c r="J27" s="1002"/>
      <c r="K27" s="1002"/>
      <c r="L27" s="1002"/>
      <c r="M27" s="1002"/>
      <c r="N27" s="1003"/>
    </row>
    <row r="28" spans="1:14" ht="15.75" thickBot="1">
      <c r="B28" s="39"/>
      <c r="C28" s="40"/>
      <c r="D28" s="40"/>
      <c r="E28" s="40"/>
      <c r="F28" s="40"/>
      <c r="G28" s="40"/>
      <c r="H28" s="40"/>
      <c r="I28" s="40"/>
      <c r="J28" s="40"/>
      <c r="K28" s="40"/>
      <c r="L28" s="40"/>
      <c r="M28" s="40"/>
      <c r="N28" s="41"/>
    </row>
    <row r="29" spans="1:14" ht="26.25" thickBot="1">
      <c r="B29" s="77" t="s">
        <v>943</v>
      </c>
      <c r="C29" s="999" t="s">
        <v>944</v>
      </c>
      <c r="D29" s="1000"/>
      <c r="E29" s="1000"/>
      <c r="F29" s="1000"/>
      <c r="G29" s="1000"/>
      <c r="H29" s="1000"/>
      <c r="I29" s="1000"/>
      <c r="J29" s="78"/>
      <c r="K29" s="349" t="s">
        <v>2215</v>
      </c>
      <c r="L29" s="1004" t="s">
        <v>945</v>
      </c>
      <c r="M29" s="1005"/>
      <c r="N29" s="77" t="s">
        <v>946</v>
      </c>
    </row>
    <row r="30" spans="1:14" hidden="1">
      <c r="B30" s="77" t="s">
        <v>943</v>
      </c>
      <c r="C30" s="832" t="s">
        <v>944</v>
      </c>
      <c r="D30" s="833"/>
      <c r="E30" s="833"/>
      <c r="F30" s="833"/>
      <c r="G30" s="833"/>
      <c r="H30" s="833"/>
      <c r="I30" s="833"/>
      <c r="J30" s="78"/>
      <c r="K30" s="314"/>
      <c r="L30" s="834" t="s">
        <v>945</v>
      </c>
      <c r="M30" s="835"/>
      <c r="N30" s="77" t="s">
        <v>946</v>
      </c>
    </row>
    <row r="31" spans="1:14" ht="15.75" thickBot="1">
      <c r="A31" t="s">
        <v>1845</v>
      </c>
      <c r="B31" s="113" t="s">
        <v>1168</v>
      </c>
      <c r="C31" s="463" t="s">
        <v>2194</v>
      </c>
      <c r="D31" s="464"/>
      <c r="E31" s="464"/>
      <c r="F31" s="464"/>
      <c r="G31" s="464"/>
      <c r="H31" s="464"/>
      <c r="I31" s="464"/>
      <c r="J31" s="464"/>
      <c r="K31" s="466"/>
      <c r="L31" s="465" t="s">
        <v>1999</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4" t="s">
        <v>944</v>
      </c>
      <c r="C35" s="805"/>
      <c r="D35" s="805"/>
      <c r="E35" s="805"/>
      <c r="F35" s="805"/>
      <c r="G35" s="805"/>
      <c r="H35" s="806"/>
      <c r="I35" s="807" t="s">
        <v>948</v>
      </c>
      <c r="J35" s="808"/>
      <c r="K35" s="75" t="s">
        <v>949</v>
      </c>
      <c r="L35" s="809" t="s">
        <v>950</v>
      </c>
      <c r="M35" s="806"/>
      <c r="N35" s="76" t="s">
        <v>951</v>
      </c>
    </row>
    <row r="36" spans="1:14">
      <c r="A36" t="s">
        <v>373</v>
      </c>
      <c r="B36" s="836" t="str">
        <f>VLOOKUP(A36,EQUIPOS!A6:D154,3,FALSE)</f>
        <v>Volqueta 6 m3</v>
      </c>
      <c r="C36" s="837"/>
      <c r="D36" s="837"/>
      <c r="E36" s="837"/>
      <c r="F36" s="837"/>
      <c r="G36" s="837"/>
      <c r="H36" s="838"/>
      <c r="I36" s="274"/>
      <c r="J36" s="275"/>
      <c r="K36" s="276">
        <f>VLOOKUP(A36,EQUIPOS!A6:D161,4,FALSE)</f>
        <v>84691.98641044517</v>
      </c>
      <c r="L36" s="277"/>
      <c r="M36" s="290">
        <v>66</v>
      </c>
      <c r="N36" s="279">
        <f>K36/M36</f>
        <v>1283.2119153097753</v>
      </c>
    </row>
    <row r="37" spans="1:14">
      <c r="B37" s="836"/>
      <c r="C37" s="837"/>
      <c r="D37" s="837"/>
      <c r="E37" s="837"/>
      <c r="F37" s="837"/>
      <c r="G37" s="837"/>
      <c r="H37" s="838"/>
      <c r="I37" s="274"/>
      <c r="J37" s="275"/>
      <c r="K37" s="276"/>
      <c r="L37" s="277"/>
      <c r="M37" s="278"/>
      <c r="N37" s="279"/>
    </row>
    <row r="38" spans="1:14">
      <c r="B38" s="836"/>
      <c r="C38" s="837"/>
      <c r="D38" s="837"/>
      <c r="E38" s="837"/>
      <c r="F38" s="837"/>
      <c r="G38" s="837"/>
      <c r="H38" s="838"/>
      <c r="I38" s="274"/>
      <c r="J38" s="275"/>
      <c r="K38" s="276"/>
      <c r="L38" s="277"/>
      <c r="M38" s="278"/>
      <c r="N38" s="280"/>
    </row>
    <row r="39" spans="1:14">
      <c r="B39" s="836"/>
      <c r="C39" s="837"/>
      <c r="D39" s="837"/>
      <c r="E39" s="837"/>
      <c r="F39" s="837"/>
      <c r="G39" s="837"/>
      <c r="H39" s="838"/>
      <c r="I39" s="839"/>
      <c r="J39" s="820"/>
      <c r="K39" s="281"/>
      <c r="L39" s="840"/>
      <c r="M39" s="841"/>
      <c r="N39" s="282"/>
    </row>
    <row r="40" spans="1:14">
      <c r="B40" s="836"/>
      <c r="C40" s="837"/>
      <c r="D40" s="837"/>
      <c r="E40" s="842"/>
      <c r="F40" s="837"/>
      <c r="G40" s="837"/>
      <c r="H40" s="838"/>
      <c r="I40" s="42"/>
      <c r="J40" s="43"/>
      <c r="K40" s="281"/>
      <c r="L40" s="283"/>
      <c r="M40" s="284"/>
      <c r="N40" s="285"/>
    </row>
    <row r="41" spans="1:14">
      <c r="B41" s="843"/>
      <c r="C41" s="844"/>
      <c r="D41" s="844"/>
      <c r="E41" s="44"/>
      <c r="F41" s="45"/>
      <c r="G41" s="45"/>
      <c r="H41" s="46"/>
      <c r="I41" s="42"/>
      <c r="J41" s="43"/>
      <c r="K41" s="286"/>
      <c r="L41" s="283"/>
      <c r="M41" s="284"/>
      <c r="N41" s="351"/>
    </row>
    <row r="42" spans="1:14" ht="15.75" thickBot="1">
      <c r="B42" s="836"/>
      <c r="C42" s="837"/>
      <c r="D42" s="837"/>
      <c r="E42" s="837"/>
      <c r="F42" s="837"/>
      <c r="G42" s="837"/>
      <c r="H42" s="838"/>
      <c r="I42" s="845"/>
      <c r="J42" s="846"/>
      <c r="K42" s="47"/>
      <c r="L42" s="847"/>
      <c r="M42" s="848"/>
      <c r="N42" s="111"/>
    </row>
    <row r="43" spans="1:14" ht="15.75" thickBot="1">
      <c r="B43" s="823" t="s">
        <v>953</v>
      </c>
      <c r="C43" s="824"/>
      <c r="D43" s="824"/>
      <c r="E43" s="824"/>
      <c r="F43" s="824"/>
      <c r="G43" s="824"/>
      <c r="H43" s="824"/>
      <c r="I43" s="824"/>
      <c r="J43" s="824"/>
      <c r="K43" s="824"/>
      <c r="L43" s="824"/>
      <c r="M43" s="825"/>
      <c r="N43" s="105">
        <f>SUM(N36:N42)</f>
        <v>1283.2119153097753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4" t="s">
        <v>944</v>
      </c>
      <c r="C47" s="815"/>
      <c r="D47" s="815"/>
      <c r="E47" s="815"/>
      <c r="F47" s="815"/>
      <c r="G47" s="815"/>
      <c r="H47" s="815"/>
      <c r="I47" s="816"/>
      <c r="J47" s="322" t="s">
        <v>945</v>
      </c>
      <c r="K47" s="91" t="s">
        <v>946</v>
      </c>
      <c r="L47" s="817" t="s">
        <v>955</v>
      </c>
      <c r="M47" s="816"/>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818"/>
      <c r="C53" s="819"/>
      <c r="D53" s="819"/>
      <c r="E53" s="819"/>
      <c r="F53" s="819"/>
      <c r="G53" s="819"/>
      <c r="H53" s="819"/>
      <c r="I53" s="820"/>
      <c r="J53" s="48"/>
      <c r="K53" s="50"/>
      <c r="L53" s="821"/>
      <c r="M53" s="822"/>
      <c r="N53" s="51"/>
    </row>
    <row r="54" spans="2:14" ht="15.75" thickBot="1">
      <c r="B54" s="823" t="s">
        <v>953</v>
      </c>
      <c r="C54" s="824"/>
      <c r="D54" s="824"/>
      <c r="E54" s="824"/>
      <c r="F54" s="824"/>
      <c r="G54" s="824"/>
      <c r="H54" s="824"/>
      <c r="I54" s="824"/>
      <c r="J54" s="824"/>
      <c r="K54" s="824"/>
      <c r="L54" s="824"/>
      <c r="M54" s="825"/>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826" t="s">
        <v>961</v>
      </c>
      <c r="M58" s="799"/>
      <c r="N58" s="82" t="s">
        <v>951</v>
      </c>
    </row>
    <row r="59" spans="2:14">
      <c r="B59" s="52"/>
      <c r="C59" s="324"/>
      <c r="D59" s="324"/>
      <c r="E59" s="324"/>
      <c r="F59" s="324"/>
      <c r="G59" s="324"/>
      <c r="H59" s="318"/>
      <c r="I59" s="286"/>
      <c r="J59" s="293"/>
      <c r="K59" s="286"/>
      <c r="L59" s="827"/>
      <c r="M59" s="828"/>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5"/>
      <c r="M64" s="996"/>
      <c r="N64" s="492"/>
    </row>
    <row r="65" spans="2:15" ht="15.75" thickBot="1">
      <c r="B65" s="823" t="s">
        <v>953</v>
      </c>
      <c r="C65" s="824"/>
      <c r="D65" s="824"/>
      <c r="E65" s="824"/>
      <c r="F65" s="824"/>
      <c r="G65" s="824"/>
      <c r="H65" s="824"/>
      <c r="I65" s="824"/>
      <c r="J65" s="824"/>
      <c r="K65" s="824"/>
      <c r="L65" s="824"/>
      <c r="M65" s="825"/>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9" t="s">
        <v>963</v>
      </c>
      <c r="C69" s="850"/>
      <c r="D69" s="850"/>
      <c r="E69" s="850"/>
      <c r="F69" s="850"/>
      <c r="G69" s="850"/>
      <c r="H69" s="850"/>
      <c r="I69" s="79" t="s">
        <v>964</v>
      </c>
      <c r="J69" s="81" t="s">
        <v>1410</v>
      </c>
      <c r="K69" s="80" t="s">
        <v>966</v>
      </c>
      <c r="L69" s="851" t="s">
        <v>950</v>
      </c>
      <c r="M69" s="852"/>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1"/>
      <c r="C75" s="992"/>
      <c r="D75" s="992"/>
      <c r="E75" s="992"/>
      <c r="F75" s="992"/>
      <c r="G75" s="992"/>
      <c r="H75" s="992"/>
      <c r="I75" s="175"/>
      <c r="J75" s="175"/>
      <c r="K75" s="175"/>
      <c r="L75" s="993"/>
      <c r="M75" s="994"/>
      <c r="N75" s="51"/>
    </row>
    <row r="76" spans="2:15" ht="15.75" thickBot="1">
      <c r="B76" s="823" t="s">
        <v>953</v>
      </c>
      <c r="C76" s="824"/>
      <c r="D76" s="824"/>
      <c r="E76" s="824"/>
      <c r="F76" s="824"/>
      <c r="G76" s="824"/>
      <c r="H76" s="824"/>
      <c r="I76" s="824"/>
      <c r="J76" s="824"/>
      <c r="K76" s="824"/>
      <c r="L76" s="824"/>
      <c r="M76" s="825"/>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1283.2119153097753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4" t="s">
        <v>969</v>
      </c>
      <c r="C82" s="815"/>
      <c r="D82" s="815"/>
      <c r="E82" s="815"/>
      <c r="F82" s="815"/>
      <c r="G82" s="815"/>
      <c r="H82" s="815"/>
      <c r="I82" s="321"/>
      <c r="J82" s="341"/>
      <c r="K82" s="309" t="s">
        <v>970</v>
      </c>
      <c r="L82" s="853" t="s">
        <v>971</v>
      </c>
      <c r="M82" s="854"/>
      <c r="N82" s="310"/>
    </row>
    <row r="83" spans="1:14">
      <c r="B83" s="855" t="s">
        <v>972</v>
      </c>
      <c r="C83" s="856"/>
      <c r="D83" s="856"/>
      <c r="E83" s="856"/>
      <c r="F83" s="856"/>
      <c r="G83" s="856"/>
      <c r="H83" s="856"/>
      <c r="I83" s="93"/>
      <c r="J83" s="94"/>
      <c r="K83" s="311">
        <v>0.2</v>
      </c>
      <c r="L83" s="857">
        <f>N78*K83</f>
        <v>256.64238306195506</v>
      </c>
      <c r="M83" s="858"/>
      <c r="N83" s="57"/>
    </row>
    <row r="84" spans="1:14">
      <c r="B84" s="95" t="s">
        <v>973</v>
      </c>
      <c r="C84" s="96"/>
      <c r="D84" s="96"/>
      <c r="E84" s="96"/>
      <c r="F84" s="96"/>
      <c r="G84" s="96"/>
      <c r="H84" s="96"/>
      <c r="I84" s="93"/>
      <c r="J84" s="94"/>
      <c r="K84" s="311">
        <v>0.05</v>
      </c>
      <c r="L84" s="857">
        <f>N78*K84</f>
        <v>64.160595765488765</v>
      </c>
      <c r="M84" s="858"/>
      <c r="N84" s="57"/>
    </row>
    <row r="85" spans="1:14" ht="15.75" thickBot="1">
      <c r="B85" s="97" t="s">
        <v>974</v>
      </c>
      <c r="C85" s="98"/>
      <c r="D85" s="98"/>
      <c r="E85" s="98"/>
      <c r="F85" s="98"/>
      <c r="G85" s="98"/>
      <c r="H85" s="98"/>
      <c r="I85" s="99"/>
      <c r="J85" s="100"/>
      <c r="K85" s="312">
        <v>0.05</v>
      </c>
      <c r="L85" s="859">
        <f>N78*K85</f>
        <v>64.160595765488765</v>
      </c>
      <c r="M85" s="860"/>
      <c r="N85" s="57"/>
    </row>
    <row r="86" spans="1:14" ht="15.75" thickBot="1">
      <c r="B86" s="823" t="s">
        <v>953</v>
      </c>
      <c r="C86" s="824"/>
      <c r="D86" s="824"/>
      <c r="E86" s="824"/>
      <c r="F86" s="824"/>
      <c r="G86" s="824"/>
      <c r="H86" s="824"/>
      <c r="I86" s="824"/>
      <c r="J86" s="824"/>
      <c r="K86" s="824"/>
      <c r="L86" s="824"/>
      <c r="M86" s="825"/>
      <c r="N86" s="58">
        <f>L83+L84+L85</f>
        <v>384.96357459293262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1668.175489902708</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1"/>
      <c r="K118" s="971"/>
      <c r="L118" s="971"/>
      <c r="M118" s="971"/>
      <c r="N118" s="972"/>
    </row>
    <row r="119" spans="2:14" ht="15.75" thickBot="1">
      <c r="B119" s="426" t="s">
        <v>2221</v>
      </c>
      <c r="C119" s="427"/>
      <c r="D119" s="427"/>
      <c r="E119" s="266"/>
      <c r="F119" s="266"/>
      <c r="G119" s="266"/>
      <c r="H119" s="266"/>
      <c r="I119" s="266"/>
      <c r="J119" s="973"/>
      <c r="K119" s="973"/>
      <c r="L119" s="973"/>
      <c r="M119" s="973"/>
      <c r="N119" s="97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06A3E0D3-2B52-47A7-93E8-A9447837316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B6C88E2-8A3F-467D-865F-29D4D276E5BA}">
  <ds:schemaRefs>
    <ds:schemaRef ds:uri="http://schemas.microsoft.com/sharepoint/v3/contenttype/forms"/>
  </ds:schemaRefs>
</ds:datastoreItem>
</file>

<file path=customXml/itemProps3.xml><?xml version="1.0" encoding="utf-8"?>
<ds:datastoreItem xmlns:ds="http://schemas.openxmlformats.org/officeDocument/2006/customXml" ds:itemID="{5AD81E28-0073-4FFD-954D-AD21C12193C8}">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2021-08-10T20:29:10Z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