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5D09B8E8-BE84-4471-BAA5-D1D004C32933}"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8" i="2"/>
  <c r="D9" i="2"/>
  <c r="D39" i="2" l="1"/>
  <c r="D29" i="2"/>
  <c r="D31" i="2"/>
  <c r="D32" i="2"/>
  <c r="D33" i="2"/>
  <c r="D34" i="2"/>
  <c r="D35" i="2"/>
  <c r="D36"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62" l="1"/>
  <c r="N41" i="362" s="1"/>
  <c r="N80" i="164"/>
  <c r="N46" i="164" s="1"/>
  <c r="N83" i="165"/>
  <c r="N49" i="165" s="1"/>
  <c r="N81" i="170"/>
  <c r="N47" i="170" s="1"/>
  <c r="N81" i="176"/>
  <c r="N47" i="176" s="1"/>
  <c r="N81" i="171"/>
  <c r="N47" i="171" s="1"/>
  <c r="N49" i="171" s="1"/>
  <c r="N81" i="178"/>
  <c r="N47" i="178" s="1"/>
  <c r="N49" i="178" s="1"/>
  <c r="N80" i="179"/>
  <c r="N46" i="179" s="1"/>
  <c r="N48" i="179" s="1"/>
  <c r="N80" i="180"/>
  <c r="N46" i="180" s="1"/>
  <c r="N48" i="180" s="1"/>
  <c r="N80" i="177"/>
  <c r="N46" i="177" s="1"/>
  <c r="N80" i="181"/>
  <c r="N46" i="181" s="1"/>
  <c r="N80" i="183"/>
  <c r="N46" i="183" s="1"/>
  <c r="N77" i="337"/>
  <c r="N41" i="337" s="1"/>
  <c r="N43" i="337" s="1"/>
  <c r="N78" i="273"/>
  <c r="N41" i="273" s="1"/>
  <c r="N81" i="282"/>
  <c r="N44" i="282" s="1"/>
  <c r="N46" i="282" s="1"/>
  <c r="N75" i="325"/>
  <c r="N41" i="325" s="1"/>
  <c r="N43" i="325" s="1"/>
  <c r="N77" i="329"/>
  <c r="N41" i="329" s="1"/>
  <c r="N43" i="329" s="1"/>
  <c r="N80" i="184"/>
  <c r="N46" i="184" s="1"/>
  <c r="N80" i="188"/>
  <c r="N46" i="188" s="1"/>
  <c r="N81" i="187"/>
  <c r="N47" i="187" s="1"/>
  <c r="N76" i="231"/>
  <c r="N40" i="231" s="1"/>
  <c r="N77" i="233"/>
  <c r="N41" i="233" s="1"/>
  <c r="N43" i="233" s="1"/>
  <c r="N76" i="243"/>
  <c r="N40" i="243" s="1"/>
  <c r="N42" i="243" s="1"/>
  <c r="N77" i="259"/>
  <c r="N41" i="259" s="1"/>
  <c r="N43" i="259" s="1"/>
  <c r="N81" i="267"/>
  <c r="N41" i="267" s="1"/>
  <c r="N83" i="279"/>
  <c r="N46" i="279" s="1"/>
  <c r="N48" i="279" s="1"/>
  <c r="N75" i="283"/>
  <c r="N41" i="283" s="1"/>
  <c r="N75" i="292"/>
  <c r="N41" i="292" s="1"/>
  <c r="N43" i="292" s="1"/>
  <c r="N75" i="302"/>
  <c r="N41" i="302" s="1"/>
  <c r="N43" i="302" s="1"/>
  <c r="N77" i="308"/>
  <c r="N41" i="308" s="1"/>
  <c r="N43" i="308" s="1"/>
  <c r="N79" i="308" s="1"/>
  <c r="N77" i="323"/>
  <c r="N79" i="323" s="1"/>
  <c r="N77" i="328"/>
  <c r="N41" i="328" s="1"/>
  <c r="N43" i="328" s="1"/>
  <c r="N77" i="333"/>
  <c r="N41" i="333" s="1"/>
  <c r="N43" i="333" s="1"/>
  <c r="N76" i="65"/>
  <c r="N41" i="65" s="1"/>
  <c r="N43" i="65" s="1"/>
  <c r="N78" i="65" s="1"/>
  <c r="L85" i="65" s="1"/>
  <c r="N76" i="92"/>
  <c r="N41" i="92" s="1"/>
  <c r="N76" i="96"/>
  <c r="N41" i="96" s="1"/>
  <c r="N76" i="98"/>
  <c r="N41" i="98" s="1"/>
  <c r="N43" i="98" s="1"/>
  <c r="N76" i="101"/>
  <c r="N41" i="101" s="1"/>
  <c r="N43" i="101" s="1"/>
  <c r="N76" i="107"/>
  <c r="N41" i="107" s="1"/>
  <c r="N43" i="107" s="1"/>
  <c r="N75" i="133"/>
  <c r="N41" i="133" s="1"/>
  <c r="N43" i="133" s="1"/>
  <c r="N76" i="134"/>
  <c r="N41" i="134" s="1"/>
  <c r="N43" i="134" s="1"/>
  <c r="N76" i="135"/>
  <c r="N41" i="135" s="1"/>
  <c r="N43" i="135" s="1"/>
  <c r="N76" i="136"/>
  <c r="N41" i="136" s="1"/>
  <c r="N76" i="137"/>
  <c r="N41" i="137" s="1"/>
  <c r="N76" i="146"/>
  <c r="N41" i="146" s="1"/>
  <c r="N43" i="146" s="1"/>
  <c r="N76" i="144"/>
  <c r="N41" i="144" s="1"/>
  <c r="N84" i="220"/>
  <c r="N46" i="220" s="1"/>
  <c r="N48" i="220" s="1"/>
  <c r="N83" i="221"/>
  <c r="N46" i="221" s="1"/>
  <c r="N48" i="221" s="1"/>
  <c r="N72" i="227"/>
  <c r="N41" i="227" s="1"/>
  <c r="N43" i="227" s="1"/>
  <c r="N76" i="242"/>
  <c r="N40" i="242" s="1"/>
  <c r="N75" i="289"/>
  <c r="N41" i="289" s="1"/>
  <c r="N43" i="289" s="1"/>
  <c r="N75" i="293"/>
  <c r="N41" i="293" s="1"/>
  <c r="N43" i="293" s="1"/>
  <c r="N77" i="295"/>
  <c r="N41" i="295" s="1"/>
  <c r="N43" i="295" s="1"/>
  <c r="N76" i="19"/>
  <c r="N42" i="19" s="1"/>
  <c r="N43" i="19" s="1"/>
  <c r="N76" i="24"/>
  <c r="N42" i="24" s="1"/>
  <c r="N43" i="24" s="1"/>
  <c r="N76" i="25"/>
  <c r="N42" i="25" s="1"/>
  <c r="N43" i="25" s="1"/>
  <c r="N76" i="61"/>
  <c r="N42" i="61" s="1"/>
  <c r="N43" i="61" s="1"/>
  <c r="N76" i="64"/>
  <c r="N41" i="64" s="1"/>
  <c r="N43" i="64" s="1"/>
  <c r="N78" i="64" s="1"/>
  <c r="L83" i="64" s="1"/>
  <c r="N75" i="72"/>
  <c r="N41" i="72" s="1"/>
  <c r="N75" i="74"/>
  <c r="N41" i="74" s="1"/>
  <c r="N76" i="79"/>
  <c r="N41" i="79" s="1"/>
  <c r="N43" i="79" s="1"/>
  <c r="N76" i="81"/>
  <c r="N41" i="81" s="1"/>
  <c r="N76" i="83"/>
  <c r="N41" i="83" s="1"/>
  <c r="N43" i="83" s="1"/>
  <c r="N76" i="85"/>
  <c r="N41" i="85" s="1"/>
  <c r="N43" i="85" s="1"/>
  <c r="N76" i="87"/>
  <c r="N41" i="87" s="1"/>
  <c r="N43" i="87" s="1"/>
  <c r="N76" i="89"/>
  <c r="N41" i="89" s="1"/>
  <c r="N43" i="89" s="1"/>
  <c r="N76" i="91"/>
  <c r="N41" i="91" s="1"/>
  <c r="N76" i="100"/>
  <c r="N41" i="100" s="1"/>
  <c r="N76" i="106"/>
  <c r="N41" i="106" s="1"/>
  <c r="N43" i="106" s="1"/>
  <c r="N53" i="325"/>
  <c r="N80" i="160"/>
  <c r="N46" i="160" s="1"/>
  <c r="N48" i="160" s="1"/>
  <c r="N77" i="193"/>
  <c r="N43" i="193" s="1"/>
  <c r="N45" i="193" s="1"/>
  <c r="N78" i="232"/>
  <c r="N41" i="232" s="1"/>
  <c r="N43" i="232" s="1"/>
  <c r="N76" i="234"/>
  <c r="N40" i="234" s="1"/>
  <c r="N79" i="244"/>
  <c r="N45" i="244" s="1"/>
  <c r="N87" i="246"/>
  <c r="N45" i="246" s="1"/>
  <c r="N77" i="250"/>
  <c r="N41" i="250" s="1"/>
  <c r="N43" i="250" s="1"/>
  <c r="N79" i="250" s="1"/>
  <c r="N77" i="254"/>
  <c r="N41" i="254" s="1"/>
  <c r="N91" i="260"/>
  <c r="N47" i="260" s="1"/>
  <c r="N49" i="260" s="1"/>
  <c r="N81" i="266"/>
  <c r="N41" i="266" s="1"/>
  <c r="N43" i="266" s="1"/>
  <c r="N43" i="267"/>
  <c r="N78" i="272"/>
  <c r="N41" i="272" s="1"/>
  <c r="N43" i="272" s="1"/>
  <c r="N81" i="280"/>
  <c r="N44"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43" i="364" s="1"/>
  <c r="N43" i="31"/>
  <c r="N76" i="63"/>
  <c r="N41" i="63" s="1"/>
  <c r="N43" i="63" s="1"/>
  <c r="N76" i="95"/>
  <c r="N41" i="95" s="1"/>
  <c r="N43" i="95" s="1"/>
  <c r="N76" i="97"/>
  <c r="N41" i="97" s="1"/>
  <c r="N76" i="99"/>
  <c r="N41" i="99" s="1"/>
  <c r="N43" i="99" s="1"/>
  <c r="N76" i="103"/>
  <c r="N41" i="103" s="1"/>
  <c r="N43" i="103" s="1"/>
  <c r="N81" i="154"/>
  <c r="N47" i="154" s="1"/>
  <c r="N49" i="154" s="1"/>
  <c r="N73" i="229"/>
  <c r="N40" i="229" s="1"/>
  <c r="N42" i="229" s="1"/>
  <c r="N77" i="258"/>
  <c r="N41" i="258" s="1"/>
  <c r="N77" i="262"/>
  <c r="N41"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6" i="26"/>
  <c r="N42" i="26" s="1"/>
  <c r="N43" i="26" s="1"/>
  <c r="N79" i="50"/>
  <c r="N42" i="50" s="1"/>
  <c r="N43" i="50" s="1"/>
  <c r="N76" i="67"/>
  <c r="N41" i="67" s="1"/>
  <c r="N43" i="67" s="1"/>
  <c r="N78" i="67" s="1"/>
  <c r="N76" i="68"/>
  <c r="N41" i="68" s="1"/>
  <c r="N43" i="68" s="1"/>
  <c r="N75" i="75"/>
  <c r="N41" i="75" s="1"/>
  <c r="N76" i="80"/>
  <c r="N41" i="80" s="1"/>
  <c r="N76" i="82"/>
  <c r="N41" i="82" s="1"/>
  <c r="N76" i="84"/>
  <c r="N41" i="84" s="1"/>
  <c r="N43" i="84" s="1"/>
  <c r="N76" i="86"/>
  <c r="N41" i="86" s="1"/>
  <c r="N76" i="88"/>
  <c r="N41" i="88" s="1"/>
  <c r="N43" i="88" s="1"/>
  <c r="N76" i="90"/>
  <c r="N41" i="90" s="1"/>
  <c r="N43" i="90" s="1"/>
  <c r="N76" i="94"/>
  <c r="N41" i="94" s="1"/>
  <c r="N43" i="94" s="1"/>
  <c r="N76" i="102"/>
  <c r="N41" i="102" s="1"/>
  <c r="N76" i="105"/>
  <c r="N41" i="105" s="1"/>
  <c r="N76" i="108"/>
  <c r="N41" i="108" s="1"/>
  <c r="N81" i="185"/>
  <c r="N47" i="185" s="1"/>
  <c r="N49" i="185" s="1"/>
  <c r="N81" i="186"/>
  <c r="N47" i="186" s="1"/>
  <c r="N61" i="221"/>
  <c r="N76" i="56"/>
  <c r="N42" i="56" s="1"/>
  <c r="N43" i="56" s="1"/>
  <c r="N78" i="56" s="1"/>
  <c r="L85" i="56" s="1"/>
  <c r="N43" i="306"/>
  <c r="N43" i="22"/>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74"/>
  <c r="N77"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2"/>
  <c r="N43" i="96"/>
  <c r="I70" i="96"/>
  <c r="I71" i="96"/>
  <c r="N43" i="100"/>
  <c r="N43" i="102"/>
  <c r="I70" i="106"/>
  <c r="I71" i="106"/>
  <c r="I70" i="107"/>
  <c r="I71" i="107"/>
  <c r="I70" i="108"/>
  <c r="I71" i="108"/>
  <c r="N43" i="136"/>
  <c r="I69" i="149"/>
  <c r="I70" i="149"/>
  <c r="I70" i="148"/>
  <c r="I71" i="148"/>
  <c r="I69" i="145"/>
  <c r="I70" i="145"/>
  <c r="I69" i="144"/>
  <c r="I70" i="144"/>
  <c r="N61" i="150"/>
  <c r="I75" i="154"/>
  <c r="I76" i="154"/>
  <c r="I77" i="154"/>
  <c r="N77" i="157"/>
  <c r="N81" i="157" s="1"/>
  <c r="N47" i="157" s="1"/>
  <c r="N49" i="157" s="1"/>
  <c r="I77" i="157"/>
  <c r="N49" i="170"/>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I71" i="348"/>
  <c r="I72" i="348"/>
  <c r="I71" i="354"/>
  <c r="I72" i="354"/>
  <c r="I71" i="362"/>
  <c r="I72" i="362"/>
  <c r="I71" i="363"/>
  <c r="I72" i="363"/>
  <c r="I71" i="364"/>
  <c r="I72" i="364"/>
  <c r="I71" i="365"/>
  <c r="I72" i="365"/>
  <c r="N43" i="9"/>
  <c r="N43" i="16"/>
  <c r="N78" i="16" s="1"/>
  <c r="L84" i="16" s="1"/>
  <c r="N43" i="41"/>
  <c r="N43" i="42"/>
  <c r="N43" i="43"/>
  <c r="N43" i="44"/>
  <c r="N43" i="75"/>
  <c r="N43" i="82"/>
  <c r="N43" i="91"/>
  <c r="N43" i="108"/>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2" i="234"/>
  <c r="N41" i="239"/>
  <c r="N47" i="244"/>
  <c r="N43" i="25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81" i="268"/>
  <c r="N41" i="268" s="1"/>
  <c r="N43" i="268" s="1"/>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8" i="22" l="1"/>
  <c r="L84" i="253"/>
  <c r="N79" i="347"/>
  <c r="L84" i="347" s="1"/>
  <c r="N78" i="42"/>
  <c r="L85" i="42" s="1"/>
  <c r="L83" i="47"/>
  <c r="L83" i="7"/>
  <c r="N80" i="275"/>
  <c r="L87" i="275" s="1"/>
  <c r="N78" i="37"/>
  <c r="L85" i="37" s="1"/>
  <c r="N78" i="43"/>
  <c r="L85" i="43" s="1"/>
  <c r="N78" i="34"/>
  <c r="L83" i="34" s="1"/>
  <c r="L83" i="51"/>
  <c r="L83" i="67"/>
  <c r="L85" i="67"/>
  <c r="L85" i="323"/>
  <c r="L86" i="323"/>
  <c r="N79" i="328"/>
  <c r="L84" i="328" s="1"/>
  <c r="N78" i="39"/>
  <c r="L85" i="39" s="1"/>
  <c r="N81" i="248"/>
  <c r="N43" i="248" s="1"/>
  <c r="N45" i="248" s="1"/>
  <c r="N83" i="248" s="1"/>
  <c r="L88" i="248" s="1"/>
  <c r="L82" i="289"/>
  <c r="N81" i="50"/>
  <c r="L87" i="50" s="1"/>
  <c r="L84" i="65"/>
  <c r="N93" i="260"/>
  <c r="L98" i="260" s="1"/>
  <c r="L83" i="65"/>
  <c r="L84" i="78"/>
  <c r="L84" i="74"/>
  <c r="L82" i="74"/>
  <c r="L84" i="67"/>
  <c r="N79" i="333"/>
  <c r="N78" i="25"/>
  <c r="L85" i="25" s="1"/>
  <c r="N79" i="306"/>
  <c r="L86" i="306" s="1"/>
  <c r="L84" i="63"/>
  <c r="L83" i="289"/>
  <c r="L83" i="78"/>
  <c r="L86" i="356"/>
  <c r="L84" i="226"/>
  <c r="L84" i="208"/>
  <c r="L85" i="51"/>
  <c r="L83" i="74"/>
  <c r="N79" i="364"/>
  <c r="L86" i="364" s="1"/>
  <c r="N78" i="21"/>
  <c r="L83" i="21"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5" i="7"/>
  <c r="L84" i="46"/>
  <c r="L84" i="339"/>
  <c r="N83" i="282"/>
  <c r="L90" i="282" s="1"/>
  <c r="N79" i="256"/>
  <c r="L84" i="256" s="1"/>
  <c r="N78" i="35"/>
  <c r="N77" i="284"/>
  <c r="L84" i="284" s="1"/>
  <c r="L88" i="218"/>
  <c r="L85" i="253"/>
  <c r="N87" i="253" s="1"/>
  <c r="N89" i="253" s="1"/>
  <c r="D213" i="5" s="1"/>
  <c r="N78" i="33"/>
  <c r="L83" i="33" s="1"/>
  <c r="L84" i="64"/>
  <c r="N78" i="53"/>
  <c r="L85" i="53" s="1"/>
  <c r="L84" i="348"/>
  <c r="N77" i="291"/>
  <c r="L82" i="291" s="1"/>
  <c r="N79" i="312"/>
  <c r="L86" i="312" s="1"/>
  <c r="N80" i="272"/>
  <c r="L85" i="272" s="1"/>
  <c r="L85" i="32"/>
  <c r="L84" i="31"/>
  <c r="L84" i="32"/>
  <c r="L85" i="31"/>
  <c r="N74" i="227"/>
  <c r="L79" i="227" s="1"/>
  <c r="N70" i="182"/>
  <c r="N79" i="261"/>
  <c r="L84" i="261" s="1"/>
  <c r="L82" i="305"/>
  <c r="L83" i="305"/>
  <c r="L87" i="281"/>
  <c r="N78" i="243"/>
  <c r="L83" i="243" s="1"/>
  <c r="L85" i="128"/>
  <c r="N77" i="190"/>
  <c r="L83" i="190" s="1"/>
  <c r="N79" i="332"/>
  <c r="L84" i="332" s="1"/>
  <c r="N78" i="9"/>
  <c r="L84" i="9" s="1"/>
  <c r="N80" i="273"/>
  <c r="L86" i="273" s="1"/>
  <c r="N78" i="19"/>
  <c r="L85" i="19" s="1"/>
  <c r="N79" i="334"/>
  <c r="L84" i="334" s="1"/>
  <c r="L83" i="132"/>
  <c r="L85" i="132"/>
  <c r="L84" i="127"/>
  <c r="L82" i="127"/>
  <c r="L83" i="22"/>
  <c r="L85" i="22"/>
  <c r="L84" i="22"/>
  <c r="L83" i="130"/>
  <c r="L85" i="130"/>
  <c r="L85" i="58"/>
  <c r="L84" i="58"/>
  <c r="L85" i="47"/>
  <c r="L83" i="72"/>
  <c r="L86" i="360"/>
  <c r="L86" i="348"/>
  <c r="L85" i="131"/>
  <c r="N78" i="79"/>
  <c r="L83" i="79" s="1"/>
  <c r="N78" i="68"/>
  <c r="L84" i="130"/>
  <c r="L85" i="208"/>
  <c r="N79" i="342"/>
  <c r="L85" i="342" s="1"/>
  <c r="N78" i="40"/>
  <c r="L84" i="40" s="1"/>
  <c r="L87" i="277"/>
  <c r="L86" i="277"/>
  <c r="L85" i="250"/>
  <c r="L84" i="250"/>
  <c r="N69" i="181"/>
  <c r="N82" i="181" s="1"/>
  <c r="L89" i="181" s="1"/>
  <c r="N77" i="290"/>
  <c r="L84" i="290" s="1"/>
  <c r="N78" i="96"/>
  <c r="L85" i="96" s="1"/>
  <c r="N78" i="45"/>
  <c r="L85" i="45" s="1"/>
  <c r="N78" i="36"/>
  <c r="N80" i="274"/>
  <c r="L86" i="274" s="1"/>
  <c r="N79" i="259"/>
  <c r="L84" i="25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3" i="42"/>
  <c r="L84" i="57"/>
  <c r="L86" i="347"/>
  <c r="L85" i="371"/>
  <c r="L86" i="343"/>
  <c r="L86" i="321"/>
  <c r="L84" i="323"/>
  <c r="L86" i="250"/>
  <c r="L85" i="224"/>
  <c r="N86" i="224" s="1"/>
  <c r="N88" i="224" s="1"/>
  <c r="D185" i="5" s="1"/>
  <c r="L84" i="132"/>
  <c r="L83" i="131"/>
  <c r="L83" i="127"/>
  <c r="N85" i="245"/>
  <c r="L91" i="245" s="1"/>
  <c r="L83" i="129"/>
  <c r="L84" i="129"/>
  <c r="L85" i="129"/>
  <c r="L84" i="52"/>
  <c r="L85" i="52"/>
  <c r="L83" i="52"/>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69" i="172" l="1"/>
  <c r="N83" i="155"/>
  <c r="L88" i="155" s="1"/>
  <c r="N79" i="319"/>
  <c r="L84" i="319" s="1"/>
  <c r="L100" i="260"/>
  <c r="N79" i="311"/>
  <c r="L84" i="311" s="1"/>
  <c r="N72" i="165"/>
  <c r="N85" i="165" s="1"/>
  <c r="L91" i="165" s="1"/>
  <c r="N85" i="78"/>
  <c r="N87" i="78" s="1"/>
  <c r="D69" i="5" s="1"/>
  <c r="L85" i="328"/>
  <c r="N87" i="328" s="1"/>
  <c r="N89" i="328" s="1"/>
  <c r="D282" i="5" s="1"/>
  <c r="L86" i="328"/>
  <c r="N86" i="47"/>
  <c r="N88" i="47" s="1"/>
  <c r="D39" i="5" s="1"/>
  <c r="N87" i="339"/>
  <c r="N89" i="339" s="1"/>
  <c r="D292" i="5" s="1"/>
  <c r="N70" i="267"/>
  <c r="N83" i="267" s="1"/>
  <c r="L88" i="267" s="1"/>
  <c r="L99" i="260"/>
  <c r="N87" i="323"/>
  <c r="N89" i="323" s="1"/>
  <c r="D279" i="5" s="1"/>
  <c r="L85" i="363"/>
  <c r="L86" i="251"/>
  <c r="L84" i="25"/>
  <c r="L84" i="37"/>
  <c r="L86" i="363"/>
  <c r="L84" i="42"/>
  <c r="N86" i="42" s="1"/>
  <c r="N88" i="42" s="1"/>
  <c r="D33" i="5" s="1"/>
  <c r="N86" i="7"/>
  <c r="N88" i="7" s="1"/>
  <c r="D3" i="5" s="1"/>
  <c r="L85" i="275"/>
  <c r="L84" i="364"/>
  <c r="N86" i="65"/>
  <c r="N88" i="65" s="1"/>
  <c r="D56" i="5" s="1"/>
  <c r="N86" i="63"/>
  <c r="N88" i="63" s="1"/>
  <c r="D54" i="5" s="1"/>
  <c r="L83" i="37"/>
  <c r="N86" i="37" s="1"/>
  <c r="N88" i="37" s="1"/>
  <c r="D28" i="5" s="1"/>
  <c r="L83" i="43"/>
  <c r="N86" i="51"/>
  <c r="N88" i="51" s="1"/>
  <c r="D43" i="5" s="1"/>
  <c r="N70" i="266"/>
  <c r="N83" i="266" s="1"/>
  <c r="L90" i="266" s="1"/>
  <c r="N79" i="315"/>
  <c r="L84" i="315" s="1"/>
  <c r="N77" i="287"/>
  <c r="L84" i="287" s="1"/>
  <c r="N70" i="171"/>
  <c r="N83" i="171" s="1"/>
  <c r="L90" i="171" s="1"/>
  <c r="L85" i="34"/>
  <c r="L84" i="34"/>
  <c r="N86" i="67"/>
  <c r="N88" i="67" s="1"/>
  <c r="D58" i="5" s="1"/>
  <c r="L86" i="275"/>
  <c r="N86" i="208"/>
  <c r="N88" i="208" s="1"/>
  <c r="D119" i="5" s="1"/>
  <c r="L84" i="43"/>
  <c r="L84" i="39"/>
  <c r="L83" i="25"/>
  <c r="N69" i="184"/>
  <c r="N82" i="184" s="1"/>
  <c r="L88" i="184" s="1"/>
  <c r="N70" i="178"/>
  <c r="N83" i="178" s="1"/>
  <c r="L88" i="178" s="1"/>
  <c r="N79" i="318"/>
  <c r="L86" i="318" s="1"/>
  <c r="N79" i="313"/>
  <c r="L85" i="313" s="1"/>
  <c r="L84" i="346"/>
  <c r="N85" i="74"/>
  <c r="N87" i="74" s="1"/>
  <c r="D65" i="5" s="1"/>
  <c r="N85" i="289"/>
  <c r="N87" i="289" s="1"/>
  <c r="D245" i="5" s="1"/>
  <c r="L83" i="24"/>
  <c r="L88" i="50"/>
  <c r="L86" i="50"/>
  <c r="L88" i="282"/>
  <c r="L83" i="286"/>
  <c r="L83" i="30"/>
  <c r="L83" i="39"/>
  <c r="N87" i="321"/>
  <c r="N89" i="321" s="1"/>
  <c r="D277" i="5" s="1"/>
  <c r="L84" i="30"/>
  <c r="L84" i="27"/>
  <c r="L85" i="21"/>
  <c r="N86" i="64"/>
  <c r="N88" i="64" s="1"/>
  <c r="D55" i="5" s="1"/>
  <c r="N87" i="343"/>
  <c r="N89" i="343" s="1"/>
  <c r="D296" i="5" s="1"/>
  <c r="N87" i="340"/>
  <c r="N89" i="340" s="1"/>
  <c r="D294" i="5" s="1"/>
  <c r="N70" i="176"/>
  <c r="N83" i="176" s="1"/>
  <c r="L88" i="176" s="1"/>
  <c r="N64" i="297"/>
  <c r="N77" i="297" s="1"/>
  <c r="L82" i="297" s="1"/>
  <c r="N69" i="164"/>
  <c r="N82" i="164" s="1"/>
  <c r="L87" i="164" s="1"/>
  <c r="L83" i="26"/>
  <c r="N69" i="183"/>
  <c r="N82" i="183" s="1"/>
  <c r="L88" i="183" s="1"/>
  <c r="N79" i="317"/>
  <c r="L86" i="317" s="1"/>
  <c r="L84" i="306"/>
  <c r="L85" i="332"/>
  <c r="L85" i="240"/>
  <c r="N87" i="327"/>
  <c r="N89" i="327" s="1"/>
  <c r="D281" i="5" s="1"/>
  <c r="L86" i="332"/>
  <c r="L85" i="306"/>
  <c r="L85" i="105"/>
  <c r="L83" i="92"/>
  <c r="N87" i="371"/>
  <c r="N89" i="371" s="1"/>
  <c r="D293" i="5" s="1"/>
  <c r="L83" i="102"/>
  <c r="L85" i="336"/>
  <c r="L84" i="333"/>
  <c r="L86" i="333"/>
  <c r="N90" i="218"/>
  <c r="N92" i="218" s="1"/>
  <c r="D180" i="5" s="1"/>
  <c r="L85" i="254"/>
  <c r="L83" i="75"/>
  <c r="L85" i="333"/>
  <c r="N69" i="180"/>
  <c r="N82" i="180" s="1"/>
  <c r="L89" i="180" s="1"/>
  <c r="N86" i="121"/>
  <c r="N88" i="121" s="1"/>
  <c r="D111" i="5" s="1"/>
  <c r="N86" i="226"/>
  <c r="N88" i="226" s="1"/>
  <c r="D187" i="5" s="1"/>
  <c r="L87" i="232"/>
  <c r="L86" i="232"/>
  <c r="N70" i="168"/>
  <c r="N83" i="168" s="1"/>
  <c r="L90" i="168" s="1"/>
  <c r="N79" i="316"/>
  <c r="L85" i="316" s="1"/>
  <c r="L84" i="26"/>
  <c r="L84" i="135"/>
  <c r="N86" i="123"/>
  <c r="N88" i="123" s="1"/>
  <c r="D114" i="5" s="1"/>
  <c r="L86" i="256"/>
  <c r="N86" i="130"/>
  <c r="N88" i="130" s="1"/>
  <c r="D121" i="5" s="1"/>
  <c r="N87" i="356"/>
  <c r="N89" i="356" s="1"/>
  <c r="D308" i="5" s="1"/>
  <c r="N86" i="58"/>
  <c r="N88" i="58" s="1"/>
  <c r="D49" i="5" s="1"/>
  <c r="L84" i="38"/>
  <c r="N86" i="124"/>
  <c r="N88" i="124" s="1"/>
  <c r="D113" i="5" s="1"/>
  <c r="L85" i="147"/>
  <c r="L82" i="302"/>
  <c r="L82" i="75"/>
  <c r="L85" i="41"/>
  <c r="L91" i="221"/>
  <c r="L84" i="298"/>
  <c r="L85" i="92"/>
  <c r="N86" i="92" s="1"/>
  <c r="N88" i="92" s="1"/>
  <c r="D83" i="5" s="1"/>
  <c r="L89" i="282"/>
  <c r="L85" i="215"/>
  <c r="L85" i="241"/>
  <c r="N86" i="131"/>
  <c r="N88" i="131" s="1"/>
  <c r="D122" i="5" s="1"/>
  <c r="L84" i="342"/>
  <c r="N85" i="303"/>
  <c r="N87" i="303" s="1"/>
  <c r="D259" i="5" s="1"/>
  <c r="L84" i="100"/>
  <c r="L84" i="103"/>
  <c r="N69" i="179"/>
  <c r="N82" i="179" s="1"/>
  <c r="L89" i="179" s="1"/>
  <c r="N69" i="177"/>
  <c r="N82" i="177" s="1"/>
  <c r="L89" i="177" s="1"/>
  <c r="N70" i="268"/>
  <c r="N83" i="268" s="1"/>
  <c r="L90" i="268" s="1"/>
  <c r="L83" i="38"/>
  <c r="L85" i="69"/>
  <c r="L85" i="364"/>
  <c r="L85" i="138"/>
  <c r="L86" i="241"/>
  <c r="L83" i="302"/>
  <c r="L87" i="274"/>
  <c r="L82" i="284"/>
  <c r="L92" i="221"/>
  <c r="L83" i="59"/>
  <c r="L83" i="105"/>
  <c r="N85" i="72"/>
  <c r="N87" i="72" s="1"/>
  <c r="D63" i="5" s="1"/>
  <c r="L83" i="284"/>
  <c r="L82" i="286"/>
  <c r="L84" i="102"/>
  <c r="N90" i="219"/>
  <c r="N92" i="219" s="1"/>
  <c r="D181" i="5" s="1"/>
  <c r="L86" i="254"/>
  <c r="N86" i="46"/>
  <c r="N88" i="46" s="1"/>
  <c r="D38" i="5" s="1"/>
  <c r="L83" i="142"/>
  <c r="L84" i="142"/>
  <c r="L85" i="142"/>
  <c r="L84" i="262"/>
  <c r="L86" i="262"/>
  <c r="L85" i="262"/>
  <c r="L84" i="24"/>
  <c r="L85" i="232"/>
  <c r="L85" i="213"/>
  <c r="L84" i="147"/>
  <c r="L83" i="215"/>
  <c r="L84" i="19"/>
  <c r="L83" i="19"/>
  <c r="N79" i="239"/>
  <c r="L86" i="239" s="1"/>
  <c r="N77" i="285"/>
  <c r="L82" i="285" s="1"/>
  <c r="L84" i="365"/>
  <c r="N86" i="132"/>
  <c r="N88" i="132" s="1"/>
  <c r="D123" i="5" s="1"/>
  <c r="L86" i="240"/>
  <c r="L86" i="365"/>
  <c r="L85" i="135"/>
  <c r="L82" i="298"/>
  <c r="L84" i="251"/>
  <c r="L85" i="27"/>
  <c r="L84" i="21"/>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2" i="287"/>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1"/>
  <c r="L86" i="311"/>
  <c r="L85" i="315"/>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N86" i="24" l="1"/>
  <c r="N88" i="24" s="1"/>
  <c r="D16" i="5" s="1"/>
  <c r="N86" i="39"/>
  <c r="N88" i="39" s="1"/>
  <c r="D30" i="5" s="1"/>
  <c r="N87" i="363"/>
  <c r="N89" i="363" s="1"/>
  <c r="D313" i="5" s="1"/>
  <c r="N87" i="364"/>
  <c r="N89" i="364" s="1"/>
  <c r="D314" i="5" s="1"/>
  <c r="L83" i="287"/>
  <c r="L84" i="297"/>
  <c r="L85" i="319"/>
  <c r="L84" i="239"/>
  <c r="N87" i="251"/>
  <c r="N89" i="251" s="1"/>
  <c r="D211" i="5" s="1"/>
  <c r="L88" i="171"/>
  <c r="L89" i="171"/>
  <c r="N101" i="260"/>
  <c r="N103" i="260" s="1"/>
  <c r="D219" i="5" s="1"/>
  <c r="L90" i="267"/>
  <c r="L89" i="267"/>
  <c r="N86" i="43"/>
  <c r="N88" i="43" s="1"/>
  <c r="D34" i="5" s="1"/>
  <c r="N88" i="275"/>
  <c r="N90" i="275" s="1"/>
  <c r="D233" i="5" s="1"/>
  <c r="N86" i="34"/>
  <c r="N88" i="34" s="1"/>
  <c r="D26" i="5" s="1"/>
  <c r="N86" i="21"/>
  <c r="N88" i="21" s="1"/>
  <c r="D13" i="5" s="1"/>
  <c r="N86" i="25"/>
  <c r="N88" i="25" s="1"/>
  <c r="D17" i="5" s="1"/>
  <c r="N87" i="346"/>
  <c r="N89" i="346" s="1"/>
  <c r="D299" i="5" s="1"/>
  <c r="N87" i="365"/>
  <c r="N89" i="365" s="1"/>
  <c r="D315" i="5" s="1"/>
  <c r="L89" i="266"/>
  <c r="N91" i="266" s="1"/>
  <c r="N93" i="266" s="1"/>
  <c r="D225" i="5" s="1"/>
  <c r="L86" i="315"/>
  <c r="N87" i="315" s="1"/>
  <c r="N89" i="315" s="1"/>
  <c r="D271" i="5" s="1"/>
  <c r="N86" i="105"/>
  <c r="N88" i="105" s="1"/>
  <c r="D95" i="5" s="1"/>
  <c r="N86" i="26"/>
  <c r="N88" i="26" s="1"/>
  <c r="D18" i="5" s="1"/>
  <c r="N86" i="27"/>
  <c r="N88" i="27" s="1"/>
  <c r="D19" i="5" s="1"/>
  <c r="N86" i="30"/>
  <c r="N88" i="30" s="1"/>
  <c r="D22" i="5" s="1"/>
  <c r="L84" i="313"/>
  <c r="L86" i="313"/>
  <c r="L84" i="316"/>
  <c r="L86" i="316"/>
  <c r="L83" i="285"/>
  <c r="L88" i="164"/>
  <c r="L89" i="164"/>
  <c r="N91" i="282"/>
  <c r="N93" i="282" s="1"/>
  <c r="D239" i="5" s="1"/>
  <c r="N87" i="241"/>
  <c r="N89" i="241" s="1"/>
  <c r="D201" i="5" s="1"/>
  <c r="L84" i="318"/>
  <c r="L89" i="184"/>
  <c r="L85" i="318"/>
  <c r="L87" i="184"/>
  <c r="N89" i="50"/>
  <c r="N91" i="50" s="1"/>
  <c r="D42" i="5" s="1"/>
  <c r="N85" i="302"/>
  <c r="N87" i="302" s="1"/>
  <c r="L90" i="178"/>
  <c r="L89" i="178"/>
  <c r="N85" i="75"/>
  <c r="N87" i="75" s="1"/>
  <c r="D66" i="5" s="1"/>
  <c r="N87" i="240"/>
  <c r="N89" i="240" s="1"/>
  <c r="D200" i="5" s="1"/>
  <c r="L90" i="176"/>
  <c r="L83" i="297"/>
  <c r="N85" i="297" s="1"/>
  <c r="N87" i="297" s="1"/>
  <c r="D253" i="5" s="1"/>
  <c r="L84" i="285"/>
  <c r="N85" i="286"/>
  <c r="N87" i="286" s="1"/>
  <c r="D243" i="5" s="1"/>
  <c r="N87" i="332"/>
  <c r="N89" i="332" s="1"/>
  <c r="D286" i="5" s="1"/>
  <c r="L88" i="179"/>
  <c r="L89" i="176"/>
  <c r="N91" i="249"/>
  <c r="N93" i="249" s="1"/>
  <c r="D209" i="5" s="1"/>
  <c r="N87" i="306"/>
  <c r="N89" i="306" s="1"/>
  <c r="D262" i="5" s="1"/>
  <c r="N86" i="69"/>
  <c r="N88" i="69" s="1"/>
  <c r="D60" i="5" s="1"/>
  <c r="N86" i="83"/>
  <c r="N88" i="83" s="1"/>
  <c r="D74" i="5" s="1"/>
  <c r="L84" i="317"/>
  <c r="L85" i="317"/>
  <c r="N86" i="140"/>
  <c r="N88" i="140" s="1"/>
  <c r="D132" i="5" s="1"/>
  <c r="N86" i="215"/>
  <c r="N88" i="215" s="1"/>
  <c r="D177" i="5" s="1"/>
  <c r="L87" i="179"/>
  <c r="L87" i="180"/>
  <c r="N86" i="59"/>
  <c r="N88" i="59" s="1"/>
  <c r="D50" i="5" s="1"/>
  <c r="N85" i="325"/>
  <c r="N87" i="325" s="1"/>
  <c r="D280" i="5" s="1"/>
  <c r="L83" i="60"/>
  <c r="L88" i="180"/>
  <c r="N86" i="147"/>
  <c r="N88" i="147" s="1"/>
  <c r="D137" i="5" s="1"/>
  <c r="L89" i="183"/>
  <c r="L87" i="183"/>
  <c r="N86" i="135"/>
  <c r="N88" i="135" s="1"/>
  <c r="D126" i="5" s="1"/>
  <c r="N86" i="102"/>
  <c r="N88" i="102" s="1"/>
  <c r="D92" i="5" s="1"/>
  <c r="N86" i="213"/>
  <c r="N88" i="213" s="1"/>
  <c r="D175" i="5" s="1"/>
  <c r="N93" i="221"/>
  <c r="N95" i="221" s="1"/>
  <c r="D184" i="5" s="1"/>
  <c r="N86" i="38"/>
  <c r="N88" i="38" s="1"/>
  <c r="D29" i="5" s="1"/>
  <c r="N87" i="256"/>
  <c r="N89" i="256" s="1"/>
  <c r="D215" i="5" s="1"/>
  <c r="N86" i="209"/>
  <c r="N88" i="209" s="1"/>
  <c r="D131" i="5" s="1"/>
  <c r="N86" i="80"/>
  <c r="N88" i="80" s="1"/>
  <c r="D71" i="5" s="1"/>
  <c r="N82" i="227"/>
  <c r="N84" i="227" s="1"/>
  <c r="D188" i="5" s="1"/>
  <c r="N86" i="231"/>
  <c r="N88" i="231" s="1"/>
  <c r="D191" i="5" s="1"/>
  <c r="N86" i="138"/>
  <c r="N88" i="138" s="1"/>
  <c r="D129" i="5" s="1"/>
  <c r="L88" i="268"/>
  <c r="L89" i="189"/>
  <c r="L87" i="189"/>
  <c r="N86" i="41"/>
  <c r="N88" i="41" s="1"/>
  <c r="D32" i="5" s="1"/>
  <c r="L86" i="294"/>
  <c r="N86" i="103"/>
  <c r="N88" i="103" s="1"/>
  <c r="D93" i="5" s="1"/>
  <c r="N87" i="342"/>
  <c r="N89" i="342" s="1"/>
  <c r="D295" i="5" s="1"/>
  <c r="N87" i="254"/>
  <c r="N89" i="254" s="1"/>
  <c r="D214" i="5" s="1"/>
  <c r="L89" i="268"/>
  <c r="N86" i="100"/>
  <c r="N88" i="100" s="1"/>
  <c r="D90" i="5" s="1"/>
  <c r="N88" i="232"/>
  <c r="N90" i="232" s="1"/>
  <c r="D192" i="5" s="1"/>
  <c r="N87" i="333"/>
  <c r="N89" i="333" s="1"/>
  <c r="D287" i="5" s="1"/>
  <c r="N86" i="19"/>
  <c r="N88" i="19" s="1"/>
  <c r="D11" i="5" s="1"/>
  <c r="N87" i="262"/>
  <c r="N89" i="262" s="1"/>
  <c r="D221" i="5" s="1"/>
  <c r="N86" i="142"/>
  <c r="N88" i="142" s="1"/>
  <c r="D134" i="5" s="1"/>
  <c r="N87" i="264"/>
  <c r="N89" i="264" s="1"/>
  <c r="D223" i="5" s="1"/>
  <c r="N86" i="53"/>
  <c r="N88" i="53" s="1"/>
  <c r="D45" i="5" s="1"/>
  <c r="N88" i="274"/>
  <c r="N90" i="274" s="1"/>
  <c r="D232" i="5" s="1"/>
  <c r="N86" i="33"/>
  <c r="N88" i="33" s="1"/>
  <c r="D25" i="5" s="1"/>
  <c r="N85" i="284"/>
  <c r="N87" i="284" s="1"/>
  <c r="D241" i="5" s="1"/>
  <c r="N86" i="99"/>
  <c r="N88" i="99" s="1"/>
  <c r="D89" i="5" s="1"/>
  <c r="L88" i="177"/>
  <c r="N86" i="88"/>
  <c r="N88" i="88" s="1"/>
  <c r="D79" i="5" s="1"/>
  <c r="N85" i="298"/>
  <c r="N87" i="298" s="1"/>
  <c r="D254" i="5" s="1"/>
  <c r="L89" i="157"/>
  <c r="L88" i="157"/>
  <c r="L87" i="177"/>
  <c r="N90" i="217"/>
  <c r="N92" i="217" s="1"/>
  <c r="D179" i="5" s="1"/>
  <c r="N86" i="149"/>
  <c r="N88" i="149" s="1"/>
  <c r="D135" i="5" s="1"/>
  <c r="N87" i="235"/>
  <c r="N89" i="235" s="1"/>
  <c r="D195" i="5" s="1"/>
  <c r="N87" i="238"/>
  <c r="N89" i="238" s="1"/>
  <c r="D198" i="5" s="1"/>
  <c r="L85" i="239"/>
  <c r="N87" i="239" s="1"/>
  <c r="N89" i="239" s="1"/>
  <c r="D199" i="5" s="1"/>
  <c r="N91" i="268"/>
  <c r="N93" i="268" s="1"/>
  <c r="D227" i="5" s="1"/>
  <c r="N86" i="96"/>
  <c r="N88" i="96" s="1"/>
  <c r="D86" i="5" s="1"/>
  <c r="N86" i="29"/>
  <c r="N88" i="29" s="1"/>
  <c r="D21" i="5" s="1"/>
  <c r="L84" i="294"/>
  <c r="N86" i="9"/>
  <c r="N88" i="9" s="1"/>
  <c r="D4" i="5" s="1"/>
  <c r="N87" i="295"/>
  <c r="N89" i="295" s="1"/>
  <c r="D251" i="5" s="1"/>
  <c r="N86" i="214"/>
  <c r="N88" i="214" s="1"/>
  <c r="D176"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1"/>
  <c r="N89" i="311" s="1"/>
  <c r="D26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1" l="1"/>
  <c r="N93" i="171" s="1"/>
  <c r="D156" i="5" s="1"/>
  <c r="N87" i="313"/>
  <c r="N89" i="313" s="1"/>
  <c r="D269" i="5" s="1"/>
  <c r="N90" i="164"/>
  <c r="N92" i="164" s="1"/>
  <c r="D149" i="5" s="1"/>
  <c r="N87" i="317"/>
  <c r="N89" i="317" s="1"/>
  <c r="D273" i="5" s="1"/>
  <c r="N87" i="318"/>
  <c r="N89" i="318" s="1"/>
  <c r="D274" i="5" s="1"/>
  <c r="N87" i="316"/>
  <c r="N89" i="316" s="1"/>
  <c r="D272" i="5" s="1"/>
  <c r="N90" i="189"/>
  <c r="N92" i="189" s="1"/>
  <c r="D169" i="5" s="1"/>
  <c r="N85" i="285"/>
  <c r="N87" i="285" s="1"/>
  <c r="D242" i="5" s="1"/>
  <c r="N90" i="184"/>
  <c r="N92" i="184" s="1"/>
  <c r="D164" i="5" s="1"/>
  <c r="N91" i="178"/>
  <c r="N93" i="178" s="1"/>
  <c r="D157" i="5" s="1"/>
  <c r="N90" i="180"/>
  <c r="N92" i="180" s="1"/>
  <c r="D159" i="5" s="1"/>
  <c r="N90" i="179"/>
  <c r="N92" i="179" s="1"/>
  <c r="D158" i="5" s="1"/>
  <c r="N90" i="177"/>
  <c r="N92" i="177" s="1"/>
  <c r="N91" i="176"/>
  <c r="N93" i="176" s="1"/>
  <c r="D155" i="5" s="1"/>
  <c r="N90" i="183"/>
  <c r="N92" i="183" s="1"/>
  <c r="D163" i="5" s="1"/>
  <c r="N91" i="157"/>
  <c r="N93" i="157" s="1"/>
  <c r="D145" i="5" s="1"/>
  <c r="N87" i="294"/>
  <c r="N89" i="294" s="1"/>
  <c r="D250" i="5" s="1"/>
  <c r="N90" i="172"/>
  <c r="N92" i="172" s="1"/>
  <c r="D153"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<sst xmlns="http://schemas.openxmlformats.org/spreadsheetml/2006/main" count="38539" uniqueCount="2344">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</sst>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4" fontId="0" fillId="18" borderId="0" xfId="0" applyNumberFormat="1" applyFill="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CUNDINAMARCA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4" sqref="A14"/>
    </sheetView>
  </sheetViews>
  <sheetFormatPr baseColWidth="10" defaultRowHeight="15"/>
  <cols>
    <col min="2" max="2" width="9.28515625" customWidth="1"/>
    <col min="8" max="8" width="83" customWidth="1"/>
    <col min="26" max="26" width="10.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2851562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2843270.2239306979</v>
      </c>
      <c r="G3" t="s">
        <v>980</v>
      </c>
      <c r="J3" s="1"/>
    </row>
    <row r="4" spans="1:10" ht="54" thickTop="1" thickBot="1">
      <c r="A4" s="131" t="s">
        <v>985</v>
      </c>
      <c r="B4" s="132" t="s">
        <v>1169</v>
      </c>
      <c r="C4" s="130" t="s">
        <v>984</v>
      </c>
      <c r="D4" s="177">
        <f>VLOOKUP('200.2'!A88,'200.2'!A37:N108,14,FALSE)</f>
        <v>261534.14138879679</v>
      </c>
      <c r="J4" s="1"/>
    </row>
    <row r="5" spans="1:10" ht="54" thickTop="1" thickBot="1">
      <c r="A5" s="131" t="s">
        <v>986</v>
      </c>
      <c r="B5" s="132" t="s">
        <v>1170</v>
      </c>
      <c r="C5" s="133" t="s">
        <v>987</v>
      </c>
      <c r="D5" s="177">
        <f>VLOOKUP('201.1'!A88,'201.1'!A38:N109,14,FALSE)</f>
        <v>146803.07398030374</v>
      </c>
    </row>
    <row r="6" spans="1:10" ht="54" thickTop="1" thickBot="1">
      <c r="A6" s="131" t="s">
        <v>988</v>
      </c>
      <c r="B6" s="132" t="s">
        <v>1171</v>
      </c>
      <c r="C6" s="133" t="s">
        <v>987</v>
      </c>
      <c r="D6" s="177">
        <f>VLOOKUP('201.2'!A88,'201.2'!A39:N110,14,FALSE)</f>
        <v>183292.33991098753</v>
      </c>
    </row>
    <row r="7" spans="1:10" ht="70.5" customHeight="1" thickTop="1" thickBot="1">
      <c r="A7" s="131" t="s">
        <v>989</v>
      </c>
      <c r="B7" s="132" t="s">
        <v>1172</v>
      </c>
      <c r="C7" s="133" t="s">
        <v>987</v>
      </c>
      <c r="D7" s="177">
        <f>VLOOKUP('201.3'!A88,'201.3'!A40:N111,14,FALSE)</f>
        <v>34791.822051840711</v>
      </c>
    </row>
    <row r="8" spans="1:10" ht="54" thickTop="1" thickBot="1">
      <c r="A8" s="131" t="s">
        <v>990</v>
      </c>
      <c r="B8" s="132" t="s">
        <v>1173</v>
      </c>
      <c r="C8" s="133" t="s">
        <v>987</v>
      </c>
      <c r="D8" s="178">
        <f>VLOOKUP('201.4'!A88,'201.4'!A41:N112,14,FALSE)</f>
        <v>59213.228901477516</v>
      </c>
    </row>
    <row r="9" spans="1:10" ht="54" thickTop="1" thickBot="1">
      <c r="A9" s="131" t="s">
        <v>991</v>
      </c>
      <c r="B9" s="132" t="s">
        <v>1170</v>
      </c>
      <c r="C9" s="133" t="s">
        <v>1845</v>
      </c>
      <c r="D9" s="178">
        <f>VLOOKUP('201.5'!A88,'201.5'!A42:N113,14,FALSE)</f>
        <v>146803.07398030374</v>
      </c>
    </row>
    <row r="10" spans="1:10" ht="54" thickTop="1" thickBot="1">
      <c r="A10" s="131" t="s">
        <v>992</v>
      </c>
      <c r="B10" s="132" t="s">
        <v>1171</v>
      </c>
      <c r="C10" s="133" t="s">
        <v>1845</v>
      </c>
      <c r="D10" s="178">
        <f>VLOOKUP('201.6'!A88,'201.6'!A43:N114,14,FALSE)</f>
        <v>183292.33991098753</v>
      </c>
    </row>
    <row r="11" spans="1:10" ht="54" thickTop="1" thickBot="1">
      <c r="A11" s="131" t="s">
        <v>993</v>
      </c>
      <c r="B11" s="132" t="s">
        <v>1171</v>
      </c>
      <c r="C11" s="133" t="s">
        <v>387</v>
      </c>
      <c r="D11" s="178">
        <f>VLOOKUP('201.7'!A88,'201.7'!A44:N115,14,FALSE)</f>
        <v>179634.18618205789</v>
      </c>
    </row>
    <row r="12" spans="1:10" ht="54" thickTop="1" thickBot="1">
      <c r="A12" s="131" t="s">
        <v>994</v>
      </c>
      <c r="B12" s="132" t="s">
        <v>1174</v>
      </c>
      <c r="C12" s="133" t="s">
        <v>233</v>
      </c>
      <c r="D12" s="178">
        <f>VLOOKUP('201.8'!A88,'201.8'!A45:N116,14,FALSE)</f>
        <v>14627.82109442215</v>
      </c>
    </row>
    <row r="13" spans="1:10" ht="54" thickTop="1" thickBot="1">
      <c r="A13" s="131" t="s">
        <v>995</v>
      </c>
      <c r="B13" s="132" t="s">
        <v>1175</v>
      </c>
      <c r="C13" s="133" t="s">
        <v>233</v>
      </c>
      <c r="D13" s="178">
        <f>VLOOKUP('201.9'!A88,'201.9'!A46:N117,14,FALSE)</f>
        <v>14369.733147397699</v>
      </c>
    </row>
    <row r="14" spans="1:10" ht="54" thickTop="1" thickBot="1">
      <c r="A14" s="131" t="s">
        <v>996</v>
      </c>
      <c r="B14" s="132" t="s">
        <v>1176</v>
      </c>
      <c r="C14" s="133" t="s">
        <v>144</v>
      </c>
      <c r="D14" s="178">
        <f>VLOOKUP('201.10'!A88,'201.10'!A47:N118,14,FALSE)</f>
        <v>6227.5439544830233</v>
      </c>
    </row>
    <row r="15" spans="1:10" ht="54" thickTop="1" thickBot="1">
      <c r="A15" s="131" t="s">
        <v>997</v>
      </c>
      <c r="B15" s="132" t="s">
        <v>1177</v>
      </c>
      <c r="C15" s="133" t="s">
        <v>998</v>
      </c>
      <c r="D15" s="178">
        <f>VLOOKUP('201.11'!A88,'201.11'!A48:N119,14,FALSE)</f>
        <v>1371.6553550069871</v>
      </c>
    </row>
    <row r="16" spans="1:10" ht="54" thickTop="1" thickBot="1">
      <c r="A16" s="131" t="s">
        <v>999</v>
      </c>
      <c r="B16" s="132" t="s">
        <v>1178</v>
      </c>
      <c r="C16" s="133" t="s">
        <v>1845</v>
      </c>
      <c r="D16" s="178">
        <f>VLOOKUP('201.12'!A88,'201.12'!A49:N120,14,FALSE)</f>
        <v>126694.95340099325</v>
      </c>
    </row>
    <row r="17" spans="1:4" ht="64.5" thickTop="1" thickBot="1">
      <c r="A17" s="134" t="s">
        <v>1000</v>
      </c>
      <c r="B17" s="135" t="s">
        <v>1179</v>
      </c>
      <c r="C17" s="133" t="s">
        <v>1845</v>
      </c>
      <c r="D17" s="178">
        <f>VLOOKUP('201.13'!A88,'201.13'!A50:N121,14,FALSE)</f>
        <v>103622.83298344401</v>
      </c>
    </row>
    <row r="18" spans="1:4" ht="54" thickTop="1" thickBot="1">
      <c r="A18" s="131" t="s">
        <v>1001</v>
      </c>
      <c r="B18" s="132" t="s">
        <v>1180</v>
      </c>
      <c r="C18" s="133" t="s">
        <v>144</v>
      </c>
      <c r="D18" s="178">
        <f>VLOOKUP('201.14'!A88,'201.14'!A51:N122,14,FALSE)</f>
        <v>36258.633361926426</v>
      </c>
    </row>
    <row r="19" spans="1:4" ht="54" thickTop="1" thickBot="1">
      <c r="A19" s="131" t="s">
        <v>1002</v>
      </c>
      <c r="B19" s="132" t="s">
        <v>1181</v>
      </c>
      <c r="C19" s="133" t="s">
        <v>144</v>
      </c>
      <c r="D19" s="178">
        <f>VLOOKUP('201.15'!A88,'201.15'!A52:N123,14,FALSE)</f>
        <v>43489.578450443616</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109074.81533409886</v>
      </c>
    </row>
    <row r="22" spans="1:4" ht="54" thickTop="1" thickBot="1">
      <c r="A22" s="131" t="s">
        <v>1005</v>
      </c>
      <c r="B22" s="132" t="s">
        <v>1184</v>
      </c>
      <c r="C22" s="133" t="s">
        <v>1845</v>
      </c>
      <c r="D22" s="178">
        <f>VLOOKUP('201.18'!A88,'201.18'!A55:N126,14,FALSE)</f>
        <v>109074.81533409886</v>
      </c>
    </row>
    <row r="23" spans="1:4" ht="54" thickTop="1" thickBot="1">
      <c r="A23" s="131" t="s">
        <v>1006</v>
      </c>
      <c r="B23" s="132" t="s">
        <v>1185</v>
      </c>
      <c r="C23" s="133" t="s">
        <v>144</v>
      </c>
      <c r="D23" s="178">
        <f>VLOOKUP('201.19'!A88,'201.19'!A56:N127,14,FALSE)</f>
        <v>6577.4450106792501</v>
      </c>
    </row>
    <row r="24" spans="1:4" ht="54" thickTop="1" thickBot="1">
      <c r="A24" s="131" t="s">
        <v>1007</v>
      </c>
      <c r="B24" s="132" t="s">
        <v>1186</v>
      </c>
      <c r="C24" s="133" t="s">
        <v>144</v>
      </c>
      <c r="D24" s="178">
        <f>VLOOKUP('201.20'!A88,'201.20'!A57:N128,14,FALSE)</f>
        <v>998.63219415667891</v>
      </c>
    </row>
    <row r="25" spans="1:4" ht="54" thickTop="1" thickBot="1">
      <c r="A25" s="131" t="s">
        <v>1008</v>
      </c>
      <c r="B25" s="132" t="s">
        <v>1187</v>
      </c>
      <c r="C25" s="133" t="s">
        <v>144</v>
      </c>
      <c r="D25" s="178">
        <f>VLOOKUP('201.21'!A88,'201.21'!A58:N129,14,FALSE)</f>
        <v>7352.341892818753</v>
      </c>
    </row>
    <row r="26" spans="1:4" ht="54" thickTop="1" thickBot="1">
      <c r="A26" s="131" t="s">
        <v>1425</v>
      </c>
      <c r="B26" s="132" t="s">
        <v>1413</v>
      </c>
      <c r="C26" s="133" t="s">
        <v>1845</v>
      </c>
      <c r="D26" s="178">
        <f>VLOOKUP('203.1'!A88,'203.1'!A59:N130,14,FALSE)</f>
        <v>963136.46873738349</v>
      </c>
    </row>
    <row r="27" spans="1:4" ht="54" thickTop="1" thickBot="1">
      <c r="A27" s="131" t="s">
        <v>1426</v>
      </c>
      <c r="B27" s="132" t="s">
        <v>1417</v>
      </c>
      <c r="C27" s="133" t="s">
        <v>1845</v>
      </c>
      <c r="D27" s="178">
        <f>VLOOKUP('203.2'!A88,'203.2'!A60:N131,14,FALSE)</f>
        <v>1157157.5882129008</v>
      </c>
    </row>
    <row r="28" spans="1:4" ht="54" thickTop="1" thickBot="1">
      <c r="A28" s="131" t="s">
        <v>1427</v>
      </c>
      <c r="B28" s="132" t="s">
        <v>1418</v>
      </c>
      <c r="C28" s="133" t="s">
        <v>1845</v>
      </c>
      <c r="D28" s="178">
        <f>VLOOKUP('203.3'!A88,'203.3'!A61:N132,14,FALSE)</f>
        <v>1295744.1021239848</v>
      </c>
    </row>
    <row r="29" spans="1:4" ht="54" thickTop="1" thickBot="1">
      <c r="A29" s="131" t="s">
        <v>1428</v>
      </c>
      <c r="B29" s="132" t="s">
        <v>1419</v>
      </c>
      <c r="C29" s="133" t="s">
        <v>1845</v>
      </c>
      <c r="D29" s="178">
        <f>VLOOKUP('203.4'!A88,'203.4'!A62:N133,14,FALSE)</f>
        <v>570786.41416772665</v>
      </c>
    </row>
    <row r="30" spans="1:4" ht="54" thickTop="1" thickBot="1">
      <c r="A30" s="131" t="s">
        <v>1429</v>
      </c>
      <c r="B30" s="132" t="s">
        <v>1420</v>
      </c>
      <c r="C30" s="133" t="s">
        <v>1845</v>
      </c>
      <c r="D30" s="178">
        <f>VLOOKUP('203.5'!A88,'203.5'!A63:N134,14,FALSE)</f>
        <v>661143.23235428275</v>
      </c>
    </row>
    <row r="31" spans="1:4" ht="54" thickTop="1" thickBot="1">
      <c r="A31" s="131" t="s">
        <v>1430</v>
      </c>
      <c r="B31" s="132" t="s">
        <v>1421</v>
      </c>
      <c r="C31" s="133" t="s">
        <v>1845</v>
      </c>
      <c r="D31" s="178">
        <f>VLOOKUP('203.6'!A88,'203.6'!A64:N135,14,FALSE)</f>
        <v>718643.02574572735</v>
      </c>
    </row>
    <row r="32" spans="1:4" ht="54" thickTop="1" thickBot="1">
      <c r="A32" s="131" t="s">
        <v>1431</v>
      </c>
      <c r="B32" s="132" t="s">
        <v>1422</v>
      </c>
      <c r="C32" s="133" t="s">
        <v>1845</v>
      </c>
      <c r="D32" s="178">
        <f>VLOOKUP('203.7'!A88,'203.7'!A65:N136,14,FALSE)</f>
        <v>251649.43366580256</v>
      </c>
    </row>
    <row r="33" spans="1:4" ht="54" thickTop="1" thickBot="1">
      <c r="A33" s="131" t="s">
        <v>1432</v>
      </c>
      <c r="B33" s="132" t="s">
        <v>1871</v>
      </c>
      <c r="C33" s="133" t="s">
        <v>1845</v>
      </c>
      <c r="D33" s="178">
        <f>VLOOKUP('203.8'!A88,'203.8'!A66:N137,14,FALSE)</f>
        <v>360638.27952209255</v>
      </c>
    </row>
    <row r="34" spans="1:4" ht="54" thickTop="1" thickBot="1">
      <c r="A34" s="131" t="s">
        <v>1433</v>
      </c>
      <c r="B34" s="132" t="s">
        <v>1424</v>
      </c>
      <c r="C34" s="133" t="s">
        <v>1845</v>
      </c>
      <c r="D34" s="178">
        <f>VLOOKUP('203.9'!A88,'203.9'!A67:N138,14,FALSE)</f>
        <v>382771.13115367258</v>
      </c>
    </row>
    <row r="35" spans="1:4" ht="54" thickTop="1" thickBot="1">
      <c r="A35" s="131" t="s">
        <v>1434</v>
      </c>
      <c r="B35" s="132" t="s">
        <v>1414</v>
      </c>
      <c r="C35" s="133" t="s">
        <v>1845</v>
      </c>
      <c r="D35" s="178">
        <f>VLOOKUP('203.10'!A88,'203.10'!A68:N139,14,FALSE)</f>
        <v>195898.4515114497</v>
      </c>
    </row>
    <row r="36" spans="1:4" ht="54" thickTop="1" thickBot="1">
      <c r="A36" s="131" t="s">
        <v>1435</v>
      </c>
      <c r="B36" s="132" t="s">
        <v>1415</v>
      </c>
      <c r="C36" s="133" t="s">
        <v>1845</v>
      </c>
      <c r="D36" s="178">
        <f>VLOOKUP('203.11'!A88,'203.11'!A69:N140,14,FALSE)</f>
        <v>270094.79557471944</v>
      </c>
    </row>
    <row r="37" spans="1:4" ht="54" thickTop="1" thickBot="1">
      <c r="A37" s="131" t="s">
        <v>1436</v>
      </c>
      <c r="B37" s="216" t="s">
        <v>1416</v>
      </c>
      <c r="C37" s="133" t="s">
        <v>1845</v>
      </c>
      <c r="D37" s="178">
        <f>VLOOKUP('203.12'!A88,'203.12'!A70:N141,14,FALSE)</f>
        <v>281592.38083787792</v>
      </c>
    </row>
    <row r="38" spans="1:4" ht="54" thickTop="1" thickBot="1">
      <c r="A38" s="131" t="s">
        <v>1009</v>
      </c>
      <c r="B38" s="132" t="s">
        <v>1188</v>
      </c>
      <c r="C38" s="133" t="s">
        <v>387</v>
      </c>
      <c r="D38" s="178">
        <f>VLOOKUP('210.1.1'!A88,'210.1.1'!A71:N142,14,FALSE)</f>
        <v>10403.550194598942</v>
      </c>
    </row>
    <row r="39" spans="1:4" ht="54" thickTop="1" thickBot="1">
      <c r="A39" s="131" t="s">
        <v>1010</v>
      </c>
      <c r="B39" s="132" t="s">
        <v>1189</v>
      </c>
      <c r="C39" s="133" t="s">
        <v>387</v>
      </c>
      <c r="D39" s="178">
        <f>VLOOKUP('210.1.2'!A88,'210.1.2'!A72:N143,14,FALSE)</f>
        <v>4474.7931579979304</v>
      </c>
    </row>
    <row r="40" spans="1:4" ht="54" thickTop="1" thickBot="1">
      <c r="A40" s="131" t="s">
        <v>1011</v>
      </c>
      <c r="B40" s="132" t="s">
        <v>1190</v>
      </c>
      <c r="C40" s="133" t="s">
        <v>387</v>
      </c>
      <c r="D40" s="178">
        <f>VLOOKUP('210.2.1'!A90,'210.2.1'!A73:N144,14,FALSE)</f>
        <v>25995.45216766492</v>
      </c>
    </row>
    <row r="41" spans="1:4" ht="54" thickTop="1" thickBot="1">
      <c r="A41" s="131" t="s">
        <v>1012</v>
      </c>
      <c r="B41" s="132" t="s">
        <v>1191</v>
      </c>
      <c r="C41" s="133" t="s">
        <v>387</v>
      </c>
      <c r="D41" s="178">
        <f>VLOOKUP('210.2.2'!A88,'210.2.2'!A74:N145,14,FALSE)</f>
        <v>10403.550194598942</v>
      </c>
    </row>
    <row r="42" spans="1:4" ht="54" thickTop="1" thickBot="1">
      <c r="A42" s="131" t="s">
        <v>1013</v>
      </c>
      <c r="B42" s="132" t="s">
        <v>1192</v>
      </c>
      <c r="C42" s="133" t="s">
        <v>387</v>
      </c>
      <c r="D42" s="178">
        <f>VLOOKUP('210.2.3'!A91,'210.2.3'!A91:N146,14,FALSE)</f>
        <v>20066.695131063916</v>
      </c>
    </row>
    <row r="43" spans="1:4" ht="54" thickTop="1" thickBot="1">
      <c r="A43" s="131" t="s">
        <v>1014</v>
      </c>
      <c r="B43" s="132" t="s">
        <v>1193</v>
      </c>
      <c r="C43" s="133" t="s">
        <v>387</v>
      </c>
      <c r="D43" s="178">
        <f>VLOOKUP('210.2.4'!A88,'210.2.4'!A88:N147,14,FALSE)</f>
        <v>4474.7931579979304</v>
      </c>
    </row>
    <row r="44" spans="1:4" ht="54" thickTop="1" thickBot="1">
      <c r="A44" s="131" t="s">
        <v>1015</v>
      </c>
      <c r="B44" s="132" t="s">
        <v>1194</v>
      </c>
      <c r="C44" s="133" t="s">
        <v>387</v>
      </c>
      <c r="D44" s="178">
        <f>VLOOKUP('211.1'!A88,'211.1'!A88:N148,14,FALSE)</f>
        <v>7747.9425119110929</v>
      </c>
    </row>
    <row r="45" spans="1:4" ht="54" thickTop="1" thickBot="1">
      <c r="A45" s="131" t="s">
        <v>1016</v>
      </c>
      <c r="B45" s="132" t="s">
        <v>1195</v>
      </c>
      <c r="C45" s="133" t="s">
        <v>387</v>
      </c>
      <c r="D45" s="178">
        <f>VLOOKUP('220.1'!A88,'220.1'!A88:N149,14,FALSE)</f>
        <v>13811.433119568797</v>
      </c>
    </row>
    <row r="46" spans="1:4" ht="54" thickTop="1" thickBot="1">
      <c r="A46" s="131" t="s">
        <v>1017</v>
      </c>
      <c r="B46" s="132" t="s">
        <v>1196</v>
      </c>
      <c r="C46" s="133" t="s">
        <v>387</v>
      </c>
      <c r="D46" s="178">
        <f>VLOOKUP('221.1'!A88,'221.1'!A88:N150,14,FALSE)</f>
        <v>9096.8241167928409</v>
      </c>
    </row>
    <row r="47" spans="1:4" ht="54" thickTop="1" thickBot="1">
      <c r="A47" s="131" t="s">
        <v>1018</v>
      </c>
      <c r="B47" s="132" t="s">
        <v>1197</v>
      </c>
      <c r="C47" s="133" t="s">
        <v>387</v>
      </c>
      <c r="D47" s="178">
        <f>VLOOKUP('221.2'!A88,'221.2'!A88:N151,14,FALSE)</f>
        <v>5507.1491929190224</v>
      </c>
    </row>
    <row r="48" spans="1:4" ht="64.5" thickTop="1" thickBot="1">
      <c r="A48" s="131" t="s">
        <v>1441</v>
      </c>
      <c r="B48" s="132" t="s">
        <v>1438</v>
      </c>
      <c r="C48" s="133" t="s">
        <v>233</v>
      </c>
      <c r="D48" s="178">
        <f>VLOOKUP('223.1'!A88,'223.1'!A88:N152,14,FALSE)</f>
        <v>10445.960164724103</v>
      </c>
    </row>
    <row r="49" spans="1:4" ht="54" thickTop="1" thickBot="1">
      <c r="A49" s="131" t="s">
        <v>1442</v>
      </c>
      <c r="B49" s="132" t="s">
        <v>1439</v>
      </c>
      <c r="C49" s="133" t="s">
        <v>233</v>
      </c>
      <c r="D49" s="178">
        <f>VLOOKUP('223.2'!A88,'223.2'!A88:N153,14,FALSE)</f>
        <v>16170.987457396077</v>
      </c>
    </row>
    <row r="50" spans="1:4" ht="54" thickTop="1" thickBot="1">
      <c r="A50" s="131" t="s">
        <v>1443</v>
      </c>
      <c r="B50" s="132" t="s">
        <v>1440</v>
      </c>
      <c r="C50" s="133" t="s">
        <v>387</v>
      </c>
      <c r="D50" s="178">
        <f>VLOOKUP('223.3.1'!A88,'223.3.1'!A88:N154,14,FALSE)</f>
        <v>163976</v>
      </c>
    </row>
    <row r="51" spans="1:4" ht="64.5" thickTop="1" thickBot="1">
      <c r="A51" s="131" t="s">
        <v>1444</v>
      </c>
      <c r="B51" s="132" t="s">
        <v>1446</v>
      </c>
      <c r="C51" s="133" t="s">
        <v>387</v>
      </c>
      <c r="D51" s="178">
        <f>VLOOKUP('223.3.2'!A88,'223.3.2'!A88:N155,14,FALSE)</f>
        <v>80079.207889785524</v>
      </c>
    </row>
    <row r="52" spans="1:4" ht="54" thickTop="1" thickBot="1">
      <c r="A52" s="131" t="s">
        <v>1445</v>
      </c>
      <c r="B52" s="132" t="s">
        <v>1447</v>
      </c>
      <c r="C52" s="133" t="s">
        <v>387</v>
      </c>
      <c r="D52" s="178">
        <f>VLOOKUP('223.3.3'!A88,'223.3.3'!A88:N156,14,FALSE)</f>
        <v>78276.951839265239</v>
      </c>
    </row>
    <row r="53" spans="1:4" ht="54" thickTop="1" thickBot="1">
      <c r="A53" s="137" t="s">
        <v>1019</v>
      </c>
      <c r="B53" s="138" t="s">
        <v>1956</v>
      </c>
      <c r="C53" s="133" t="s">
        <v>233</v>
      </c>
      <c r="D53" s="178">
        <f>VLOOKUP('230.1'!A88,'230.1'!A88:N157,14,FALSE)</f>
        <v>3025.5346553961344</v>
      </c>
    </row>
    <row r="54" spans="1:4" ht="54" thickTop="1" thickBot="1">
      <c r="A54" s="137" t="s">
        <v>1020</v>
      </c>
      <c r="B54" s="138" t="s">
        <v>1198</v>
      </c>
      <c r="C54" s="133" t="s">
        <v>233</v>
      </c>
      <c r="D54" s="178">
        <f>VLOOKUP('231.1'!A88,'231.1'!A88:N159,14,FALSE)</f>
        <v>10739.558768958206</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12583.666005273071</v>
      </c>
    </row>
    <row r="57" spans="1:4" ht="54" thickTop="1" thickBot="1">
      <c r="A57" s="137" t="s">
        <v>1451</v>
      </c>
      <c r="B57" s="138" t="s">
        <v>1452</v>
      </c>
      <c r="C57" s="133" t="s">
        <v>233</v>
      </c>
      <c r="D57" s="178">
        <f>VLOOKUP('233.10'!A88,'233.10'!A88:N162,14,FALSE)</f>
        <v>22974.385837572117</v>
      </c>
    </row>
    <row r="58" spans="1:4" ht="54" thickTop="1" thickBot="1">
      <c r="A58" s="137" t="s">
        <v>1022</v>
      </c>
      <c r="B58" s="138" t="s">
        <v>1453</v>
      </c>
      <c r="C58" s="133" t="s">
        <v>233</v>
      </c>
      <c r="D58" s="178">
        <f>VLOOKUP('234.1'!A88,'234.1'!A88:N163,14,FALSE)</f>
        <v>918.98086829778549</v>
      </c>
    </row>
    <row r="59" spans="1:4" ht="54" thickTop="1" thickBot="1">
      <c r="A59" s="137" t="s">
        <v>1456</v>
      </c>
      <c r="B59" s="138" t="s">
        <v>1457</v>
      </c>
      <c r="C59" s="133" t="s">
        <v>387</v>
      </c>
      <c r="D59" s="178">
        <f>VLOOKUP('235.1'!A88,'235.1'!A88:N164,14,FALSE)</f>
        <v>86304.955176988296</v>
      </c>
    </row>
    <row r="60" spans="1:4" ht="54" thickTop="1" thickBot="1">
      <c r="A60" s="139" t="s">
        <v>1458</v>
      </c>
      <c r="B60" s="138" t="s">
        <v>1459</v>
      </c>
      <c r="C60" s="133" t="s">
        <v>387</v>
      </c>
      <c r="D60" s="178">
        <f>VLOOKUP('235.10'!A88,'235.10'!A88:N165,14,FALSE)</f>
        <v>17517.333729076934</v>
      </c>
    </row>
    <row r="61" spans="1:4" ht="54" thickTop="1" thickBot="1">
      <c r="A61" s="139" t="s">
        <v>1460</v>
      </c>
      <c r="B61" s="138" t="s">
        <v>1461</v>
      </c>
      <c r="C61" s="133" t="s">
        <v>377</v>
      </c>
      <c r="D61" s="178">
        <f>VLOOKUP('235.11'!A88,'235.11'!A88:N166,14,FALSE)</f>
        <v>859.84526809889212</v>
      </c>
    </row>
    <row r="62" spans="1:4" ht="54" thickTop="1" thickBot="1">
      <c r="A62" s="139" t="s">
        <v>1462</v>
      </c>
      <c r="B62" s="138" t="s">
        <v>1873</v>
      </c>
      <c r="C62" s="133" t="s">
        <v>387</v>
      </c>
      <c r="D62" s="178">
        <f>VLOOKUP('236.1'!A88,'236.1'!A88:N167,14,FALSE)</f>
        <v>157187.63108524209</v>
      </c>
    </row>
    <row r="63" spans="1:4" ht="54" thickTop="1" thickBot="1">
      <c r="A63" s="139" t="s">
        <v>1465</v>
      </c>
      <c r="B63" s="138" t="s">
        <v>1874</v>
      </c>
      <c r="C63" s="133" t="s">
        <v>387</v>
      </c>
      <c r="D63" s="178">
        <f>VLOOKUP('236.10'!A87,'236.10'!A87:N168,14,FALSE)</f>
        <v>17517.333729076934</v>
      </c>
    </row>
    <row r="64" spans="1:4" ht="54" thickTop="1" thickBot="1">
      <c r="A64" s="139" t="s">
        <v>1466</v>
      </c>
      <c r="B64" s="140" t="s">
        <v>1467</v>
      </c>
      <c r="C64" s="174" t="s">
        <v>377</v>
      </c>
      <c r="D64" s="178">
        <f>VLOOKUP('236.11'!A88,'236.11'!A88:N169,14,FALSE)</f>
        <v>1745.8787169520647</v>
      </c>
    </row>
    <row r="65" spans="1:4" ht="54" thickTop="1" thickBot="1">
      <c r="A65" s="137" t="s">
        <v>1023</v>
      </c>
      <c r="B65" s="138" t="s">
        <v>1199</v>
      </c>
      <c r="C65" s="133" t="s">
        <v>233</v>
      </c>
      <c r="D65" s="178">
        <f>VLOOKUP('310.1'!A87,'310.1'!A87:N170,14,FALSE)</f>
        <v>1205.1399669395794</v>
      </c>
    </row>
    <row r="66" spans="1:4" ht="54" thickTop="1" thickBot="1">
      <c r="A66" s="137" t="s">
        <v>1024</v>
      </c>
      <c r="B66" s="138" t="s">
        <v>1200</v>
      </c>
      <c r="C66" s="133" t="s">
        <v>387</v>
      </c>
      <c r="D66" s="178">
        <f>VLOOKUP('311.1'!A87,'311.1'!A87:N171,14,FALSE)</f>
        <v>125509.13773961956</v>
      </c>
    </row>
    <row r="67" spans="1:4" ht="54" thickTop="1" thickBot="1">
      <c r="A67" s="137" t="s">
        <v>1025</v>
      </c>
      <c r="B67" s="138" t="s">
        <v>1201</v>
      </c>
      <c r="C67" s="133" t="s">
        <v>998</v>
      </c>
      <c r="D67" s="178">
        <f>VLOOKUP('312.1'!A88,'312.1'!A88:N172,14,FALSE)</f>
        <v>4865.182024573086</v>
      </c>
    </row>
    <row r="68" spans="1:4" ht="54" thickTop="1" thickBot="1">
      <c r="A68" s="137" t="s">
        <v>1026</v>
      </c>
      <c r="B68" s="138" t="s">
        <v>1202</v>
      </c>
      <c r="C68" s="133" t="s">
        <v>998</v>
      </c>
      <c r="D68" s="178">
        <f>VLOOKUP('312.2'!A88,'312.2'!A88:N173,14,FALSE)</f>
        <v>3829.293985848195</v>
      </c>
    </row>
    <row r="69" spans="1:4" ht="54" thickTop="1" thickBot="1">
      <c r="A69" s="137" t="s">
        <v>1027</v>
      </c>
      <c r="B69" s="138" t="s">
        <v>1203</v>
      </c>
      <c r="C69" s="133" t="s">
        <v>1464</v>
      </c>
      <c r="D69" s="178">
        <f>VLOOKUP('312.3'!A87,'312.3'!A87:N174,14,FALSE)</f>
        <v>1497.8475472304078</v>
      </c>
    </row>
    <row r="70" spans="1:4" ht="54" thickTop="1" thickBot="1">
      <c r="A70" s="137" t="s">
        <v>1028</v>
      </c>
      <c r="B70" s="138" t="s">
        <v>1204</v>
      </c>
      <c r="C70" s="133" t="s">
        <v>387</v>
      </c>
      <c r="D70" s="179">
        <f>VLOOKUP('312.4'!A88,'312.4'!A88:N175,14,FALSE)</f>
        <v>125500.76475618349</v>
      </c>
    </row>
    <row r="71" spans="1:4" ht="54" thickTop="1" thickBot="1">
      <c r="A71" s="137" t="s">
        <v>1029</v>
      </c>
      <c r="B71" s="138" t="s">
        <v>1469</v>
      </c>
      <c r="C71" s="133" t="s">
        <v>387</v>
      </c>
      <c r="D71" s="179">
        <f>VLOOKUP('320.1'!A88,'320.1'!A88:N176,14,FALSE)</f>
        <v>112781.53669497663</v>
      </c>
    </row>
    <row r="72" spans="1:4" ht="54" thickTop="1" thickBot="1">
      <c r="A72" s="137" t="s">
        <v>1030</v>
      </c>
      <c r="B72" s="138" t="s">
        <v>1470</v>
      </c>
      <c r="C72" s="133" t="s">
        <v>387</v>
      </c>
      <c r="D72" s="179">
        <f>VLOOKUP('320.2'!A88,'320.2'!A88:N177,14,FALSE)</f>
        <v>87940.301370824192</v>
      </c>
    </row>
    <row r="73" spans="1:4" ht="54" thickTop="1" thickBot="1">
      <c r="A73" s="137" t="s">
        <v>1473</v>
      </c>
      <c r="B73" s="138" t="s">
        <v>1474</v>
      </c>
      <c r="C73" s="133" t="s">
        <v>387</v>
      </c>
      <c r="D73" s="179">
        <f>VLOOKUP('320.3'!A88,'320.3'!A88:N178,14,FALSE)</f>
        <v>81229.725542432774</v>
      </c>
    </row>
    <row r="74" spans="1:4" ht="54" thickTop="1" thickBot="1">
      <c r="A74" s="137" t="s">
        <v>1475</v>
      </c>
      <c r="B74" s="138" t="s">
        <v>1476</v>
      </c>
      <c r="C74" s="133" t="s">
        <v>387</v>
      </c>
      <c r="D74" s="179">
        <f>VLOOKUP('320.4'!A88,'320.4'!A88:N179,14,FALSE)</f>
        <v>131203.00522357557</v>
      </c>
    </row>
    <row r="75" spans="1:4" ht="54" thickTop="1" thickBot="1">
      <c r="A75" s="137" t="s">
        <v>1477</v>
      </c>
      <c r="B75" s="138" t="s">
        <v>1478</v>
      </c>
      <c r="C75" s="133" t="s">
        <v>387</v>
      </c>
      <c r="D75" s="179">
        <f>VLOOKUP('320.5'!A88,'320.5'!A88:N180,14,FALSE)</f>
        <v>106361.76989942315</v>
      </c>
    </row>
    <row r="76" spans="1:4" ht="54" thickTop="1" thickBot="1">
      <c r="A76" s="137" t="s">
        <v>1479</v>
      </c>
      <c r="B76" s="138" t="s">
        <v>1480</v>
      </c>
      <c r="C76" s="133" t="s">
        <v>387</v>
      </c>
      <c r="D76" s="179">
        <f>VLOOKUP('320.6'!A88,'320.6'!A88:N181,14,FALSE)</f>
        <v>99651.194071031714</v>
      </c>
    </row>
    <row r="77" spans="1:4" ht="54" thickTop="1" thickBot="1">
      <c r="A77" s="137" t="s">
        <v>1031</v>
      </c>
      <c r="B77" s="138" t="s">
        <v>1481</v>
      </c>
      <c r="C77" s="133" t="s">
        <v>387</v>
      </c>
      <c r="D77" s="179">
        <f>VLOOKUP('330.1'!A88,'330.1'!A88:N182,14,FALSE)</f>
        <v>157154.93565492338</v>
      </c>
    </row>
    <row r="78" spans="1:4" ht="54" thickTop="1" thickBot="1">
      <c r="A78" s="139" t="s">
        <v>1032</v>
      </c>
      <c r="B78" s="138" t="s">
        <v>1482</v>
      </c>
      <c r="C78" s="133" t="s">
        <v>387</v>
      </c>
      <c r="D78" s="179">
        <f>VLOOKUP('330.2'!A88,'330.1'!A88:N183,14,FALSE)</f>
        <v>157154.93565492338</v>
      </c>
    </row>
    <row r="79" spans="1:4" ht="54" thickTop="1" thickBot="1">
      <c r="A79" s="139" t="s">
        <v>1483</v>
      </c>
      <c r="B79" s="140" t="s">
        <v>1484</v>
      </c>
      <c r="C79" s="133" t="s">
        <v>387</v>
      </c>
      <c r="D79" s="179">
        <f>VLOOKUP('330.3'!A88,'330.3'!A88:N184,14,FALSE)</f>
        <v>155891.50142342242</v>
      </c>
    </row>
    <row r="80" spans="1:4" ht="54" thickTop="1" thickBot="1">
      <c r="A80" s="139" t="s">
        <v>1485</v>
      </c>
      <c r="B80" s="140" t="s">
        <v>1486</v>
      </c>
      <c r="C80" s="133" t="s">
        <v>387</v>
      </c>
      <c r="D80" s="179">
        <f>VLOOKUP('330.4'!A88,'330.4'!A88:N185,14,FALSE)</f>
        <v>175576.40418352233</v>
      </c>
    </row>
    <row r="81" spans="1:4" ht="54" thickTop="1" thickBot="1">
      <c r="A81" s="139" t="s">
        <v>1487</v>
      </c>
      <c r="B81" s="140" t="s">
        <v>1488</v>
      </c>
      <c r="C81" s="133" t="s">
        <v>387</v>
      </c>
      <c r="D81" s="179">
        <f>VLOOKUP('330.5'!A88,'330.5'!A88:N186,14,FALSE)</f>
        <v>175576.40418352233</v>
      </c>
    </row>
    <row r="82" spans="1:4" ht="54" thickTop="1" thickBot="1">
      <c r="A82" s="139" t="s">
        <v>1489</v>
      </c>
      <c r="B82" s="140" t="s">
        <v>1490</v>
      </c>
      <c r="C82" s="133" t="s">
        <v>387</v>
      </c>
      <c r="D82" s="179">
        <f>VLOOKUP('330.6'!A88,'330.6'!A88:N187,14,FALSE)</f>
        <v>174312.96995202138</v>
      </c>
    </row>
    <row r="83" spans="1:4" ht="54" thickTop="1" thickBot="1">
      <c r="A83" s="137" t="s">
        <v>1033</v>
      </c>
      <c r="B83" s="138" t="s">
        <v>1491</v>
      </c>
      <c r="C83" s="133" t="s">
        <v>387</v>
      </c>
      <c r="D83" s="179">
        <f>VLOOKUP('340.1'!A88,'340.1'!A88:N188,14,FALSE)</f>
        <v>151887.42522564804</v>
      </c>
    </row>
    <row r="84" spans="1:4" ht="54" thickTop="1" thickBot="1">
      <c r="A84" s="137" t="s">
        <v>1034</v>
      </c>
      <c r="B84" s="138" t="s">
        <v>1492</v>
      </c>
      <c r="C84" s="133" t="s">
        <v>387</v>
      </c>
      <c r="D84" s="179">
        <f>VLOOKUP('340.2'!A88,'340.2'!A88:N190,14,FALSE)</f>
        <v>150672.58461843559</v>
      </c>
    </row>
    <row r="85" spans="1:4" ht="54" thickTop="1" thickBot="1">
      <c r="A85" s="137" t="s">
        <v>1035</v>
      </c>
      <c r="B85" s="138" t="s">
        <v>1493</v>
      </c>
      <c r="C85" s="133" t="s">
        <v>387</v>
      </c>
      <c r="D85" s="179">
        <f>VLOOKUP('340.3'!A88,'340.3'!A88:N191,14,FALSE)</f>
        <v>150672.58461843559</v>
      </c>
    </row>
    <row r="86" spans="1:4" ht="54" thickTop="1" thickBot="1">
      <c r="A86" s="137" t="s">
        <v>1494</v>
      </c>
      <c r="B86" s="138" t="s">
        <v>2021</v>
      </c>
      <c r="C86" s="133" t="s">
        <v>387</v>
      </c>
      <c r="D86" s="179">
        <f>VLOOKUP('350.1'!A88,'350.1'!A88:N192,14,FALSE)</f>
        <v>229263.27177326966</v>
      </c>
    </row>
    <row r="87" spans="1:4" ht="54" thickTop="1" thickBot="1">
      <c r="A87" s="195" t="s">
        <v>1495</v>
      </c>
      <c r="B87" s="138" t="s">
        <v>2022</v>
      </c>
      <c r="C87" s="133" t="s">
        <v>387</v>
      </c>
      <c r="D87" s="179">
        <f>VLOOKUP('350.2'!A88,'350.2'!A88:N193,14,FALSE)</f>
        <v>229263.27177326966</v>
      </c>
    </row>
    <row r="88" spans="1:4" ht="54" thickTop="1" thickBot="1">
      <c r="A88" s="139" t="s">
        <v>1496</v>
      </c>
      <c r="B88" s="140" t="s">
        <v>1497</v>
      </c>
      <c r="C88" s="133" t="s">
        <v>387</v>
      </c>
      <c r="D88" s="179">
        <f>VLOOKUP('350.3'!A88,'350.3'!A88:N194,14,FALSE)</f>
        <v>229263.27177326966</v>
      </c>
    </row>
    <row r="89" spans="1:4" ht="54" thickTop="1" thickBot="1">
      <c r="A89" s="137" t="s">
        <v>1498</v>
      </c>
      <c r="B89" s="138" t="s">
        <v>1499</v>
      </c>
      <c r="C89" s="133" t="s">
        <v>387</v>
      </c>
      <c r="D89" s="179">
        <f>VLOOKUP('350.4'!A88,'350.4'!A88:N195,14,FALSE)</f>
        <v>229263.27177326966</v>
      </c>
    </row>
    <row r="90" spans="1:4" ht="54" thickTop="1" thickBot="1">
      <c r="A90" s="139" t="s">
        <v>1500</v>
      </c>
      <c r="B90" s="140" t="s">
        <v>1501</v>
      </c>
      <c r="C90" s="133" t="s">
        <v>387</v>
      </c>
      <c r="D90" s="179">
        <f>VLOOKUP('350.10'!A88,'350.10'!A88:N196,14,FALSE)</f>
        <v>151877.19764436939</v>
      </c>
    </row>
    <row r="91" spans="1:4" ht="54" thickTop="1" thickBot="1">
      <c r="A91" s="139" t="s">
        <v>1502</v>
      </c>
      <c r="B91" s="140" t="s">
        <v>1503</v>
      </c>
      <c r="C91" s="133" t="s">
        <v>387</v>
      </c>
      <c r="D91" s="179">
        <f>VLOOKUP('350.11'!A88,'350.11'!A88:N197,14,FALSE)</f>
        <v>151877.19764436939</v>
      </c>
    </row>
    <row r="92" spans="1:4" ht="54" thickTop="1" thickBot="1">
      <c r="A92" s="139" t="s">
        <v>1504</v>
      </c>
      <c r="B92" s="140" t="s">
        <v>1505</v>
      </c>
      <c r="C92" s="133" t="s">
        <v>387</v>
      </c>
      <c r="D92" s="179">
        <f>VLOOKUP('350.12'!A88,'350.12'!A88:N198,14,FALSE)</f>
        <v>151877.19764436939</v>
      </c>
    </row>
    <row r="93" spans="1:4" ht="54" thickTop="1" thickBot="1">
      <c r="A93" s="139" t="s">
        <v>1506</v>
      </c>
      <c r="B93" s="140" t="s">
        <v>1507</v>
      </c>
      <c r="C93" s="133" t="s">
        <v>387</v>
      </c>
      <c r="D93" s="179">
        <f>VLOOKUP('350.13'!A88,'350.13'!A88:N199,14,FALSE)</f>
        <v>151877.19764436939</v>
      </c>
    </row>
    <row r="94" spans="1:4" ht="54" thickTop="1" thickBot="1">
      <c r="A94" s="137" t="s">
        <v>1508</v>
      </c>
      <c r="B94" s="138" t="s">
        <v>1509</v>
      </c>
      <c r="C94" s="133" t="s">
        <v>998</v>
      </c>
      <c r="D94" s="179">
        <f>VLOOKUP('350.14'!A88,'350.14'!A88:N200,14,FALSE)</f>
        <v>859.84526809889212</v>
      </c>
    </row>
    <row r="95" spans="1:4" ht="54" thickTop="1" thickBot="1">
      <c r="A95" s="139" t="s">
        <v>1510</v>
      </c>
      <c r="B95" s="140" t="s">
        <v>1511</v>
      </c>
      <c r="C95" s="133" t="s">
        <v>387</v>
      </c>
      <c r="D95" s="179">
        <f>VLOOKUP('351.1'!A88,'351.1'!A88:N201,14,FALSE)</f>
        <v>229263.27177326966</v>
      </c>
    </row>
    <row r="96" spans="1:4" ht="54" thickTop="1" thickBot="1">
      <c r="A96" s="139" t="s">
        <v>1512</v>
      </c>
      <c r="B96" s="140" t="s">
        <v>1513</v>
      </c>
      <c r="C96" s="133" t="s">
        <v>387</v>
      </c>
      <c r="D96" s="179">
        <f>VLOOKUP('351.2'!A88,'351.2'!A88:N202,14,FALSE)</f>
        <v>229263.27177326966</v>
      </c>
    </row>
    <row r="97" spans="1:4" ht="54" thickTop="1" thickBot="1">
      <c r="A97" s="139" t="s">
        <v>1514</v>
      </c>
      <c r="B97" s="140" t="s">
        <v>1515</v>
      </c>
      <c r="C97" s="133" t="s">
        <v>387</v>
      </c>
      <c r="D97" s="179">
        <f>VLOOKUP('351.10'!A88,'351.10'!A88:N203,14,FALSE)</f>
        <v>151877.19764436939</v>
      </c>
    </row>
    <row r="98" spans="1:4" ht="54" thickTop="1" thickBot="1">
      <c r="A98" s="139" t="s">
        <v>1516</v>
      </c>
      <c r="B98" s="140" t="s">
        <v>1517</v>
      </c>
      <c r="C98" s="133" t="s">
        <v>387</v>
      </c>
      <c r="D98" s="179">
        <f>VLOOKUP('351.11'!A88,'351.11'!A88:N204,14,FALSE)</f>
        <v>151877.19764436939</v>
      </c>
    </row>
    <row r="99" spans="1:4" ht="54" thickTop="1" thickBot="1">
      <c r="A99" s="139" t="s">
        <v>1518</v>
      </c>
      <c r="B99" s="140" t="s">
        <v>1519</v>
      </c>
      <c r="C99" s="133" t="s">
        <v>998</v>
      </c>
      <c r="D99" s="179">
        <f>VLOOKUP('351.12'!A88,'351.12'!A88:N205,14,FALSE)</f>
        <v>859.84526809889212</v>
      </c>
    </row>
    <row r="100" spans="1:4" ht="54" thickTop="1" thickBot="1">
      <c r="A100" s="139" t="s">
        <v>1522</v>
      </c>
      <c r="B100" s="140" t="s">
        <v>1520</v>
      </c>
      <c r="C100" s="133" t="s">
        <v>998</v>
      </c>
      <c r="D100" s="179">
        <f>VLOOKUP('410.1'!A88,'410.1'!A88:N206,14,FALSE)</f>
        <v>1735.6944244365111</v>
      </c>
    </row>
    <row r="101" spans="1:4" ht="54" thickTop="1" thickBot="1">
      <c r="A101" s="139" t="s">
        <v>1523</v>
      </c>
      <c r="B101" s="140" t="s">
        <v>1521</v>
      </c>
      <c r="C101" s="133" t="s">
        <v>998</v>
      </c>
      <c r="D101" s="179">
        <f>VLOOKUP('410.2'!A88,'410.2'!A88:N207,14,FALSE)</f>
        <v>1555.2869570181308</v>
      </c>
    </row>
    <row r="102" spans="1:4" ht="54" thickTop="1" thickBot="1">
      <c r="A102" s="139" t="s">
        <v>1525</v>
      </c>
      <c r="B102" s="140" t="s">
        <v>1524</v>
      </c>
      <c r="C102" s="133" t="s">
        <v>377</v>
      </c>
      <c r="D102" s="179">
        <f>VLOOKUP('410.3'!A88,'410.3'!A88:N208,14,FALSE)</f>
        <v>1735.6944244365111</v>
      </c>
    </row>
    <row r="103" spans="1:4" ht="54" thickTop="1" thickBot="1">
      <c r="A103" s="139" t="s">
        <v>1527</v>
      </c>
      <c r="B103" s="140" t="s">
        <v>1526</v>
      </c>
      <c r="C103" s="133" t="s">
        <v>1464</v>
      </c>
      <c r="D103" s="179">
        <f>VLOOKUP('411.1'!A88,'411.1'!A88:N209,14,FALSE)</f>
        <v>1360.3305002918169</v>
      </c>
    </row>
    <row r="104" spans="1:4" ht="54" thickTop="1" thickBot="1">
      <c r="A104" s="137" t="s">
        <v>1036</v>
      </c>
      <c r="B104" s="138" t="s">
        <v>1958</v>
      </c>
      <c r="C104" s="133" t="s">
        <v>1464</v>
      </c>
      <c r="D104" s="179">
        <f>VLOOKUP('411.2'!A88,'411.2'!A88:N210,14,FALSE)</f>
        <v>2522.7947459957336</v>
      </c>
    </row>
    <row r="105" spans="1:4" ht="54" thickTop="1" thickBot="1">
      <c r="A105" s="137" t="s">
        <v>1037</v>
      </c>
      <c r="B105" s="138" t="s">
        <v>2054</v>
      </c>
      <c r="C105" s="133" t="s">
        <v>1464</v>
      </c>
      <c r="D105" s="179">
        <f>VLOOKUP('411.3'!A88,'411.3'!A88:N211,14,FALSE)</f>
        <v>4082.4463998062442</v>
      </c>
    </row>
    <row r="106" spans="1:4" ht="54" thickTop="1" thickBot="1">
      <c r="A106" s="137" t="s">
        <v>1528</v>
      </c>
      <c r="B106" s="138" t="s">
        <v>2055</v>
      </c>
      <c r="C106" s="133" t="s">
        <v>1464</v>
      </c>
      <c r="D106" s="179">
        <f>VLOOKUP('411.4'!A88,'411.4'!A88:N212,14,FALSE)</f>
        <v>3078.566137558807</v>
      </c>
    </row>
    <row r="107" spans="1:4" ht="54" thickTop="1" thickBot="1">
      <c r="A107" s="137" t="s">
        <v>1535</v>
      </c>
      <c r="B107" s="191" t="s">
        <v>1606</v>
      </c>
      <c r="C107" s="133" t="s">
        <v>998</v>
      </c>
      <c r="D107" s="179">
        <f>VLOOKUP('413.1'!A88,'413.1'!A88:N213,14,FALSE)</f>
        <v>2596.9945914661962</v>
      </c>
    </row>
    <row r="108" spans="1:4" ht="54" thickTop="1" thickBot="1">
      <c r="A108" s="137" t="s">
        <v>1537</v>
      </c>
      <c r="B108" s="138" t="s">
        <v>1607</v>
      </c>
      <c r="C108" s="133" t="s">
        <v>998</v>
      </c>
      <c r="D108" s="179">
        <f>VLOOKUP('413.2'!A88,'413.2'!A88:N214,14,FALSE)</f>
        <v>2470.4183844871714</v>
      </c>
    </row>
    <row r="109" spans="1:4" ht="54" thickTop="1" thickBot="1">
      <c r="A109" s="137" t="s">
        <v>1539</v>
      </c>
      <c r="B109" s="138" t="s">
        <v>1608</v>
      </c>
      <c r="C109" s="133" t="s">
        <v>998</v>
      </c>
      <c r="D109" s="179">
        <f>VLOOKUP('413.3'!A88,'413.3'!A88:N215,14,FALSE)</f>
        <v>2506.7908577570061</v>
      </c>
    </row>
    <row r="110" spans="1:4" ht="54" thickTop="1" thickBot="1">
      <c r="A110" s="137" t="s">
        <v>1038</v>
      </c>
      <c r="B110" s="138" t="s">
        <v>1205</v>
      </c>
      <c r="C110" s="133" t="s">
        <v>998</v>
      </c>
      <c r="D110" s="179">
        <f>VLOOKUP('414.1'!A88,'414.1'!A88:N216,14,FALSE)</f>
        <v>3579.0513697517322</v>
      </c>
    </row>
    <row r="111" spans="1:4" ht="54" thickTop="1" thickBot="1">
      <c r="A111" s="137" t="s">
        <v>1039</v>
      </c>
      <c r="B111" s="138" t="s">
        <v>1959</v>
      </c>
      <c r="C111" s="133" t="s">
        <v>998</v>
      </c>
      <c r="D111" s="179">
        <f>VLOOKUP('414.2'!A88,'414.2'!A88:N217,14,FALSE)</f>
        <v>3928.2271131421453</v>
      </c>
    </row>
    <row r="112" spans="1:4" ht="54" thickTop="1" thickBot="1">
      <c r="A112" s="137" t="s">
        <v>1040</v>
      </c>
      <c r="B112" s="138" t="s">
        <v>1960</v>
      </c>
      <c r="C112" s="133" t="s">
        <v>998</v>
      </c>
      <c r="D112" s="179">
        <f>VLOOKUP('414.3'!A88,'414.3'!A88:N218,14,FALSE)</f>
        <v>3928.2271131421453</v>
      </c>
    </row>
    <row r="113" spans="1:4" ht="54" thickTop="1" thickBot="1">
      <c r="A113" s="137" t="s">
        <v>1041</v>
      </c>
      <c r="B113" s="138" t="s">
        <v>1206</v>
      </c>
      <c r="C113" s="133" t="s">
        <v>998</v>
      </c>
      <c r="D113" s="179">
        <f>VLOOKUP('414.4'!A88,'414.4'!A88:N219,14,FALSE)</f>
        <v>3103.2994193822951</v>
      </c>
    </row>
    <row r="114" spans="1:4" ht="54" thickTop="1" thickBot="1">
      <c r="A114" s="137" t="s">
        <v>1042</v>
      </c>
      <c r="B114" s="138" t="s">
        <v>1207</v>
      </c>
      <c r="C114" s="133" t="s">
        <v>998</v>
      </c>
      <c r="D114" s="179">
        <f>VLOOKUP('414.5'!A88,'414.5'!A88:N220,14,FALSE)</f>
        <v>3219.6913338457653</v>
      </c>
    </row>
    <row r="115" spans="1:4" ht="54" thickTop="1" thickBot="1">
      <c r="A115" s="137" t="s">
        <v>1546</v>
      </c>
      <c r="B115" s="138" t="s">
        <v>2056</v>
      </c>
      <c r="C115" s="133" t="s">
        <v>998</v>
      </c>
      <c r="D115" s="179">
        <f>VLOOKUP('414.6'!A88,'414.6'!A88:N221,14,FALSE)</f>
        <v>2934.5311434102618</v>
      </c>
    </row>
    <row r="116" spans="1:4" ht="54" thickTop="1" thickBot="1">
      <c r="A116" s="137" t="s">
        <v>1043</v>
      </c>
      <c r="B116" s="138" t="s">
        <v>1961</v>
      </c>
      <c r="C116" s="133" t="s">
        <v>1464</v>
      </c>
      <c r="D116" s="179">
        <f>VLOOKUP('415.1'!A88,'415.1'!A88:N222,14,FALSE)</f>
        <v>3336.0832483092368</v>
      </c>
    </row>
    <row r="117" spans="1:4" ht="54" thickTop="1" thickBot="1">
      <c r="A117" s="137" t="s">
        <v>1044</v>
      </c>
      <c r="B117" s="138" t="s">
        <v>2058</v>
      </c>
      <c r="C117" s="133" t="s">
        <v>233</v>
      </c>
      <c r="D117" s="179">
        <f>VLOOKUP('420.1'!A87,'420.1'!A87:N223,14,FALSE)</f>
        <v>3000.5482711876166</v>
      </c>
    </row>
    <row r="118" spans="1:4" ht="54" thickTop="1" thickBot="1">
      <c r="A118" s="137" t="s">
        <v>1045</v>
      </c>
      <c r="B118" s="138" t="s">
        <v>2057</v>
      </c>
      <c r="C118" s="142" t="s">
        <v>233</v>
      </c>
      <c r="D118" s="179">
        <f>VLOOKUP('420.2 '!A88,'420.2 '!A59:N107,14,FALSE)</f>
        <v>3060.1991273501449</v>
      </c>
    </row>
    <row r="119" spans="1:4" ht="54" thickTop="1" thickBot="1">
      <c r="A119" s="137" t="s">
        <v>1551</v>
      </c>
      <c r="B119" s="138" t="s">
        <v>1552</v>
      </c>
      <c r="C119" s="133" t="s">
        <v>233</v>
      </c>
      <c r="D119" s="179">
        <f>VLOOKUP('420.3'!A88,'420.3'!A88:N225,14,FALSE)</f>
        <v>2373.3122441439727</v>
      </c>
    </row>
    <row r="120" spans="1:4" ht="54" thickTop="1" thickBot="1">
      <c r="A120" s="137" t="s">
        <v>1046</v>
      </c>
      <c r="B120" s="138" t="s">
        <v>1208</v>
      </c>
      <c r="C120" s="133" t="s">
        <v>233</v>
      </c>
      <c r="D120" s="179">
        <f>VLOOKUP('421.1'!A88,'421.1'!A88:N226,14,FALSE)</f>
        <v>1627.1236805186588</v>
      </c>
    </row>
    <row r="121" spans="1:4" ht="54" thickTop="1" thickBot="1">
      <c r="A121" s="137" t="s">
        <v>1047</v>
      </c>
      <c r="B121" s="138" t="s">
        <v>1209</v>
      </c>
      <c r="C121" s="133" t="s">
        <v>233</v>
      </c>
      <c r="D121" s="179">
        <f>VLOOKUP('421.2'!A88,'421.2'!A88:N227,14,FALSE)</f>
        <v>1761.9928114032059</v>
      </c>
    </row>
    <row r="122" spans="1:4" ht="54" thickTop="1" thickBot="1">
      <c r="A122" s="137" t="s">
        <v>1048</v>
      </c>
      <c r="B122" s="138" t="s">
        <v>1962</v>
      </c>
      <c r="C122" s="133" t="s">
        <v>233</v>
      </c>
      <c r="D122" s="179">
        <f>VLOOKUP('421.3'!A88,'421.3'!A88:N228,14,FALSE)</f>
        <v>2209.1559977825541</v>
      </c>
    </row>
    <row r="123" spans="1:4" ht="54" thickTop="1" thickBot="1">
      <c r="A123" s="137" t="s">
        <v>1049</v>
      </c>
      <c r="B123" s="138" t="s">
        <v>1963</v>
      </c>
      <c r="C123" s="133" t="s">
        <v>233</v>
      </c>
      <c r="D123" s="179">
        <f>VLOOKUP('421.4'!A88,'421.4'!A88:N229,14,FALSE)</f>
        <v>2209.1559977825541</v>
      </c>
    </row>
    <row r="124" spans="1:4" ht="54" thickTop="1" thickBot="1">
      <c r="A124" s="137" t="s">
        <v>1556</v>
      </c>
      <c r="B124" s="140" t="s">
        <v>1557</v>
      </c>
      <c r="C124" s="133" t="s">
        <v>233</v>
      </c>
      <c r="D124" s="179">
        <f>VLOOKUP('430.1.1'!A87,'430.1.1'!A87:N230,14,FALSE)</f>
        <v>9163.0317028264362</v>
      </c>
    </row>
    <row r="125" spans="1:4" ht="54" thickTop="1" thickBot="1">
      <c r="A125" s="137" t="s">
        <v>1558</v>
      </c>
      <c r="B125" s="138" t="s">
        <v>1559</v>
      </c>
      <c r="C125" s="133" t="s">
        <v>233</v>
      </c>
      <c r="D125" s="179">
        <f>VLOOKUP('430.1.2'!A88,'430.1.2'!A88:N231,14,FALSE)</f>
        <v>7410.7185100326378</v>
      </c>
    </row>
    <row r="126" spans="1:4" ht="54" thickTop="1" thickBot="1">
      <c r="A126" s="137" t="s">
        <v>1560</v>
      </c>
      <c r="B126" s="138" t="s">
        <v>1609</v>
      </c>
      <c r="C126" s="133" t="s">
        <v>233</v>
      </c>
      <c r="D126" s="179">
        <f>VLOOKUP('430.2.1'!A88,'430.2.1'!A88:N232,14,FALSE)</f>
        <v>9163.0317028264362</v>
      </c>
    </row>
    <row r="127" spans="1:4" ht="54" thickTop="1" thickBot="1">
      <c r="A127" s="137" t="s">
        <v>1562</v>
      </c>
      <c r="B127" s="138" t="s">
        <v>1610</v>
      </c>
      <c r="C127" s="133" t="s">
        <v>233</v>
      </c>
      <c r="D127" s="179">
        <f>VLOOKUP('430.2.2'!A88,'430.2.2'!A88:N233,14,FALSE)</f>
        <v>7410.7185100326378</v>
      </c>
    </row>
    <row r="128" spans="1:4" ht="54" thickTop="1" thickBot="1">
      <c r="A128" s="137" t="s">
        <v>1563</v>
      </c>
      <c r="B128" s="138" t="s">
        <v>1611</v>
      </c>
      <c r="C128" s="133" t="s">
        <v>233</v>
      </c>
      <c r="D128" s="179">
        <f>VLOOKUP('431.1.1'!A88,'431.1.1'!A88:N234,14,FALSE)</f>
        <v>16666.730842502973</v>
      </c>
    </row>
    <row r="129" spans="1:4" ht="54" thickTop="1" thickBot="1">
      <c r="A129" s="137" t="s">
        <v>1565</v>
      </c>
      <c r="B129" s="138" t="s">
        <v>1612</v>
      </c>
      <c r="C129" s="133" t="s">
        <v>233</v>
      </c>
      <c r="D129" s="179">
        <f>VLOOKUP('431.1.2'!A88,'431.1.2'!A88:N235,14,FALSE)</f>
        <v>13187.526362318014</v>
      </c>
    </row>
    <row r="130" spans="1:4" ht="54" thickTop="1" thickBot="1">
      <c r="A130" s="137" t="s">
        <v>1568</v>
      </c>
      <c r="B130" s="138" t="s">
        <v>1613</v>
      </c>
      <c r="C130" s="133" t="s">
        <v>233</v>
      </c>
      <c r="D130" s="179">
        <f>VLOOKUP('431.2.1'!A88,'431.2.1'!A88:N236,14,FALSE)</f>
        <v>20880.001754166162</v>
      </c>
    </row>
    <row r="131" spans="1:4" ht="54" thickTop="1" thickBot="1">
      <c r="A131" s="137" t="s">
        <v>1569</v>
      </c>
      <c r="B131" s="138" t="s">
        <v>1614</v>
      </c>
      <c r="C131" s="133" t="s">
        <v>233</v>
      </c>
      <c r="D131" s="179">
        <f>VLOOKUP('431.2.2'!A88,'431.2.2'!A88:N237,14,FALSE)</f>
        <v>16407.101304249321</v>
      </c>
    </row>
    <row r="132" spans="1:4" ht="54" thickTop="1" thickBot="1">
      <c r="A132" s="137" t="s">
        <v>1050</v>
      </c>
      <c r="B132" s="138" t="s">
        <v>1210</v>
      </c>
      <c r="C132" s="133" t="s">
        <v>233</v>
      </c>
      <c r="D132" s="179">
        <f>VLOOKUP('432.1'!A88,'432.1'!A88:N238,14,FALSE)</f>
        <v>5208.6850551397183</v>
      </c>
    </row>
    <row r="133" spans="1:4" ht="54" thickTop="1" thickBot="1">
      <c r="A133" s="137" t="s">
        <v>1051</v>
      </c>
      <c r="B133" s="138" t="s">
        <v>1964</v>
      </c>
      <c r="C133" s="133" t="s">
        <v>233</v>
      </c>
      <c r="D133" s="179">
        <f>VLOOKUP('432.2'!A88,'432.2'!A88:N239,14,FALSE)</f>
        <v>4834.0485804604214</v>
      </c>
    </row>
    <row r="134" spans="1:4" ht="54" thickTop="1" thickBot="1">
      <c r="A134" s="137" t="s">
        <v>1052</v>
      </c>
      <c r="B134" s="138" t="s">
        <v>1965</v>
      </c>
      <c r="C134" s="133" t="s">
        <v>233</v>
      </c>
      <c r="D134" s="179">
        <f>VLOOKUP('433.1'!A88,'433.1'!A88:N240,14,FALSE)</f>
        <v>5815.1171814899808</v>
      </c>
    </row>
    <row r="135" spans="1:4" ht="54" thickTop="1" thickBot="1">
      <c r="A135" s="137" t="s">
        <v>1053</v>
      </c>
      <c r="B135" s="138" t="s">
        <v>1966</v>
      </c>
      <c r="C135" s="133" t="s">
        <v>233</v>
      </c>
      <c r="D135" s="179">
        <f>VLOOKUP('433.2'!A88,'433.2'!A88:N241,14,FALSE)</f>
        <v>5325.1438651366188</v>
      </c>
    </row>
    <row r="136" spans="1:4" ht="54" thickTop="1" thickBot="1">
      <c r="A136" s="137" t="s">
        <v>1054</v>
      </c>
      <c r="B136" s="138" t="s">
        <v>1967</v>
      </c>
      <c r="C136" s="133" t="s">
        <v>233</v>
      </c>
      <c r="D136" s="179">
        <f>VLOOKUP('433.3'!A88,'433.3'!A88:N242,14,FALSE)</f>
        <v>6424.7579319291935</v>
      </c>
    </row>
    <row r="137" spans="1:4" ht="54" thickTop="1" thickBot="1">
      <c r="A137" s="137" t="s">
        <v>1055</v>
      </c>
      <c r="B137" s="138" t="s">
        <v>1211</v>
      </c>
      <c r="C137" s="133" t="s">
        <v>233</v>
      </c>
      <c r="D137" s="179">
        <f>VLOOKUP('433.4'!A88,'433.4'!A88:N243,14,FALSE)</f>
        <v>4051.0528675323822</v>
      </c>
    </row>
    <row r="138" spans="1:4" ht="54" thickTop="1" thickBot="1">
      <c r="A138" s="137" t="s">
        <v>1056</v>
      </c>
      <c r="B138" s="138" t="s">
        <v>1968</v>
      </c>
      <c r="C138" s="133" t="s">
        <v>233</v>
      </c>
      <c r="D138" s="179">
        <f>VLOOKUP('433.5'!A88,'433.5'!A88:N244,14,FALSE)</f>
        <v>7283.2920650268579</v>
      </c>
    </row>
    <row r="139" spans="1:4" ht="54" thickTop="1" thickBot="1">
      <c r="A139" s="137" t="s">
        <v>1057</v>
      </c>
      <c r="B139" s="138" t="s">
        <v>1969</v>
      </c>
      <c r="C139" s="133" t="s">
        <v>233</v>
      </c>
      <c r="D139" s="179">
        <f>VLOOKUP('433.6'!A88,'433.6'!A88:N245,14,FALSE)</f>
        <v>6741.3679451021926</v>
      </c>
    </row>
    <row r="140" spans="1:4" ht="54" thickTop="1" thickBot="1">
      <c r="A140" s="137" t="s">
        <v>1058</v>
      </c>
      <c r="B140" s="138" t="s">
        <v>1970</v>
      </c>
      <c r="C140" s="133" t="s">
        <v>233</v>
      </c>
      <c r="D140" s="179">
        <f>VLOOKUP('433.7'!A88,'433.7'!A88:N246,14,FALSE)</f>
        <v>8141.3931803723108</v>
      </c>
    </row>
    <row r="141" spans="1:4" ht="54" thickTop="1" thickBot="1">
      <c r="A141" s="137" t="s">
        <v>1059</v>
      </c>
      <c r="B141" s="138" t="s">
        <v>1212</v>
      </c>
      <c r="C141" s="133" t="s">
        <v>233</v>
      </c>
      <c r="D141" s="179">
        <f>VLOOKUP('433.8'!A88,'433.8'!A88:N247,14,FALSE)</f>
        <v>5123.9498978093307</v>
      </c>
    </row>
    <row r="142" spans="1:4" ht="54" thickTop="1" thickBot="1">
      <c r="A142" s="137" t="s">
        <v>1060</v>
      </c>
      <c r="B142" s="138" t="s">
        <v>1971</v>
      </c>
      <c r="C142" s="133" t="s">
        <v>387</v>
      </c>
      <c r="D142" s="179">
        <f>VLOOKUP('440.1'!A89,'440.1'!A89:N248,14,FALSE)</f>
        <v>233268.75714238547</v>
      </c>
    </row>
    <row r="143" spans="1:4" ht="54" thickTop="1" thickBot="1">
      <c r="A143" s="137" t="s">
        <v>1061</v>
      </c>
      <c r="B143" s="138" t="s">
        <v>1972</v>
      </c>
      <c r="C143" s="133" t="s">
        <v>387</v>
      </c>
      <c r="D143" s="179">
        <f>VLOOKUP('440.2'!A93,'440.2'!A93:N250,14,FALSE)</f>
        <v>233268.75714238547</v>
      </c>
    </row>
    <row r="144" spans="1:4" ht="54" thickTop="1" thickBot="1">
      <c r="A144" s="137" t="s">
        <v>1062</v>
      </c>
      <c r="B144" s="138" t="s">
        <v>1973</v>
      </c>
      <c r="C144" s="133" t="s">
        <v>387</v>
      </c>
      <c r="D144" s="179">
        <f>VLOOKUP('440.3'!A93,'440.3'!A93:N252,14,FALSE)</f>
        <v>233268.75714238547</v>
      </c>
    </row>
    <row r="145" spans="1:4" ht="54" thickTop="1" thickBot="1">
      <c r="A145" s="137" t="s">
        <v>1063</v>
      </c>
      <c r="B145" s="138" t="s">
        <v>1213</v>
      </c>
      <c r="C145" s="133" t="s">
        <v>387</v>
      </c>
      <c r="D145" s="179">
        <f>VLOOKUP('440.4'!A93,'440.4'!A93:N254,14,FALSE)</f>
        <v>253233.90372117973</v>
      </c>
    </row>
    <row r="146" spans="1:4" ht="54" thickTop="1" thickBot="1">
      <c r="A146" s="137" t="s">
        <v>1064</v>
      </c>
      <c r="B146" s="138" t="s">
        <v>1974</v>
      </c>
      <c r="C146" s="133" t="s">
        <v>387</v>
      </c>
      <c r="D146" s="179">
        <f>VLOOKUP('441.1'!A93,'441.1'!A93:N256,14,FALSE)</f>
        <v>233268.75714238547</v>
      </c>
    </row>
    <row r="147" spans="1:4" ht="54" thickTop="1" thickBot="1">
      <c r="A147" s="137" t="s">
        <v>1065</v>
      </c>
      <c r="B147" s="138" t="s">
        <v>1975</v>
      </c>
      <c r="C147" s="133" t="s">
        <v>387</v>
      </c>
      <c r="D147" s="179">
        <f>VLOOKUP('441.2'!A92,'441.2'!A92:N258,14,FALSE)</f>
        <v>233268.75714238547</v>
      </c>
    </row>
    <row r="148" spans="1:4" ht="54" thickTop="1" thickBot="1">
      <c r="A148" s="137" t="s">
        <v>1066</v>
      </c>
      <c r="B148" s="138" t="s">
        <v>1976</v>
      </c>
      <c r="C148" s="133" t="s">
        <v>387</v>
      </c>
      <c r="D148" s="179">
        <f>VLOOKUP('441.3'!A93,'441.3'!A93:N260,14,FALSE)</f>
        <v>233268.75714238547</v>
      </c>
    </row>
    <row r="149" spans="1:4" ht="54" thickTop="1" thickBot="1">
      <c r="A149" s="137" t="s">
        <v>1067</v>
      </c>
      <c r="B149" s="138" t="s">
        <v>1977</v>
      </c>
      <c r="C149" s="133" t="s">
        <v>387</v>
      </c>
      <c r="D149" s="179">
        <f>VLOOKUP('441.4'!A92,'441.4'!A92:N262,14,FALSE)</f>
        <v>252631.94575439813</v>
      </c>
    </row>
    <row r="150" spans="1:4" ht="54" thickTop="1" thickBot="1">
      <c r="A150" s="137" t="s">
        <v>1068</v>
      </c>
      <c r="B150" s="138" t="s">
        <v>1957</v>
      </c>
      <c r="C150" s="133" t="s">
        <v>387</v>
      </c>
      <c r="D150" s="179">
        <f>VLOOKUP('450.1'!A95,'450.1'!A95:N264,14,FALSE)</f>
        <v>263936.76877862704</v>
      </c>
    </row>
    <row r="151" spans="1:4" ht="54" thickTop="1" thickBot="1">
      <c r="A151" s="137" t="s">
        <v>1069</v>
      </c>
      <c r="B151" s="138" t="s">
        <v>1978</v>
      </c>
      <c r="C151" s="133" t="s">
        <v>387</v>
      </c>
      <c r="D151" s="179">
        <f>VLOOKUP('450.2'!A93,'450.2'!A93:N266,14,FALSE)</f>
        <v>263936.76877862704</v>
      </c>
    </row>
    <row r="152" spans="1:4" ht="54" thickTop="1" thickBot="1">
      <c r="A152" s="137" t="s">
        <v>1070</v>
      </c>
      <c r="B152" s="138" t="s">
        <v>1979</v>
      </c>
      <c r="C152" s="133" t="s">
        <v>387</v>
      </c>
      <c r="D152" s="179">
        <f>VLOOKUP('450.3'!A93,'450.3'!A93:N268,14,FALSE)</f>
        <v>263936.76877862704</v>
      </c>
    </row>
    <row r="153" spans="1:4" ht="54" thickTop="1" thickBot="1">
      <c r="A153" s="137" t="s">
        <v>1071</v>
      </c>
      <c r="B153" s="138" t="s">
        <v>1980</v>
      </c>
      <c r="C153" s="133" t="s">
        <v>387</v>
      </c>
      <c r="D153" s="179">
        <f>VLOOKUP('450.4'!A92,'450.4'!A92:N270,14,FALSE)</f>
        <v>263936.76877862704</v>
      </c>
    </row>
    <row r="154" spans="1:4" ht="63.75" customHeight="1" thickTop="1" thickBot="1">
      <c r="A154" s="137" t="s">
        <v>1072</v>
      </c>
      <c r="B154" s="138" t="s">
        <v>1981</v>
      </c>
      <c r="C154" s="133" t="s">
        <v>387</v>
      </c>
      <c r="D154" s="179">
        <f>VLOOKUP('450.5'!A92,'450.5'!A92:N272,14,FALSE)</f>
        <v>263936.76877862704</v>
      </c>
    </row>
    <row r="155" spans="1:4" ht="54" thickTop="1" thickBot="1">
      <c r="A155" s="137" t="s">
        <v>1073</v>
      </c>
      <c r="B155" s="138" t="s">
        <v>1982</v>
      </c>
      <c r="C155" s="133" t="s">
        <v>387</v>
      </c>
      <c r="D155" s="179">
        <f>VLOOKUP('450.6'!A93,'450.6'!A93:N274,14,FALSE)</f>
        <v>263936.76877862704</v>
      </c>
    </row>
    <row r="156" spans="1:4" ht="54" thickTop="1" thickBot="1">
      <c r="A156" s="137" t="s">
        <v>1074</v>
      </c>
      <c r="B156" s="138" t="s">
        <v>1983</v>
      </c>
      <c r="C156" s="133" t="s">
        <v>387</v>
      </c>
      <c r="D156" s="179">
        <f>VLOOKUP('450.7'!A93,'450.7'!A93:N275,14,FALSE)</f>
        <v>263936.76877862704</v>
      </c>
    </row>
    <row r="157" spans="1:4" ht="54" thickTop="1" thickBot="1">
      <c r="A157" s="137" t="s">
        <v>1075</v>
      </c>
      <c r="B157" s="138" t="s">
        <v>1984</v>
      </c>
      <c r="C157" s="133" t="s">
        <v>387</v>
      </c>
      <c r="D157" s="179">
        <f>VLOOKUP('450.8'!A93,'450.8'!A93:N276,14,FALSE)</f>
        <v>263936.76877862704</v>
      </c>
    </row>
    <row r="158" spans="1:4" ht="54" thickTop="1" thickBot="1">
      <c r="A158" s="137" t="s">
        <v>1584</v>
      </c>
      <c r="B158" s="138" t="s">
        <v>1615</v>
      </c>
      <c r="C158" s="133" t="s">
        <v>387</v>
      </c>
      <c r="D158" s="179">
        <f>VLOOKUP('450.10'!A92,'450.10'!A92:N277,14,FALSE)</f>
        <v>299713.99999480427</v>
      </c>
    </row>
    <row r="159" spans="1:4" ht="54" thickTop="1" thickBot="1">
      <c r="A159" s="137" t="s">
        <v>1586</v>
      </c>
      <c r="B159" s="138" t="s">
        <v>1616</v>
      </c>
      <c r="C159" s="133" t="s">
        <v>387</v>
      </c>
      <c r="D159" s="179">
        <f>VLOOKUP('450.11'!A92,'450.11'!A92:N278,14,FALSE)</f>
        <v>299713.99999480427</v>
      </c>
    </row>
    <row r="160" spans="1:4" ht="54" thickTop="1" thickBot="1">
      <c r="A160" s="137" t="s">
        <v>1588</v>
      </c>
      <c r="B160" s="138" t="s">
        <v>1617</v>
      </c>
      <c r="C160" s="133" t="s">
        <v>387</v>
      </c>
      <c r="D160" s="179">
        <f>VLOOKUP('450.12'!A92,'450.11'!A92:N279,14,FALSE)</f>
        <v>299713.99999480427</v>
      </c>
    </row>
    <row r="161" spans="1:4" ht="54" thickTop="1" thickBot="1">
      <c r="A161" s="137" t="s">
        <v>1076</v>
      </c>
      <c r="B161" s="138" t="s">
        <v>1985</v>
      </c>
      <c r="C161" s="133" t="s">
        <v>387</v>
      </c>
      <c r="D161" s="179">
        <f>VLOOKUP('451.1'!A92,'451.1'!A92:N280,14,FALSE)</f>
        <v>263936.76877862704</v>
      </c>
    </row>
    <row r="162" spans="1:4" ht="54" thickTop="1" thickBot="1">
      <c r="A162" s="137" t="s">
        <v>1077</v>
      </c>
      <c r="B162" s="138" t="s">
        <v>1986</v>
      </c>
      <c r="C162" s="133" t="s">
        <v>387</v>
      </c>
      <c r="D162" s="179">
        <f>VLOOKUP('451.2'!A93,'451.2'!A93:N281,14,FALSE)</f>
        <v>263936.76877862704</v>
      </c>
    </row>
    <row r="163" spans="1:4" ht="54" thickTop="1" thickBot="1">
      <c r="A163" s="137" t="s">
        <v>1078</v>
      </c>
      <c r="B163" s="138" t="s">
        <v>1987</v>
      </c>
      <c r="C163" s="133" t="s">
        <v>387</v>
      </c>
      <c r="D163" s="179">
        <f>VLOOKUP('451.3'!A92,'451.3'!A92:N282,14,FALSE)</f>
        <v>263936.76877862704</v>
      </c>
    </row>
    <row r="164" spans="1:4" ht="54" thickTop="1" thickBot="1">
      <c r="A164" s="137" t="s">
        <v>1079</v>
      </c>
      <c r="B164" s="138" t="s">
        <v>1988</v>
      </c>
      <c r="C164" s="133" t="s">
        <v>387</v>
      </c>
      <c r="D164" s="179">
        <f>VLOOKUP('451.4'!A92,'451.4'!A92:N283,14,FALSE)</f>
        <v>299713.99999480427</v>
      </c>
    </row>
    <row r="165" spans="1:4" ht="54" thickTop="1" thickBot="1">
      <c r="A165" s="137" t="s">
        <v>1080</v>
      </c>
      <c r="B165" s="138" t="s">
        <v>1989</v>
      </c>
      <c r="C165" s="133" t="s">
        <v>387</v>
      </c>
      <c r="D165" s="179">
        <f>VLOOKUP('452.1'!A93,'452.1'!A93:N284,14,FALSE)</f>
        <v>263936.76877862704</v>
      </c>
    </row>
    <row r="166" spans="1:4" ht="54" thickTop="1" thickBot="1">
      <c r="A166" s="137" t="s">
        <v>1081</v>
      </c>
      <c r="B166" s="138" t="s">
        <v>1990</v>
      </c>
      <c r="C166" s="133" t="s">
        <v>387</v>
      </c>
      <c r="D166" s="179">
        <f>VLOOKUP('452.2'!A93,'452.2'!A93:N285,14,FALSE)</f>
        <v>263936.76877862704</v>
      </c>
    </row>
    <row r="167" spans="1:4" ht="54" thickTop="1" thickBot="1">
      <c r="A167" s="137" t="s">
        <v>1082</v>
      </c>
      <c r="B167" s="138" t="s">
        <v>1991</v>
      </c>
      <c r="C167" s="133" t="s">
        <v>387</v>
      </c>
      <c r="D167" s="179">
        <f>VLOOKUP('452.3'!A92,'452.3'!A92:N286,14,FALSE)</f>
        <v>263936.76877862704</v>
      </c>
    </row>
    <row r="168" spans="1:4" ht="54" thickTop="1" thickBot="1">
      <c r="A168" s="137" t="s">
        <v>1083</v>
      </c>
      <c r="B168" s="138" t="s">
        <v>1992</v>
      </c>
      <c r="C168" s="133" t="s">
        <v>387</v>
      </c>
      <c r="D168" s="179">
        <f>VLOOKUP('452.4'!A93,'452.4'!A93:N287,14,FALSE)</f>
        <v>263936.76877862704</v>
      </c>
    </row>
    <row r="169" spans="1:4" ht="54" thickTop="1" thickBot="1">
      <c r="A169" s="137" t="s">
        <v>1084</v>
      </c>
      <c r="B169" s="138" t="s">
        <v>1214</v>
      </c>
      <c r="C169" s="133" t="s">
        <v>387</v>
      </c>
      <c r="D169" s="179">
        <f>VLOOKUP('453.1'!A92,'453.1'!A92:N288,14,FALSE)</f>
        <v>260208.77980802275</v>
      </c>
    </row>
    <row r="170" spans="1:4" ht="54" thickTop="1" thickBot="1">
      <c r="A170" s="137" t="s">
        <v>1085</v>
      </c>
      <c r="B170" s="138" t="s">
        <v>1993</v>
      </c>
      <c r="C170" s="133" t="s">
        <v>233</v>
      </c>
      <c r="D170" s="179">
        <f>VLOOKUP('460.1'!A87,'460.1'!A87:N289,14,FALSE)</f>
        <v>8418.3043188769443</v>
      </c>
    </row>
    <row r="171" spans="1:4" ht="54" thickTop="1" thickBot="1">
      <c r="A171" s="196" t="s">
        <v>2017</v>
      </c>
      <c r="B171" s="138" t="s">
        <v>2073</v>
      </c>
      <c r="C171" s="133" t="s">
        <v>233</v>
      </c>
      <c r="D171" s="179">
        <f>VLOOKUP('460.2'!A87,'460.2'!A87:N290,14,FALSE)</f>
        <v>4209.1521594384722</v>
      </c>
    </row>
    <row r="172" spans="1:4" ht="51.75" customHeight="1" thickTop="1" thickBot="1">
      <c r="A172" s="137" t="s">
        <v>1086</v>
      </c>
      <c r="B172" s="138" t="s">
        <v>1215</v>
      </c>
      <c r="C172" s="133" t="s">
        <v>387</v>
      </c>
      <c r="D172" s="179">
        <f>VLOOKUP('461.1'!A87,'461.1'!A87:N291,14,FALSE)</f>
        <v>114228.2724080108</v>
      </c>
    </row>
    <row r="173" spans="1:4" ht="54" thickTop="1" thickBot="1">
      <c r="A173" s="137" t="s">
        <v>1087</v>
      </c>
      <c r="B173" s="138" t="s">
        <v>1216</v>
      </c>
      <c r="C173" s="133" t="s">
        <v>387</v>
      </c>
      <c r="D173" s="179">
        <f>VLOOKUP('461.2'!A89,'461.2'!A89:N294,14,FALSE)</f>
        <v>129489.54198509053</v>
      </c>
    </row>
    <row r="174" spans="1:4" ht="54" thickTop="1" thickBot="1">
      <c r="A174" s="137" t="s">
        <v>1598</v>
      </c>
      <c r="B174" s="138" t="s">
        <v>2078</v>
      </c>
      <c r="C174" s="133" t="s">
        <v>387</v>
      </c>
      <c r="D174" s="179">
        <f>VLOOKUP('462.1.1'!A88,'462.1.1'!A88:N293,14,FALSE)</f>
        <v>168439.86692627147</v>
      </c>
    </row>
    <row r="175" spans="1:4" ht="54" thickTop="1" thickBot="1">
      <c r="A175" s="137" t="s">
        <v>1599</v>
      </c>
      <c r="B175" s="138" t="s">
        <v>2079</v>
      </c>
      <c r="C175" s="133" t="s">
        <v>387</v>
      </c>
      <c r="D175" s="179">
        <f>VLOOKUP('462.1.2'!A88,'462.1.2'!A88:N294,14,FALSE)</f>
        <v>172342.93671208626</v>
      </c>
    </row>
    <row r="176" spans="1:4" ht="54" thickTop="1" thickBot="1">
      <c r="A176" s="137" t="s">
        <v>1600</v>
      </c>
      <c r="B176" s="138" t="s">
        <v>2082</v>
      </c>
      <c r="C176" s="133" t="s">
        <v>387</v>
      </c>
      <c r="D176" s="179">
        <f>VLOOKUP('462.2.1'!A88,'462.2.1'!A88:N295,14,FALSE)</f>
        <v>184136.94103995303</v>
      </c>
    </row>
    <row r="177" spans="1:4" ht="54" thickTop="1" thickBot="1">
      <c r="A177" s="137" t="s">
        <v>1601</v>
      </c>
      <c r="B177" s="138" t="s">
        <v>2083</v>
      </c>
      <c r="C177" s="133" t="s">
        <v>387</v>
      </c>
      <c r="D177" s="179">
        <f>VLOOKUP('462.2.2'!A88,'462.2.2'!A88:N296,14,FALSE)</f>
        <v>188040.01082576782</v>
      </c>
    </row>
    <row r="178" spans="1:4" ht="54" thickTop="1" thickBot="1">
      <c r="A178" s="137" t="s">
        <v>1088</v>
      </c>
      <c r="B178" s="138" t="s">
        <v>1618</v>
      </c>
      <c r="C178" s="133" t="s">
        <v>233</v>
      </c>
      <c r="D178" s="179">
        <f>VLOOKUP('464.1'!A88,'464.1'!A88:N297,14,FALSE)</f>
        <v>5096.7095832139812</v>
      </c>
    </row>
    <row r="179" spans="1:4" ht="54" thickTop="1" thickBot="1">
      <c r="A179" s="137" t="s">
        <v>1089</v>
      </c>
      <c r="B179" s="138" t="s">
        <v>1619</v>
      </c>
      <c r="C179" s="133" t="s">
        <v>387</v>
      </c>
      <c r="D179" s="179">
        <f>VLOOKUP('465.1'!A92,'465.1'!A92:N298,14,FALSE)</f>
        <v>122118.45663367398</v>
      </c>
    </row>
    <row r="180" spans="1:4" ht="54" thickTop="1" thickBot="1">
      <c r="A180" s="137" t="s">
        <v>1602</v>
      </c>
      <c r="B180" s="138" t="s">
        <v>1620</v>
      </c>
      <c r="C180" s="133" t="s">
        <v>387</v>
      </c>
      <c r="D180" s="179">
        <f>VLOOKUP('465.2'!A92,'465.2'!A92:N299,14,FALSE)</f>
        <v>22143.679513241332</v>
      </c>
    </row>
    <row r="181" spans="1:4" ht="54" thickTop="1" thickBot="1">
      <c r="A181" s="137" t="s">
        <v>1090</v>
      </c>
      <c r="B181" s="138" t="s">
        <v>1621</v>
      </c>
      <c r="C181" s="133" t="s">
        <v>144</v>
      </c>
      <c r="D181" s="179">
        <f>VLOOKUP('466.1'!A92,'466.1'!A92:N300,14,FALSE)</f>
        <v>2864.1151122285887</v>
      </c>
    </row>
    <row r="182" spans="1:4" ht="54" thickTop="1" thickBot="1">
      <c r="A182" s="137" t="s">
        <v>1091</v>
      </c>
      <c r="B182" s="138" t="s">
        <v>1622</v>
      </c>
      <c r="C182" s="133" t="s">
        <v>144</v>
      </c>
      <c r="D182" s="179">
        <f>VLOOKUP('466.2'!A96,'466.2'!A96:N301,14,FALSE)</f>
        <v>3370.7503784868345</v>
      </c>
    </row>
    <row r="183" spans="1:4" ht="54" thickTop="1" thickBot="1">
      <c r="A183" s="139" t="s">
        <v>1092</v>
      </c>
      <c r="B183" s="140" t="s">
        <v>1735</v>
      </c>
      <c r="C183" s="133" t="s">
        <v>387</v>
      </c>
      <c r="D183" s="179">
        <f>VLOOKUP('500.1'!A95,'500.1'!A95:N302,14,FALSE)</f>
        <v>831137.63433345349</v>
      </c>
    </row>
    <row r="184" spans="1:4" ht="54" thickTop="1" thickBot="1">
      <c r="A184" s="137" t="s">
        <v>1624</v>
      </c>
      <c r="B184" s="138" t="s">
        <v>1736</v>
      </c>
      <c r="C184" s="133" t="s">
        <v>387</v>
      </c>
      <c r="D184" s="179">
        <f>VLOOKUP('500.2'!A95,'500.2'!A95:N303,14,FALSE)</f>
        <v>848687.20719625568</v>
      </c>
    </row>
    <row r="185" spans="1:4" ht="57.75" thickTop="1" thickBot="1">
      <c r="A185" s="137" t="s">
        <v>1093</v>
      </c>
      <c r="B185" s="138" t="s">
        <v>1875</v>
      </c>
      <c r="C185" s="133" t="s">
        <v>377</v>
      </c>
      <c r="D185" s="179">
        <f>VLOOKUP('501.1'!A88,'501.1'!A88:N304,14,FALSE)</f>
        <v>659.06921564940433</v>
      </c>
    </row>
    <row r="186" spans="1:4" ht="57.75" thickTop="1" thickBot="1">
      <c r="A186" s="137" t="s">
        <v>1626</v>
      </c>
      <c r="B186" s="138" t="s">
        <v>1876</v>
      </c>
      <c r="C186" s="133" t="s">
        <v>377</v>
      </c>
      <c r="D186" s="179">
        <f>VLOOKUP('501.10'!A88,'501.10'!A88:N305,14,FALSE)</f>
        <v>759.45724187414805</v>
      </c>
    </row>
    <row r="187" spans="1:4" ht="57.75" thickTop="1" thickBot="1">
      <c r="A187" s="137" t="s">
        <v>1627</v>
      </c>
      <c r="B187" s="138" t="s">
        <v>1877</v>
      </c>
      <c r="C187" s="133" t="s">
        <v>377</v>
      </c>
      <c r="D187" s="179">
        <f>VLOOKUP('501.20'!A88,'501.20'!A88:N306,14,FALSE)</f>
        <v>859.84526809889212</v>
      </c>
    </row>
    <row r="188" spans="1:4" ht="54" thickTop="1" thickBot="1">
      <c r="A188" s="137" t="s">
        <v>1628</v>
      </c>
      <c r="B188" s="138" t="s">
        <v>1737</v>
      </c>
      <c r="C188" s="133" t="s">
        <v>387</v>
      </c>
      <c r="D188" s="179">
        <f>VLOOKUP('505.1'!A84,'505.1'!A84:N307,14,FALSE)</f>
        <v>592725.27137648361</v>
      </c>
    </row>
    <row r="189" spans="1:4" ht="54" thickTop="1" thickBot="1">
      <c r="A189" s="137" t="s">
        <v>1094</v>
      </c>
      <c r="B189" s="138" t="s">
        <v>1738</v>
      </c>
      <c r="C189" s="133" t="s">
        <v>233</v>
      </c>
      <c r="D189" s="179">
        <f>VLOOKUP('510.1'!A84,'510.1'!A84:N308,14,FALSE)</f>
        <v>30640.719552881565</v>
      </c>
    </row>
    <row r="190" spans="1:4" ht="54" thickTop="1" thickBot="1">
      <c r="A190" s="137" t="s">
        <v>1632</v>
      </c>
      <c r="B190" s="138" t="s">
        <v>1217</v>
      </c>
      <c r="C190" s="133" t="s">
        <v>387</v>
      </c>
      <c r="D190" s="179">
        <f>VLOOKUP('600.1.1'!A85,'600.1.1'!A85:N311,14,FALSE)</f>
        <v>19484.840238227407</v>
      </c>
    </row>
    <row r="191" spans="1:4" ht="54" thickTop="1" thickBot="1">
      <c r="A191" s="137" t="s">
        <v>1633</v>
      </c>
      <c r="B191" s="138" t="s">
        <v>1739</v>
      </c>
      <c r="C191" s="133" t="s">
        <v>387</v>
      </c>
      <c r="D191" s="179">
        <f>VLOOKUP('600.2.1'!A88,'600.2.1'!A88:N310,14,FALSE)</f>
        <v>90610.721779743981</v>
      </c>
    </row>
    <row r="192" spans="1:4" ht="54" thickTop="1" thickBot="1">
      <c r="A192" s="137" t="s">
        <v>1634</v>
      </c>
      <c r="B192" s="138" t="s">
        <v>1740</v>
      </c>
      <c r="C192" s="133" t="s">
        <v>387</v>
      </c>
      <c r="D192" s="179">
        <f>VLOOKUP('600.2.2'!A90,'600.2.2'!A90:N312,14,FALSE)</f>
        <v>137652.15611182008</v>
      </c>
    </row>
    <row r="193" spans="1:4" ht="54" thickTop="1" thickBot="1">
      <c r="A193" s="137" t="s">
        <v>1635</v>
      </c>
      <c r="B193" s="138" t="s">
        <v>1741</v>
      </c>
      <c r="C193" s="133" t="s">
        <v>387</v>
      </c>
      <c r="D193" s="179">
        <f>VLOOKUP('600.2.3'!A89,'600.2.3'!A89:N312,14,FALSE)</f>
        <v>18549.528278892925</v>
      </c>
    </row>
    <row r="194" spans="1:4" ht="54" thickTop="1" thickBot="1">
      <c r="A194" s="137" t="s">
        <v>1636</v>
      </c>
      <c r="B194" s="138" t="s">
        <v>1742</v>
      </c>
      <c r="C194" s="133" t="s">
        <v>387</v>
      </c>
      <c r="D194" s="179">
        <f>VLOOKUP('600.2.4'!A88,'600.2.4'!A88:N312,14,FALSE)</f>
        <v>25270.571638227098</v>
      </c>
    </row>
    <row r="195" spans="1:4" ht="54" thickTop="1" thickBot="1">
      <c r="A195" s="137" t="s">
        <v>1095</v>
      </c>
      <c r="B195" s="138" t="s">
        <v>2094</v>
      </c>
      <c r="C195" s="133" t="s">
        <v>387</v>
      </c>
      <c r="D195" s="179">
        <f>VLOOKUP('610.1'!A89,'610.1'!A89:N314,14,FALSE)</f>
        <v>176066.48365251743</v>
      </c>
    </row>
    <row r="196" spans="1:4" ht="54" thickTop="1" thickBot="1">
      <c r="A196" s="137" t="s">
        <v>1096</v>
      </c>
      <c r="B196" s="138" t="s">
        <v>1743</v>
      </c>
      <c r="C196" s="133" t="s">
        <v>387</v>
      </c>
      <c r="D196" s="179">
        <f>VLOOKUP('610.2'!A89,'610.2'!A89:N315,14,FALSE)</f>
        <v>137414.47473791568</v>
      </c>
    </row>
    <row r="197" spans="1:4" ht="54" thickTop="1" thickBot="1">
      <c r="A197" s="137" t="s">
        <v>1638</v>
      </c>
      <c r="B197" s="138" t="s">
        <v>1744</v>
      </c>
      <c r="C197" s="133" t="s">
        <v>387</v>
      </c>
      <c r="D197" s="179">
        <f>VLOOKUP('610.3'!A89,'610.3'!A89:N316,14,FALSE)</f>
        <v>159344.89377122981</v>
      </c>
    </row>
    <row r="198" spans="1:4" ht="54" thickTop="1" thickBot="1">
      <c r="A198" s="137" t="s">
        <v>1640</v>
      </c>
      <c r="B198" s="138" t="s">
        <v>1745</v>
      </c>
      <c r="C198" s="133" t="s">
        <v>387</v>
      </c>
      <c r="D198" s="179">
        <f>VLOOKUP('610.4'!A89,'610.4'!A89:N317,14,FALSE)</f>
        <v>116497.82927957838</v>
      </c>
    </row>
    <row r="199" spans="1:4" ht="54" thickTop="1" thickBot="1">
      <c r="A199" s="137" t="s">
        <v>1642</v>
      </c>
      <c r="B199" s="138" t="s">
        <v>1218</v>
      </c>
      <c r="C199" s="133" t="s">
        <v>387</v>
      </c>
      <c r="D199" s="179">
        <f>VLOOKUP('610.5'!A89,'610.5'!A89:N318,14,FALSE)</f>
        <v>185283.83106096595</v>
      </c>
    </row>
    <row r="200" spans="1:4" ht="54" thickTop="1" thickBot="1">
      <c r="A200" s="137" t="s">
        <v>1644</v>
      </c>
      <c r="B200" s="138" t="s">
        <v>1746</v>
      </c>
      <c r="C200" s="133" t="s">
        <v>387</v>
      </c>
      <c r="D200" s="179">
        <f>VLOOKUP('610.6'!A89,'610.6'!A89:N319,14,FALSE)</f>
        <v>183808.56354514146</v>
      </c>
    </row>
    <row r="201" spans="1:4" ht="54" thickTop="1" thickBot="1">
      <c r="A201" s="137" t="s">
        <v>1646</v>
      </c>
      <c r="B201" s="138" t="s">
        <v>1747</v>
      </c>
      <c r="C201" s="133" t="s">
        <v>387</v>
      </c>
      <c r="D201" s="179">
        <f>VLOOKUP('610.7'!A89,'610.7'!A89:N320,14,FALSE)</f>
        <v>114757.38736781589</v>
      </c>
    </row>
    <row r="202" spans="1:4" ht="54" thickTop="1" thickBot="1">
      <c r="A202" s="137" t="s">
        <v>1097</v>
      </c>
      <c r="B202" s="138" t="s">
        <v>1748</v>
      </c>
      <c r="C202" s="133" t="s">
        <v>144</v>
      </c>
      <c r="D202" s="179">
        <f>VLOOKUP('620.1'!A88,'620.1'!A88:N321,14,FALSE)</f>
        <v>294234.29032254452</v>
      </c>
    </row>
    <row r="203" spans="1:4" ht="54" thickTop="1" thickBot="1">
      <c r="A203" s="137" t="s">
        <v>1098</v>
      </c>
      <c r="B203" s="138" t="s">
        <v>1878</v>
      </c>
      <c r="C203" s="133" t="s">
        <v>144</v>
      </c>
      <c r="D203" s="179">
        <f>VLOOKUP('620.2'!A88,'620.2'!A88:N322,14,FALSE)</f>
        <v>294234.29032254452</v>
      </c>
    </row>
    <row r="204" spans="1:4" ht="54" thickTop="1" thickBot="1">
      <c r="A204" s="137" t="s">
        <v>1099</v>
      </c>
      <c r="B204" s="138" t="s">
        <v>1749</v>
      </c>
      <c r="C204" s="133" t="s">
        <v>1845</v>
      </c>
      <c r="D204" s="179">
        <f>VLOOKUP('620.3'!A91,'620.3'!A91:N321,14,FALSE)</f>
        <v>72576015.584460974</v>
      </c>
    </row>
    <row r="205" spans="1:4" ht="54" thickTop="1" thickBot="1">
      <c r="A205" s="137" t="s">
        <v>1650</v>
      </c>
      <c r="B205" s="138" t="s">
        <v>1750</v>
      </c>
      <c r="C205" s="133" t="s">
        <v>144</v>
      </c>
      <c r="D205" s="179">
        <f>VLOOKUP('621.1.1'!A95,'621.1.1'!A95:N325,14,FALSE)</f>
        <v>1991605.9304074934</v>
      </c>
    </row>
    <row r="206" spans="1:4" ht="54" thickTop="1" thickBot="1">
      <c r="A206" s="137" t="s">
        <v>1652</v>
      </c>
      <c r="B206" s="138" t="s">
        <v>1751</v>
      </c>
      <c r="C206" s="133" t="s">
        <v>144</v>
      </c>
      <c r="D206" s="179">
        <f>VLOOKUP('621.1.2'!A99,'621.1.2'!A99:N326,14,FALSE)</f>
        <v>3548519.7054537255</v>
      </c>
    </row>
    <row r="207" spans="1:4" ht="54" thickTop="1" thickBot="1">
      <c r="A207" s="137" t="s">
        <v>1100</v>
      </c>
      <c r="B207" s="138" t="s">
        <v>1752</v>
      </c>
      <c r="C207" s="133" t="s">
        <v>387</v>
      </c>
      <c r="D207" s="179">
        <f>VLOOKUP('621.2'!A89,'621.2'!A89:N326,14,FALSE)</f>
        <v>2383528.3589268634</v>
      </c>
    </row>
    <row r="208" spans="1:4" ht="54" thickTop="1" thickBot="1">
      <c r="A208" s="137" t="s">
        <v>1101</v>
      </c>
      <c r="B208" s="138" t="s">
        <v>1753</v>
      </c>
      <c r="C208" s="133" t="s">
        <v>144</v>
      </c>
      <c r="D208" s="179">
        <f>VLOOKUP('621.3'!A93,'621.3'!A93:N327,14,FALSE)</f>
        <v>59596824.967841707</v>
      </c>
    </row>
    <row r="209" spans="1:4" ht="54" thickTop="1" thickBot="1">
      <c r="A209" s="137" t="s">
        <v>1102</v>
      </c>
      <c r="B209" s="138" t="s">
        <v>1754</v>
      </c>
      <c r="C209" s="133" t="s">
        <v>387</v>
      </c>
      <c r="D209" s="179">
        <f>VLOOKUP('621.4'!A93,'621.4'!A93:N328,14,FALSE)</f>
        <v>53494251.496662639</v>
      </c>
    </row>
    <row r="210" spans="1:4" ht="54" thickTop="1" thickBot="1">
      <c r="A210" s="137" t="s">
        <v>1103</v>
      </c>
      <c r="B210" s="138" t="s">
        <v>1755</v>
      </c>
      <c r="C210" s="133" t="s">
        <v>144</v>
      </c>
      <c r="D210" s="179">
        <f>VLOOKUP('621.5'!A89,'621.5'!A89:N329,14,FALSE)</f>
        <v>4462295.7361477586</v>
      </c>
    </row>
    <row r="211" spans="1:4" ht="54" thickTop="1" thickBot="1">
      <c r="A211" s="137" t="s">
        <v>1656</v>
      </c>
      <c r="B211" s="138" t="s">
        <v>1756</v>
      </c>
      <c r="C211" s="133" t="s">
        <v>144</v>
      </c>
      <c r="D211" s="179">
        <f>VLOOKUP('621.5.1'!A89,'621.5.1'!A89:N330,14,FALSE)</f>
        <v>596545.73714820854</v>
      </c>
    </row>
    <row r="212" spans="1:4" ht="54" thickTop="1" thickBot="1">
      <c r="A212" s="137" t="s">
        <v>1104</v>
      </c>
      <c r="B212" s="138" t="s">
        <v>1757</v>
      </c>
      <c r="C212" s="133" t="s">
        <v>1845</v>
      </c>
      <c r="D212" s="179">
        <f>VLOOKUP('621.6'!A98,'621.6'!A98:N331,14,FALSE)</f>
        <v>61140614.084164694</v>
      </c>
    </row>
    <row r="213" spans="1:4" ht="54" thickTop="1" thickBot="1">
      <c r="A213" s="137" t="s">
        <v>1731</v>
      </c>
      <c r="B213" s="138" t="s">
        <v>1758</v>
      </c>
      <c r="C213" s="133" t="s">
        <v>1845</v>
      </c>
      <c r="D213" s="179">
        <f>VLOOKUP('621.7'!A89,'621.7'!A89:N332,14,FALSE)</f>
        <v>620793.24221806729</v>
      </c>
    </row>
    <row r="214" spans="1:4" ht="54" thickTop="1" thickBot="1">
      <c r="A214" s="137" t="s">
        <v>1105</v>
      </c>
      <c r="B214" s="138" t="s">
        <v>1994</v>
      </c>
      <c r="C214" s="133" t="s">
        <v>233</v>
      </c>
      <c r="D214" s="179">
        <f>VLOOKUP('622.1'!A89,'622.1'!A89:N333,14,FALSE)</f>
        <v>96107.799635337462</v>
      </c>
    </row>
    <row r="215" spans="1:4" ht="54" thickTop="1" thickBot="1">
      <c r="A215" s="137" t="s">
        <v>1106</v>
      </c>
      <c r="B215" s="138" t="s">
        <v>1759</v>
      </c>
      <c r="C215" s="133" t="s">
        <v>233</v>
      </c>
      <c r="D215" s="179">
        <f>VLOOKUP('622.2'!A89,'622.2'!A89:N335,14,FALSE)</f>
        <v>249421.22266088409</v>
      </c>
    </row>
    <row r="216" spans="1:4" ht="54" thickTop="1" thickBot="1">
      <c r="A216" s="137" t="s">
        <v>1107</v>
      </c>
      <c r="B216" s="138" t="s">
        <v>1760</v>
      </c>
      <c r="C216" s="133" t="s">
        <v>233</v>
      </c>
      <c r="D216" s="179">
        <f>VLOOKUP('622.3'!A89,'622.3'!A89:N336,14,FALSE)</f>
        <v>744860.42718327604</v>
      </c>
    </row>
    <row r="217" spans="1:4" ht="54" thickTop="1" thickBot="1">
      <c r="A217" s="137" t="s">
        <v>1108</v>
      </c>
      <c r="B217" s="138" t="s">
        <v>1761</v>
      </c>
      <c r="C217" s="133" t="s">
        <v>233</v>
      </c>
      <c r="D217" s="179">
        <f>VLOOKUP('622.4'!A89,'622.4'!A89:N337,14,FALSE)</f>
        <v>730010.27379666804</v>
      </c>
    </row>
    <row r="218" spans="1:4" ht="54" thickTop="1" thickBot="1">
      <c r="A218" s="137" t="s">
        <v>1109</v>
      </c>
      <c r="B218" s="138" t="s">
        <v>1762</v>
      </c>
      <c r="C218" s="133" t="s">
        <v>144</v>
      </c>
      <c r="D218" s="179">
        <f>VLOOKUP('622.5'!A89,'622.5'!A89:N338,14,FALSE)</f>
        <v>76668.940884117968</v>
      </c>
    </row>
    <row r="219" spans="1:4" ht="54" thickTop="1" thickBot="1">
      <c r="A219" s="137" t="s">
        <v>1110</v>
      </c>
      <c r="B219" s="138" t="s">
        <v>1763</v>
      </c>
      <c r="C219" s="133" t="s">
        <v>144</v>
      </c>
      <c r="D219" s="179">
        <f>VLOOKUP('623.1'!A103,'623.1'!A103:N339,14,FALSE)</f>
        <v>417506.00330336514</v>
      </c>
    </row>
    <row r="220" spans="1:4" ht="54" thickTop="1" thickBot="1">
      <c r="A220" s="137" t="s">
        <v>1111</v>
      </c>
      <c r="B220" s="138" t="s">
        <v>1219</v>
      </c>
      <c r="C220" s="133" t="s">
        <v>1995</v>
      </c>
      <c r="D220" s="179">
        <f>VLOOKUP('623.2'!A89,'623.2'!A89:N340,14,FALSE)</f>
        <v>2908706.8410206111</v>
      </c>
    </row>
    <row r="221" spans="1:4" ht="54" thickTop="1" thickBot="1">
      <c r="A221" s="137" t="s">
        <v>1112</v>
      </c>
      <c r="B221" s="138" t="s">
        <v>2114</v>
      </c>
      <c r="C221" s="133" t="s">
        <v>387</v>
      </c>
      <c r="D221" s="179">
        <f>VLOOKUP('630.1'!A89,'630.1'!A89:N341,14,FALSE)</f>
        <v>1221415.005981429</v>
      </c>
    </row>
    <row r="222" spans="1:4" ht="54" thickTop="1" thickBot="1">
      <c r="A222" s="137" t="s">
        <v>1113</v>
      </c>
      <c r="B222" s="138" t="s">
        <v>2115</v>
      </c>
      <c r="C222" s="133" t="s">
        <v>387</v>
      </c>
      <c r="D222" s="179">
        <f>VLOOKUP('630.2'!A89,'630.2'!A89:N342,14,FALSE)</f>
        <v>1190489.8518611742</v>
      </c>
    </row>
    <row r="223" spans="1:4" ht="54" thickTop="1" thickBot="1">
      <c r="A223" s="137" t="s">
        <v>1114</v>
      </c>
      <c r="B223" s="138" t="s">
        <v>2116</v>
      </c>
      <c r="C223" s="133" t="s">
        <v>387</v>
      </c>
      <c r="D223" s="179">
        <f>VLOOKUP('630.3'!A89,'630.3'!A89:N343,14,FALSE)</f>
        <v>825225.5451142618</v>
      </c>
    </row>
    <row r="224" spans="1:4" ht="54" thickTop="1" thickBot="1">
      <c r="A224" s="137" t="s">
        <v>1115</v>
      </c>
      <c r="B224" s="138" t="s">
        <v>2117</v>
      </c>
      <c r="C224" s="133" t="s">
        <v>387</v>
      </c>
      <c r="D224" s="179">
        <f>VLOOKUP('630.4'!A89,'630.4'!A89:N344,14,FALSE)</f>
        <v>803724.17577563878</v>
      </c>
    </row>
    <row r="225" spans="1:4" ht="54" thickTop="1" thickBot="1">
      <c r="A225" s="137" t="s">
        <v>1116</v>
      </c>
      <c r="B225" s="138" t="s">
        <v>2118</v>
      </c>
      <c r="C225" s="133" t="s">
        <v>387</v>
      </c>
      <c r="D225" s="179">
        <f>VLOOKUP('630.5'!A93,'630.5'!A93:N345,14,FALSE)</f>
        <v>632983.2659508395</v>
      </c>
    </row>
    <row r="226" spans="1:4" ht="54" thickTop="1" thickBot="1">
      <c r="A226" s="137" t="s">
        <v>1117</v>
      </c>
      <c r="B226" s="138" t="s">
        <v>2119</v>
      </c>
      <c r="C226" s="133" t="s">
        <v>387</v>
      </c>
      <c r="D226" s="179">
        <f>VLOOKUP('630.6'!A93,'630.6'!A89:N346,14,FALSE)</f>
        <v>519825.96355948912</v>
      </c>
    </row>
    <row r="227" spans="1:4" ht="54" thickTop="1" thickBot="1">
      <c r="A227" s="137" t="s">
        <v>1118</v>
      </c>
      <c r="B227" s="138" t="s">
        <v>2120</v>
      </c>
      <c r="C227" s="133" t="s">
        <v>387</v>
      </c>
      <c r="D227" s="179">
        <f>VLOOKUP('630.7'!A93,'630.7'!A90:N347,14,FALSE)</f>
        <v>371652.52939247165</v>
      </c>
    </row>
    <row r="228" spans="1:4" ht="54" thickTop="1" thickBot="1">
      <c r="A228" s="137" t="s">
        <v>1119</v>
      </c>
      <c r="B228" s="138" t="s">
        <v>1764</v>
      </c>
      <c r="C228" s="133" t="s">
        <v>144</v>
      </c>
      <c r="D228" s="179">
        <f>VLOOKUP('632.1'!A90,'632.1'!A90:N349,14,FALSE)</f>
        <v>387233.88253664598</v>
      </c>
    </row>
    <row r="229" spans="1:4" ht="54" thickTop="1" thickBot="1">
      <c r="A229" s="137" t="s">
        <v>1659</v>
      </c>
      <c r="B229" s="138" t="s">
        <v>1765</v>
      </c>
      <c r="C229" s="133" t="s">
        <v>144</v>
      </c>
      <c r="D229" s="179">
        <f>VLOOKUP('632.2'!A90,'632.2'!A90:N350,14,FALSE)</f>
        <v>392733.400495045</v>
      </c>
    </row>
    <row r="230" spans="1:4" ht="54" thickTop="1" thickBot="1">
      <c r="A230" s="137" t="s">
        <v>1662</v>
      </c>
      <c r="B230" s="138" t="s">
        <v>1766</v>
      </c>
      <c r="C230" s="133" t="s">
        <v>377</v>
      </c>
      <c r="D230" s="179">
        <f>VLOOKUP('640.1'!A90,'640.1'!A90:N351,14,FALSE)</f>
        <v>6452.888719804163</v>
      </c>
    </row>
    <row r="231" spans="1:4" ht="54" thickTop="1" thickBot="1">
      <c r="A231" s="137" t="s">
        <v>1663</v>
      </c>
      <c r="B231" s="138" t="s">
        <v>1767</v>
      </c>
      <c r="C231" s="133" t="s">
        <v>377</v>
      </c>
      <c r="D231" s="179">
        <f>VLOOKUP('640.2'!A90,'640.2'!A90:N352,14,FALSE)</f>
        <v>6341.3707167588491</v>
      </c>
    </row>
    <row r="232" spans="1:4" ht="54" thickTop="1" thickBot="1">
      <c r="A232" s="137" t="s">
        <v>1120</v>
      </c>
      <c r="B232" s="138" t="s">
        <v>1768</v>
      </c>
      <c r="C232" s="133" t="s">
        <v>1664</v>
      </c>
      <c r="D232" s="179">
        <f>VLOOKUP('641.1'!A90,'641.1'!A90:N353,14,FALSE)</f>
        <v>1932.5894878596807</v>
      </c>
    </row>
    <row r="233" spans="1:4" ht="54" thickTop="1" thickBot="1">
      <c r="A233" s="137" t="s">
        <v>1121</v>
      </c>
      <c r="B233" s="138" t="s">
        <v>1768</v>
      </c>
      <c r="C233" s="133" t="s">
        <v>377</v>
      </c>
      <c r="D233" s="179">
        <f>VLOOKUP('641.2'!A90,'641.2'!A90:N354,14,FALSE)</f>
        <v>42682.970032366124</v>
      </c>
    </row>
    <row r="234" spans="1:4" ht="54" thickTop="1" thickBot="1">
      <c r="A234" s="137" t="s">
        <v>1122</v>
      </c>
      <c r="B234" s="138" t="s">
        <v>1769</v>
      </c>
      <c r="C234" s="133" t="s">
        <v>1845</v>
      </c>
      <c r="D234" s="179">
        <f>VLOOKUP('642.1'!A90,'642.1'!A90:N355,14,FALSE)</f>
        <v>498810.91315870034</v>
      </c>
    </row>
    <row r="235" spans="1:4" ht="54" thickTop="1" thickBot="1">
      <c r="A235" s="137" t="s">
        <v>1123</v>
      </c>
      <c r="B235" s="138" t="s">
        <v>1770</v>
      </c>
      <c r="C235" s="133" t="s">
        <v>144</v>
      </c>
      <c r="D235" s="179">
        <f>VLOOKUP('642.2'!A90,'642.2'!A90:N356,14,FALSE)</f>
        <v>53555.426066306609</v>
      </c>
    </row>
    <row r="236" spans="1:4" ht="54" thickTop="1" thickBot="1">
      <c r="A236" s="137" t="s">
        <v>1124</v>
      </c>
      <c r="B236" s="138" t="s">
        <v>1771</v>
      </c>
      <c r="C236" s="133" t="s">
        <v>377</v>
      </c>
      <c r="D236" s="179">
        <f>VLOOKUP('650.1'!A95,'650.1'!A95:N358,14,FALSE)</f>
        <v>11749.266080202806</v>
      </c>
    </row>
    <row r="237" spans="1:4" ht="54" thickTop="1" thickBot="1">
      <c r="A237" s="137" t="s">
        <v>1125</v>
      </c>
      <c r="B237" s="138" t="s">
        <v>2127</v>
      </c>
      <c r="C237" s="133" t="s">
        <v>377</v>
      </c>
      <c r="D237" s="179">
        <f>VLOOKUP('650.2'!A93,'650.2'!A93:N359,14,FALSE)</f>
        <v>11575.980136405977</v>
      </c>
    </row>
    <row r="238" spans="1:4" ht="54" thickTop="1" thickBot="1">
      <c r="A238" s="137" t="s">
        <v>1126</v>
      </c>
      <c r="B238" s="138" t="s">
        <v>1772</v>
      </c>
      <c r="C238" s="133" t="s">
        <v>377</v>
      </c>
      <c r="D238" s="201">
        <f>VLOOKUP('650.3'!A90,'650.3'!A90:N360,14,FALSE)</f>
        <v>0.40378279035350606</v>
      </c>
    </row>
    <row r="239" spans="1:4" ht="54" thickTop="1" thickBot="1">
      <c r="A239" s="137" t="s">
        <v>1127</v>
      </c>
      <c r="B239" s="138" t="s">
        <v>2131</v>
      </c>
      <c r="C239" s="133" t="s">
        <v>377</v>
      </c>
      <c r="D239" s="179">
        <f>VLOOKUP('650.4'!A93,'650.4'!A93:N361,14,FALSE)</f>
        <v>5003.5483828262777</v>
      </c>
    </row>
    <row r="240" spans="1:4" ht="57.75" thickTop="1" thickBot="1">
      <c r="A240" s="137" t="s">
        <v>1128</v>
      </c>
      <c r="B240" s="138" t="s">
        <v>1773</v>
      </c>
      <c r="C240" s="133" t="s">
        <v>233</v>
      </c>
      <c r="D240" s="179">
        <f>VLOOKUP('660.1'!A87,'660.1'!A87:N362,14,FALSE)</f>
        <v>374272.17832829233</v>
      </c>
    </row>
    <row r="241" spans="1:4" ht="76.5" thickTop="1" thickBot="1">
      <c r="A241" s="137" t="s">
        <v>1129</v>
      </c>
      <c r="B241" s="138" t="s">
        <v>1880</v>
      </c>
      <c r="C241" s="133" t="s">
        <v>144</v>
      </c>
      <c r="D241" s="179">
        <f>VLOOKUP('660.2'!A87,'660.2'!A87:N363,14,FALSE)</f>
        <v>423302.99974549492</v>
      </c>
    </row>
    <row r="242" spans="1:4" ht="54" thickTop="1" thickBot="1">
      <c r="A242" s="137" t="s">
        <v>1677</v>
      </c>
      <c r="B242" s="138" t="s">
        <v>1774</v>
      </c>
      <c r="C242" s="133" t="s">
        <v>144</v>
      </c>
      <c r="D242" s="179">
        <f>VLOOKUP('661.1'!A87,'661.1'!A87:N364,14,FALSE)</f>
        <v>591721.05578393652</v>
      </c>
    </row>
    <row r="243" spans="1:4" ht="54" thickTop="1" thickBot="1">
      <c r="A243" s="137" t="s">
        <v>1130</v>
      </c>
      <c r="B243" s="138" t="s">
        <v>1775</v>
      </c>
      <c r="C243" s="133" t="s">
        <v>144</v>
      </c>
      <c r="D243" s="179">
        <f>VLOOKUP('662.1'!A87,'662.1'!A87:N365,14,FALSE)</f>
        <v>417180.41056695674</v>
      </c>
    </row>
    <row r="244" spans="1:4" ht="54" thickTop="1" thickBot="1">
      <c r="A244" s="137" t="s">
        <v>1131</v>
      </c>
      <c r="B244" s="138" t="s">
        <v>1776</v>
      </c>
      <c r="C244" s="133" t="s">
        <v>144</v>
      </c>
      <c r="D244" s="179">
        <f>VLOOKUP('662.2'!A87,'662.2'!A87:N366,14,FALSE)</f>
        <v>396828.00197397661</v>
      </c>
    </row>
    <row r="245" spans="1:4" ht="54" thickTop="1" thickBot="1">
      <c r="A245" s="137" t="s">
        <v>1678</v>
      </c>
      <c r="B245" s="138" t="s">
        <v>1777</v>
      </c>
      <c r="C245" s="133" t="s">
        <v>144</v>
      </c>
      <c r="D245" s="179">
        <f>VLOOKUP('663.1'!A87,'663.1'!A87:N367,14,FALSE)</f>
        <v>19557.668576460041</v>
      </c>
    </row>
    <row r="246" spans="1:4" ht="54" thickTop="1" thickBot="1">
      <c r="A246" s="137" t="s">
        <v>1132</v>
      </c>
      <c r="B246" s="138" t="s">
        <v>1778</v>
      </c>
      <c r="C246" s="133" t="s">
        <v>387</v>
      </c>
      <c r="D246" s="179">
        <f>VLOOKUP('670.1'!A87,'670.1'!A87:N368,14,FALSE)</f>
        <v>423518.12456274149</v>
      </c>
    </row>
    <row r="247" spans="1:4" ht="54" thickTop="1" thickBot="1">
      <c r="A247" s="137" t="s">
        <v>1133</v>
      </c>
      <c r="B247" s="138" t="s">
        <v>1779</v>
      </c>
      <c r="C247" s="133" t="s">
        <v>387</v>
      </c>
      <c r="D247" s="179">
        <f>VLOOKUP('670.2'!A87,'670.2'!A87:N369,14,FALSE)</f>
        <v>331724.18632219435</v>
      </c>
    </row>
    <row r="248" spans="1:4" ht="54" thickTop="1" thickBot="1">
      <c r="A248" s="137" t="s">
        <v>1680</v>
      </c>
      <c r="B248" s="138" t="s">
        <v>1780</v>
      </c>
      <c r="C248" s="133" t="s">
        <v>387</v>
      </c>
      <c r="D248" s="179">
        <f>VLOOKUP('670.3'!A87,'670.3'!A87:N370,14,FALSE)</f>
        <v>368030.46169067797</v>
      </c>
    </row>
    <row r="249" spans="1:4" ht="54" thickTop="1" thickBot="1">
      <c r="A249" s="137" t="s">
        <v>1681</v>
      </c>
      <c r="B249" s="138" t="s">
        <v>1781</v>
      </c>
      <c r="C249" s="133" t="s">
        <v>387</v>
      </c>
      <c r="D249" s="179">
        <f>VLOOKUP('670.4'!A87,'670.4'!A87:N371,14,FALSE)</f>
        <v>370412.13124038669</v>
      </c>
    </row>
    <row r="250" spans="1:4" ht="54" thickTop="1" thickBot="1">
      <c r="A250" s="137" t="s">
        <v>1682</v>
      </c>
      <c r="B250" s="138" t="s">
        <v>1782</v>
      </c>
      <c r="C250" s="133" t="s">
        <v>387</v>
      </c>
      <c r="D250" s="179">
        <f>VLOOKUP('670.5'!A89,'670.5'!A89:N372,14,FALSE)</f>
        <v>434811.07500847161</v>
      </c>
    </row>
    <row r="251" spans="1:4" ht="54" thickTop="1" thickBot="1">
      <c r="A251" s="137" t="s">
        <v>1134</v>
      </c>
      <c r="B251" s="138" t="s">
        <v>1783</v>
      </c>
      <c r="C251" s="133" t="s">
        <v>387</v>
      </c>
      <c r="D251" s="179">
        <f>VLOOKUP('671.1'!A89,'671.1'!A89:N373,14,FALSE)</f>
        <v>511425.74198491545</v>
      </c>
    </row>
    <row r="252" spans="1:4" ht="54" thickTop="1" thickBot="1">
      <c r="A252" s="137" t="s">
        <v>1135</v>
      </c>
      <c r="B252" s="138" t="s">
        <v>1784</v>
      </c>
      <c r="C252" s="133" t="s">
        <v>144</v>
      </c>
      <c r="D252" s="179">
        <f>VLOOKUP('671.2'!A89,'671.2'!A89:N374,14,FALSE)</f>
        <v>49208.634718053494</v>
      </c>
    </row>
    <row r="253" spans="1:4" ht="54" thickTop="1" thickBot="1">
      <c r="A253" s="137" t="s">
        <v>1683</v>
      </c>
      <c r="B253" s="138" t="s">
        <v>1785</v>
      </c>
      <c r="C253" s="133" t="s">
        <v>387</v>
      </c>
      <c r="D253" s="179">
        <f>VLOOKUP('671.3'!A87,'671.3'!A87:N375,14,FALSE)</f>
        <v>592681.71461410774</v>
      </c>
    </row>
    <row r="254" spans="1:4" ht="54" thickTop="1" thickBot="1">
      <c r="A254" s="137" t="s">
        <v>1684</v>
      </c>
      <c r="B254" s="138" t="s">
        <v>1786</v>
      </c>
      <c r="C254" s="133" t="s">
        <v>144</v>
      </c>
      <c r="D254" s="179">
        <f>VLOOKUP('671.4'!A87,'671.4'!A87:N376,14,FALSE)</f>
        <v>56604.194903141644</v>
      </c>
    </row>
    <row r="255" spans="1:4" ht="54" thickTop="1" thickBot="1">
      <c r="A255" s="137" t="s">
        <v>1136</v>
      </c>
      <c r="B255" s="138" t="s">
        <v>1787</v>
      </c>
      <c r="C255" s="133" t="s">
        <v>144</v>
      </c>
      <c r="D255" s="179">
        <f>VLOOKUP('672.1'!A87,'672.1'!A87:N377,14,FALSE)</f>
        <v>42548.603549475381</v>
      </c>
    </row>
    <row r="256" spans="1:4" ht="54" thickTop="1" thickBot="1">
      <c r="A256" s="137" t="s">
        <v>1685</v>
      </c>
      <c r="B256" s="138" t="s">
        <v>1788</v>
      </c>
      <c r="C256" s="133" t="s">
        <v>144</v>
      </c>
      <c r="D256" s="179">
        <f>VLOOKUP('672.2'!A87,'672.2'!A87:N378,14,FALSE)</f>
        <v>46289.816483095812</v>
      </c>
    </row>
    <row r="257" spans="1:4" ht="54" thickTop="1" thickBot="1">
      <c r="A257" s="137" t="s">
        <v>1686</v>
      </c>
      <c r="B257" s="138" t="s">
        <v>1789</v>
      </c>
      <c r="C257" s="133" t="s">
        <v>144</v>
      </c>
      <c r="D257" s="179">
        <f>VLOOKUP('672.3'!A87,'672.3'!A87:N379,14,FALSE)</f>
        <v>44503.961796503077</v>
      </c>
    </row>
    <row r="258" spans="1:4" ht="54" thickTop="1" thickBot="1">
      <c r="A258" s="137" t="s">
        <v>1687</v>
      </c>
      <c r="B258" s="138" t="s">
        <v>1790</v>
      </c>
      <c r="C258" s="133" t="s">
        <v>144</v>
      </c>
      <c r="D258" s="179">
        <f>VLOOKUP('672.4'!A87,'672.3'!A87:N380,14,FALSE)</f>
        <v>44503.961796503077</v>
      </c>
    </row>
    <row r="259" spans="1:4" ht="54" thickTop="1" thickBot="1">
      <c r="A259" s="137" t="s">
        <v>1732</v>
      </c>
      <c r="B259" s="138" t="s">
        <v>1791</v>
      </c>
      <c r="C259" s="133" t="s">
        <v>233</v>
      </c>
      <c r="D259" s="179">
        <f>VLOOKUP('673.1.1'!A87,'673.1.1'!A87:N381,14,FALSE)</f>
        <v>9293.2517542305559</v>
      </c>
    </row>
    <row r="260" spans="1:4" ht="54" thickTop="1" thickBot="1">
      <c r="A260" s="137" t="s">
        <v>1733</v>
      </c>
      <c r="B260" s="138" t="s">
        <v>2046</v>
      </c>
      <c r="C260" s="133" t="s">
        <v>233</v>
      </c>
      <c r="D260" s="179">
        <f>VLOOKUP('673.1.2'!A87,'673.1.2'!A87:N382,14,FALSE)</f>
        <v>10277.490880912283</v>
      </c>
    </row>
    <row r="261" spans="1:4" ht="54" thickTop="1" thickBot="1">
      <c r="A261" s="137" t="s">
        <v>1137</v>
      </c>
      <c r="B261" s="138" t="s">
        <v>1792</v>
      </c>
      <c r="C261" s="133" t="s">
        <v>387</v>
      </c>
      <c r="D261" s="179">
        <f>VLOOKUP('673.2'!A87,'673.2'!A87:N383,14,FALSE)</f>
        <v>88887.595283109928</v>
      </c>
    </row>
    <row r="262" spans="1:4" ht="54" thickTop="1" thickBot="1">
      <c r="A262" s="137" t="s">
        <v>1138</v>
      </c>
      <c r="B262" s="138" t="s">
        <v>1793</v>
      </c>
      <c r="C262" s="133" t="s">
        <v>387</v>
      </c>
      <c r="D262" s="179">
        <f>VLOOKUP('673.3'!A89,'673.3'!A89:N384,14,FALSE)</f>
        <v>104293.17916662255</v>
      </c>
    </row>
    <row r="263" spans="1:4" ht="54" thickTop="1" thickBot="1">
      <c r="A263" s="137" t="s">
        <v>1139</v>
      </c>
      <c r="B263" s="138" t="s">
        <v>1996</v>
      </c>
      <c r="C263" s="133" t="s">
        <v>144</v>
      </c>
      <c r="D263" s="179">
        <f>VLOOKUP('674.1'!A89,'674.1'!A89:N385,14,FALSE)</f>
        <v>118969.97091559132</v>
      </c>
    </row>
    <row r="264" spans="1:4" ht="54" thickTop="1" thickBot="1">
      <c r="A264" s="137" t="s">
        <v>1140</v>
      </c>
      <c r="B264" s="138" t="s">
        <v>1794</v>
      </c>
      <c r="C264" s="133" t="s">
        <v>144</v>
      </c>
      <c r="D264" s="179">
        <f>VLOOKUP('674.2'!A89,'674.2'!A89:N386,14,FALSE)</f>
        <v>207065.60394196468</v>
      </c>
    </row>
    <row r="265" spans="1:4" ht="54" thickTop="1" thickBot="1">
      <c r="A265" s="137" t="s">
        <v>1141</v>
      </c>
      <c r="B265" s="138" t="s">
        <v>1795</v>
      </c>
      <c r="C265" s="133" t="s">
        <v>233</v>
      </c>
      <c r="D265" s="179">
        <f>VLOOKUP('680.1'!A87,'680.1'!A87:N387,14,FALSE)</f>
        <v>163447.90615426548</v>
      </c>
    </row>
    <row r="266" spans="1:4" ht="54" thickTop="1" thickBot="1">
      <c r="A266" s="137" t="s">
        <v>1142</v>
      </c>
      <c r="B266" s="138" t="s">
        <v>1796</v>
      </c>
      <c r="C266" s="133" t="s">
        <v>144</v>
      </c>
      <c r="D266" s="179">
        <f>VLOOKUP('680.2'!A87,'680.2'!A87:N388,14,FALSE)</f>
        <v>8893.4301335592536</v>
      </c>
    </row>
    <row r="267" spans="1:4" ht="54" thickTop="1" thickBot="1">
      <c r="A267" s="137" t="s">
        <v>1143</v>
      </c>
      <c r="B267" s="138" t="s">
        <v>1797</v>
      </c>
      <c r="C267" s="133" t="s">
        <v>387</v>
      </c>
      <c r="D267" s="179">
        <f>VLOOKUP('680.3'!A89,'680.3'!A89:N389,14,FALSE)</f>
        <v>157100.20100381091</v>
      </c>
    </row>
    <row r="268" spans="1:4" ht="54" thickTop="1" thickBot="1">
      <c r="A268" s="137" t="s">
        <v>1144</v>
      </c>
      <c r="B268" s="138" t="s">
        <v>1798</v>
      </c>
      <c r="C268" s="133" t="s">
        <v>387</v>
      </c>
      <c r="D268" s="179">
        <f>VLOOKUP('681.1'!A89,'681.1'!A89:N390,14,FALSE)</f>
        <v>304657.60643822839</v>
      </c>
    </row>
    <row r="269" spans="1:4" ht="54" thickTop="1" thickBot="1">
      <c r="A269" s="137" t="s">
        <v>1692</v>
      </c>
      <c r="B269" s="138" t="s">
        <v>1799</v>
      </c>
      <c r="C269" s="133" t="s">
        <v>387</v>
      </c>
      <c r="D269" s="179">
        <f>VLOOKUP('681.2'!A89,'681.2'!A89:N391,14,FALSE)</f>
        <v>212863.66819768123</v>
      </c>
    </row>
    <row r="270" spans="1:4" ht="54" thickTop="1" thickBot="1">
      <c r="A270" s="137" t="s">
        <v>1693</v>
      </c>
      <c r="B270" s="138" t="s">
        <v>1800</v>
      </c>
      <c r="C270" s="133" t="s">
        <v>387</v>
      </c>
      <c r="D270" s="179">
        <f>VLOOKUP('681.3'!A89,'681.3'!A89:N392,14,FALSE)</f>
        <v>249169.94356616482</v>
      </c>
    </row>
    <row r="271" spans="1:4" ht="54" thickTop="1" thickBot="1">
      <c r="A271" s="137" t="s">
        <v>1694</v>
      </c>
      <c r="B271" s="138" t="s">
        <v>1801</v>
      </c>
      <c r="C271" s="133" t="s">
        <v>387</v>
      </c>
      <c r="D271" s="179">
        <f>VLOOKUP('681.4'!A89,'681.4'!A89:N393,14,FALSE)</f>
        <v>251551.6131158736</v>
      </c>
    </row>
    <row r="272" spans="1:4" ht="54" thickTop="1" thickBot="1">
      <c r="A272" s="137" t="s">
        <v>1145</v>
      </c>
      <c r="B272" s="138" t="s">
        <v>1802</v>
      </c>
      <c r="C272" s="133" t="s">
        <v>387</v>
      </c>
      <c r="D272" s="179">
        <f>VLOOKUP('682.1'!A89,'682.1'!A89:N394,14,FALSE)</f>
        <v>513333.61459203082</v>
      </c>
    </row>
    <row r="273" spans="1:4" ht="54" thickTop="1" thickBot="1">
      <c r="A273" s="137" t="s">
        <v>1695</v>
      </c>
      <c r="B273" s="138" t="s">
        <v>1803</v>
      </c>
      <c r="C273" s="133" t="s">
        <v>387</v>
      </c>
      <c r="D273" s="179">
        <f>VLOOKUP('682.2'!A89,'682.2'!A89:N395,14,FALSE)</f>
        <v>513333.61459203082</v>
      </c>
    </row>
    <row r="274" spans="1:4" ht="54" thickTop="1" thickBot="1">
      <c r="A274" s="137" t="s">
        <v>1697</v>
      </c>
      <c r="B274" s="138" t="s">
        <v>1804</v>
      </c>
      <c r="C274" s="133" t="s">
        <v>387</v>
      </c>
      <c r="D274" s="179">
        <f>VLOOKUP('682.3'!A89,'682.3'!A89:N396,14,FALSE)</f>
        <v>513333.61459203082</v>
      </c>
    </row>
    <row r="275" spans="1:4" ht="54" thickTop="1" thickBot="1">
      <c r="A275" s="137" t="s">
        <v>1699</v>
      </c>
      <c r="B275" s="138" t="s">
        <v>1997</v>
      </c>
      <c r="C275" s="133" t="s">
        <v>387</v>
      </c>
      <c r="D275" s="179">
        <f>VLOOKUP('682.4'!A89,'682.4'!A89:N397,14,FALSE)</f>
        <v>513333.61459203082</v>
      </c>
    </row>
    <row r="276" spans="1:4" ht="54" thickTop="1" thickBot="1">
      <c r="A276" s="137" t="s">
        <v>1701</v>
      </c>
      <c r="B276" s="138" t="s">
        <v>1805</v>
      </c>
      <c r="C276" s="133" t="s">
        <v>233</v>
      </c>
      <c r="D276" s="179">
        <f>VLOOKUP('683.1'!A89,'683.1'!A89:N398,14,FALSE)</f>
        <v>13710.635223102763</v>
      </c>
    </row>
    <row r="277" spans="1:4" ht="54" thickTop="1" thickBot="1">
      <c r="A277" s="137" t="s">
        <v>1703</v>
      </c>
      <c r="B277" s="138" t="s">
        <v>1806</v>
      </c>
      <c r="C277" s="133" t="s">
        <v>233</v>
      </c>
      <c r="D277" s="179">
        <f>VLOOKUP('683.2'!A89,'683.2'!A89:N399,14,FALSE)</f>
        <v>24990.75761333005</v>
      </c>
    </row>
    <row r="278" spans="1:4" ht="54" thickTop="1" thickBot="1">
      <c r="A278" s="137" t="s">
        <v>1705</v>
      </c>
      <c r="B278" s="138" t="s">
        <v>1807</v>
      </c>
      <c r="C278" s="133" t="s">
        <v>233</v>
      </c>
      <c r="D278" s="179">
        <f>VLOOKUP('683.3'!A89,'683.3'!A89:N400,14,FALSE)</f>
        <v>13710.635223102763</v>
      </c>
    </row>
    <row r="279" spans="1:4" ht="54" thickTop="1" thickBot="1">
      <c r="A279" s="137" t="s">
        <v>1706</v>
      </c>
      <c r="B279" s="138" t="s">
        <v>1808</v>
      </c>
      <c r="C279" s="133" t="s">
        <v>233</v>
      </c>
      <c r="D279" s="179">
        <f>VLOOKUP('683.4'!A89,'683.4'!A89:N401,14,FALSE)</f>
        <v>24990.75761333005</v>
      </c>
    </row>
    <row r="280" spans="1:4" ht="54" thickTop="1" thickBot="1">
      <c r="A280" s="137" t="s">
        <v>1707</v>
      </c>
      <c r="B280" s="138" t="s">
        <v>1809</v>
      </c>
      <c r="C280" s="133" t="s">
        <v>233</v>
      </c>
      <c r="D280" s="179">
        <f>VLOOKUP('683.5'!A87,'683.5'!A87:N402,14,FALSE)</f>
        <v>191030.51703840826</v>
      </c>
    </row>
    <row r="281" spans="1:4" ht="54" thickTop="1" thickBot="1">
      <c r="A281" s="137" t="s">
        <v>2047</v>
      </c>
      <c r="B281" s="138" t="s">
        <v>1810</v>
      </c>
      <c r="C281" s="133" t="s">
        <v>233</v>
      </c>
      <c r="D281" s="179">
        <f>VLOOKUP('690.1.1'!A89,'690.1.1'!A89:N403,14,FALSE)</f>
        <v>17661.426871698219</v>
      </c>
    </row>
    <row r="282" spans="1:4" ht="54" thickTop="1" thickBot="1">
      <c r="A282" s="137" t="s">
        <v>1710</v>
      </c>
      <c r="B282" s="138" t="s">
        <v>1811</v>
      </c>
      <c r="C282" s="133" t="s">
        <v>233</v>
      </c>
      <c r="D282" s="179">
        <f>VLOOKUP('690.1.2'!A89,'690.1.2'!A89:N404,14,FALSE)</f>
        <v>22263.06044946819</v>
      </c>
    </row>
    <row r="283" spans="1:4" ht="54" thickTop="1" thickBot="1">
      <c r="A283" s="137" t="s">
        <v>1146</v>
      </c>
      <c r="B283" s="138" t="s">
        <v>1812</v>
      </c>
      <c r="C283" s="133" t="s">
        <v>144</v>
      </c>
      <c r="D283" s="179">
        <f>VLOOKUP('700.1'!A89,'700.1'!A89:N405,14,FALSE)</f>
        <v>2292.2529592591613</v>
      </c>
    </row>
    <row r="284" spans="1:4" ht="54" thickTop="1" thickBot="1">
      <c r="A284" s="137" t="s">
        <v>1147</v>
      </c>
      <c r="B284" s="138" t="s">
        <v>1813</v>
      </c>
      <c r="C284" s="133" t="s">
        <v>144</v>
      </c>
      <c r="D284" s="179">
        <f>VLOOKUP('700.2'!A89,'700.2'!A89:N406,14,FALSE)</f>
        <v>4267.6587703962914</v>
      </c>
    </row>
    <row r="285" spans="1:4" ht="54" thickTop="1" thickBot="1">
      <c r="A285" s="137" t="s">
        <v>1148</v>
      </c>
      <c r="B285" s="138" t="s">
        <v>1814</v>
      </c>
      <c r="C285" s="133" t="s">
        <v>233</v>
      </c>
      <c r="D285" s="179">
        <f>VLOOKUP('700.3'!A89,'700.3'!A89:N407,14,FALSE)</f>
        <v>41966.775197294512</v>
      </c>
    </row>
    <row r="286" spans="1:4" ht="54" thickTop="1" thickBot="1">
      <c r="A286" s="137" t="s">
        <v>1149</v>
      </c>
      <c r="B286" s="138" t="s">
        <v>1815</v>
      </c>
      <c r="C286" s="133" t="s">
        <v>233</v>
      </c>
      <c r="D286" s="179">
        <f>VLOOKUP('700.4'!A89,'700.4'!A89:N408,14,FALSE)</f>
        <v>64365.32263648622</v>
      </c>
    </row>
    <row r="287" spans="1:4" ht="54" thickTop="1" thickBot="1">
      <c r="A287" s="137" t="s">
        <v>1150</v>
      </c>
      <c r="B287" s="138" t="s">
        <v>1816</v>
      </c>
      <c r="C287" s="133" t="s">
        <v>1845</v>
      </c>
      <c r="D287" s="179">
        <f>VLOOKUP('701.1'!A89,'701.1'!A89:N409,14,FALSE)</f>
        <v>10878.586829222884</v>
      </c>
    </row>
    <row r="288" spans="1:4" ht="54" thickTop="1" thickBot="1">
      <c r="A288" s="137" t="s">
        <v>1713</v>
      </c>
      <c r="B288" s="138" t="s">
        <v>1817</v>
      </c>
      <c r="C288" s="133" t="s">
        <v>1845</v>
      </c>
      <c r="D288" s="179">
        <f>VLOOKUP('710.1'!A89,'710.1'!A89:N410,14,FALSE)</f>
        <v>642830.93942428823</v>
      </c>
    </row>
    <row r="289" spans="1:4" ht="54" thickTop="1" thickBot="1">
      <c r="A289" s="137" t="s">
        <v>1151</v>
      </c>
      <c r="B289" s="138" t="s">
        <v>1818</v>
      </c>
      <c r="C289" s="133" t="s">
        <v>233</v>
      </c>
      <c r="D289" s="179">
        <f>VLOOKUP('710.2'!A89,'710.2'!A89:N411,14,FALSE)</f>
        <v>568187.34977993346</v>
      </c>
    </row>
    <row r="290" spans="1:4" ht="54" thickTop="1" thickBot="1">
      <c r="A290" s="137" t="s">
        <v>1152</v>
      </c>
      <c r="B290" s="138" t="s">
        <v>1819</v>
      </c>
      <c r="C290" s="133" t="s">
        <v>1845</v>
      </c>
      <c r="D290" s="179">
        <f>VLOOKUP('720.1'!A89,'720.1'!A89:N412,14,FALSE)</f>
        <v>162926.61736926949</v>
      </c>
    </row>
    <row r="291" spans="1:4" ht="54" thickTop="1" thickBot="1">
      <c r="A291" s="137" t="s">
        <v>1153</v>
      </c>
      <c r="B291" s="138" t="s">
        <v>1820</v>
      </c>
      <c r="C291" s="133" t="s">
        <v>144</v>
      </c>
      <c r="D291" s="179">
        <f>VLOOKUP('730.1'!A89,'730.1'!A89:N413,14,FALSE)</f>
        <v>160870.81943702884</v>
      </c>
    </row>
    <row r="292" spans="1:4" ht="54" thickTop="1" thickBot="1">
      <c r="A292" s="137" t="s">
        <v>1154</v>
      </c>
      <c r="B292" s="138" t="s">
        <v>1821</v>
      </c>
      <c r="C292" s="133" t="s">
        <v>1845</v>
      </c>
      <c r="D292" s="179">
        <f>VLOOKUP('730.2'!A89,'730.2'!A89:N414,14,FALSE)</f>
        <v>85498.195855969621</v>
      </c>
    </row>
    <row r="293" spans="1:4" ht="54" thickTop="1" thickBot="1">
      <c r="A293" s="137" t="s">
        <v>1155</v>
      </c>
      <c r="B293" s="138" t="s">
        <v>1822</v>
      </c>
      <c r="C293" s="133" t="s">
        <v>1845</v>
      </c>
      <c r="D293" s="179">
        <f>VLOOKUP('730.3'!A89,'730.3'!A89:N415,14,FALSE)</f>
        <v>61319.016238674412</v>
      </c>
    </row>
    <row r="294" spans="1:4" ht="54" thickTop="1" thickBot="1">
      <c r="A294" s="137" t="s">
        <v>1714</v>
      </c>
      <c r="B294" s="138" t="s">
        <v>1823</v>
      </c>
      <c r="C294" s="133" t="s">
        <v>1845</v>
      </c>
      <c r="D294" s="179">
        <f>VLOOKUP('730.4'!A89,'730.4'!A89:N416,14,FALSE)</f>
        <v>44119.20107883498</v>
      </c>
    </row>
    <row r="295" spans="1:4" ht="54" thickTop="1" thickBot="1">
      <c r="A295" s="137" t="s">
        <v>1156</v>
      </c>
      <c r="B295" s="138" t="s">
        <v>1824</v>
      </c>
      <c r="C295" s="133" t="s">
        <v>144</v>
      </c>
      <c r="D295" s="179">
        <f>VLOOKUP('731.1'!A89,'731.1'!A89:N417,14,FALSE)</f>
        <v>165734.151142688</v>
      </c>
    </row>
    <row r="296" spans="1:4" ht="54" thickTop="1" thickBot="1">
      <c r="A296" s="137" t="s">
        <v>1157</v>
      </c>
      <c r="B296" s="138" t="s">
        <v>1825</v>
      </c>
      <c r="C296" s="133" t="s">
        <v>1995</v>
      </c>
      <c r="D296" s="179">
        <f>VLOOKUP('740.1'!A89,'740.1'!A89:N418,14,FALSE)</f>
        <v>18995.075859502485</v>
      </c>
    </row>
    <row r="297" spans="1:4" ht="54" thickTop="1" thickBot="1">
      <c r="A297" s="137" t="s">
        <v>1717</v>
      </c>
      <c r="B297" s="138" t="s">
        <v>1826</v>
      </c>
      <c r="C297" s="133" t="s">
        <v>1845</v>
      </c>
      <c r="D297" s="179">
        <f>VLOOKUP('741.1'!A89,'741.1'!A89:N419,14,FALSE)</f>
        <v>129342.51330987722</v>
      </c>
    </row>
    <row r="298" spans="1:4" ht="54" thickTop="1" thickBot="1">
      <c r="A298" s="137" t="s">
        <v>1158</v>
      </c>
      <c r="B298" s="138" t="s">
        <v>1827</v>
      </c>
      <c r="C298" s="133" t="s">
        <v>144</v>
      </c>
      <c r="D298" s="179">
        <f>VLOOKUP('800.1'!A89,'800.1'!A89:N420,14,FALSE)</f>
        <v>20379.06948166548</v>
      </c>
    </row>
    <row r="299" spans="1:4" ht="54" thickTop="1" thickBot="1">
      <c r="A299" s="137" t="s">
        <v>1159</v>
      </c>
      <c r="B299" s="138" t="s">
        <v>1828</v>
      </c>
      <c r="C299" s="133" t="s">
        <v>144</v>
      </c>
      <c r="D299" s="179">
        <f>VLOOKUP('800.2'!A89,'800.2'!A89:N421,14,FALSE)</f>
        <v>20483.007461281359</v>
      </c>
    </row>
    <row r="300" spans="1:4" ht="54" thickTop="1" thickBot="1">
      <c r="A300" s="137" t="s">
        <v>1160</v>
      </c>
      <c r="B300" s="138" t="s">
        <v>1829</v>
      </c>
      <c r="C300" s="133" t="s">
        <v>144</v>
      </c>
      <c r="D300" s="179">
        <f>VLOOKUP('800.3'!A89,'800.3'!A89:N422,14,FALSE)</f>
        <v>290998.20971890696</v>
      </c>
    </row>
    <row r="301" spans="1:4" ht="54" thickTop="1" thickBot="1">
      <c r="A301" s="137" t="s">
        <v>1161</v>
      </c>
      <c r="B301" s="138" t="s">
        <v>1830</v>
      </c>
      <c r="C301" s="133" t="s">
        <v>144</v>
      </c>
      <c r="D301" s="179">
        <f>VLOOKUP('800.4'!A89,'800.4'!A89:N423,14,FALSE)</f>
        <v>290757.97680745437</v>
      </c>
    </row>
    <row r="302" spans="1:4" ht="54" thickTop="1" thickBot="1">
      <c r="A302" s="137" t="s">
        <v>1718</v>
      </c>
      <c r="B302" s="138" t="s">
        <v>1831</v>
      </c>
      <c r="C302" s="133" t="s">
        <v>1845</v>
      </c>
      <c r="D302" s="179">
        <f>VLOOKUP('802.1'!A89,'802.1'!A89:N424,14,FALSE)</f>
        <v>366938.3055865303</v>
      </c>
    </row>
    <row r="303" spans="1:4" ht="54" thickTop="1" thickBot="1">
      <c r="A303" s="137" t="s">
        <v>1719</v>
      </c>
      <c r="B303" s="138" t="s">
        <v>1881</v>
      </c>
      <c r="C303" s="133" t="s">
        <v>1845</v>
      </c>
      <c r="D303" s="179">
        <f>VLOOKUP('802.2'!A89,'802.2'!A89:N425,14,FALSE)</f>
        <v>70250.010750476431</v>
      </c>
    </row>
    <row r="304" spans="1:4" ht="54" thickTop="1" thickBot="1">
      <c r="A304" s="137" t="s">
        <v>1720</v>
      </c>
      <c r="B304" s="138" t="s">
        <v>1832</v>
      </c>
      <c r="C304" s="133" t="s">
        <v>1845</v>
      </c>
      <c r="D304" s="179">
        <f>VLOOKUP('802.3'!A89,'802.3'!A89:N426,14,FALSE)</f>
        <v>41717.546525128542</v>
      </c>
    </row>
    <row r="305" spans="1:4" ht="54" thickTop="1" thickBot="1">
      <c r="A305" s="137" t="s">
        <v>1721</v>
      </c>
      <c r="B305" s="138" t="s">
        <v>1833</v>
      </c>
      <c r="C305" s="133" t="s">
        <v>1845</v>
      </c>
      <c r="D305" s="179">
        <f>VLOOKUP('802.4'!A89,'802.4'!A89:N427,14,FALSE)</f>
        <v>34495.848311513124</v>
      </c>
    </row>
    <row r="306" spans="1:4" ht="54" thickTop="1" thickBot="1">
      <c r="A306" s="137" t="s">
        <v>1722</v>
      </c>
      <c r="B306" s="138" t="s">
        <v>1834</v>
      </c>
      <c r="C306" s="133" t="s">
        <v>1845</v>
      </c>
      <c r="D306" s="179">
        <f>VLOOKUP('802.5'!A89,'802.5'!A89:N428,14,FALSE)</f>
        <v>302466.89267649845</v>
      </c>
    </row>
    <row r="307" spans="1:4" ht="54" thickTop="1" thickBot="1">
      <c r="A307" s="137" t="s">
        <v>1723</v>
      </c>
      <c r="B307" s="138" t="s">
        <v>1835</v>
      </c>
      <c r="C307" s="133" t="s">
        <v>1845</v>
      </c>
      <c r="D307" s="179">
        <f>VLOOKUP('802.6'!A89,'802.6'!A89:N429,14,FALSE)</f>
        <v>294546.56838715228</v>
      </c>
    </row>
    <row r="308" spans="1:4" ht="54" thickTop="1" thickBot="1">
      <c r="A308" s="137" t="s">
        <v>1724</v>
      </c>
      <c r="B308" s="138" t="s">
        <v>1836</v>
      </c>
      <c r="C308" s="133" t="s">
        <v>1845</v>
      </c>
      <c r="D308" s="179">
        <f>VLOOKUP('802.7'!A89,'802.7'!A89:N430,14,FALSE)</f>
        <v>190459.73026787362</v>
      </c>
    </row>
    <row r="309" spans="1:4" ht="54" thickTop="1" thickBot="1">
      <c r="A309" s="137" t="s">
        <v>1725</v>
      </c>
      <c r="B309" s="138" t="s">
        <v>1837</v>
      </c>
      <c r="C309" s="133" t="s">
        <v>1845</v>
      </c>
      <c r="D309" s="179">
        <f>VLOOKUP('802.8'!A89,'802.8'!A89:N431,14,FALSE)</f>
        <v>161877.04907679823</v>
      </c>
    </row>
    <row r="310" spans="1:4" ht="54" thickTop="1" thickBot="1">
      <c r="A310" s="137" t="s">
        <v>1162</v>
      </c>
      <c r="B310" s="138" t="s">
        <v>1838</v>
      </c>
      <c r="C310" s="133" t="s">
        <v>233</v>
      </c>
      <c r="D310" s="179">
        <f>VLOOKUP('810.1'!A89,'810.1'!A89:N432,14,FALSE)</f>
        <v>15004.567941795633</v>
      </c>
    </row>
    <row r="311" spans="1:4" ht="54" thickTop="1" thickBot="1">
      <c r="A311" s="137" t="s">
        <v>1163</v>
      </c>
      <c r="B311" s="138" t="s">
        <v>1839</v>
      </c>
      <c r="C311" s="133" t="s">
        <v>233</v>
      </c>
      <c r="D311" s="179">
        <f>VLOOKUP('810.2'!A89,'810.2'!A89:N433,14,FALSE)</f>
        <v>12678.36989269136</v>
      </c>
    </row>
    <row r="312" spans="1:4" ht="54" thickTop="1" thickBot="1">
      <c r="A312" s="137" t="s">
        <v>1164</v>
      </c>
      <c r="B312" s="138" t="s">
        <v>1840</v>
      </c>
      <c r="C312" s="133" t="s">
        <v>233</v>
      </c>
      <c r="D312" s="179">
        <f>VLOOKUP('810.3'!A89,'810.3'!A89:N435,14,FALSE)</f>
        <v>6341.6648556887631</v>
      </c>
    </row>
    <row r="313" spans="1:4" ht="57.75" thickTop="1" thickBot="1">
      <c r="A313" s="137" t="s">
        <v>1726</v>
      </c>
      <c r="B313" s="138" t="s">
        <v>2050</v>
      </c>
      <c r="C313" s="133" t="s">
        <v>233</v>
      </c>
      <c r="D313" s="179">
        <f>VLOOKUP('811.1'!A89,'811.1'!A89:N436,14,FALSE)</f>
        <v>30628.056651406467</v>
      </c>
    </row>
    <row r="314" spans="1:4" ht="57.75" thickTop="1" thickBot="1">
      <c r="A314" s="137" t="s">
        <v>1727</v>
      </c>
      <c r="B314" s="138" t="s">
        <v>2051</v>
      </c>
      <c r="C314" s="133" t="s">
        <v>233</v>
      </c>
      <c r="D314" s="179">
        <f>VLOOKUP('811.2'!A89,'811.2'!A89:N437,14,FALSE)</f>
        <v>43080.645717486877</v>
      </c>
    </row>
    <row r="315" spans="1:4" ht="54" thickTop="1" thickBot="1">
      <c r="A315" s="137" t="s">
        <v>1165</v>
      </c>
      <c r="B315" s="138" t="s">
        <v>2053</v>
      </c>
      <c r="C315" s="133" t="s">
        <v>233</v>
      </c>
      <c r="D315" s="179">
        <f>VLOOKUP('812.1'!A89,'812.1'!A89:N438,14,FALSE)</f>
        <v>76187.671161490987</v>
      </c>
    </row>
    <row r="316" spans="1:4" ht="54" thickTop="1" thickBot="1">
      <c r="A316" s="137" t="s">
        <v>1728</v>
      </c>
      <c r="B316" s="138" t="s">
        <v>1841</v>
      </c>
      <c r="C316" s="133" t="s">
        <v>1995</v>
      </c>
      <c r="D316" s="179">
        <f>VLOOKUP('820.1'!A89,'820.1'!A89:N439,14,FALSE)</f>
        <v>122938.66824845703</v>
      </c>
    </row>
    <row r="317" spans="1:4" ht="54" thickTop="1" thickBot="1">
      <c r="A317" s="137" t="s">
        <v>1729</v>
      </c>
      <c r="B317" s="138" t="s">
        <v>1842</v>
      </c>
      <c r="C317" s="133" t="s">
        <v>984</v>
      </c>
      <c r="D317" s="179">
        <f>VLOOKUP('820.1.2'!A88,'820.1.2'!A88:N440,14,FALSE)</f>
        <v>20490553.91687293</v>
      </c>
    </row>
    <row r="318" spans="1:4" ht="57.75" thickTop="1" thickBot="1">
      <c r="A318" s="137" t="s">
        <v>1166</v>
      </c>
      <c r="B318" s="138" t="s">
        <v>1843</v>
      </c>
      <c r="C318" s="133" t="s">
        <v>1998</v>
      </c>
      <c r="D318" s="179">
        <f>VLOOKUP('900.1'!A88,'900.1'!A88:N441,14,FALSE)</f>
        <v>1001.3994417174508</v>
      </c>
    </row>
    <row r="319" spans="1:4" ht="57.75" thickTop="1" thickBot="1">
      <c r="A319" s="137" t="s">
        <v>1167</v>
      </c>
      <c r="B319" s="138" t="s">
        <v>2195</v>
      </c>
      <c r="C319" s="133" t="s">
        <v>1999</v>
      </c>
      <c r="D319" s="179">
        <f>VLOOKUP('900.2'!A88,'900.2'!A88:N442,14,FALSE)</f>
        <v>1228.9902239259625</v>
      </c>
    </row>
    <row r="320" spans="1:4" ht="54" thickTop="1" thickBot="1">
      <c r="A320" s="137" t="s">
        <v>1168</v>
      </c>
      <c r="B320" s="138" t="s">
        <v>1844</v>
      </c>
      <c r="C320" s="133" t="s">
        <v>1999</v>
      </c>
      <c r="D320" s="179">
        <f>VLOOKUP('900.3'!A88,'900.3'!A88:N443,14,FALSE)</f>
        <v>1228.9902239259625</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K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1.5703125" customWidth="1"/>
    <col min="6" max="6" width="11.28515625" customWidth="1"/>
    <col min="7" max="7" width="10.140625" bestFit="1"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2343</v>
      </c>
      <c r="D6" s="654">
        <v>33832.699999999997</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62590.494999999995</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11" ht="16.5" thickTop="1" thickBot="1">
      <c r="A17" s="659" t="s">
        <v>106</v>
      </c>
      <c r="B17" s="660" t="s">
        <v>1882</v>
      </c>
      <c r="C17" s="661" t="s">
        <v>107</v>
      </c>
      <c r="D17" s="662">
        <v>106686.24361440798</v>
      </c>
    </row>
    <row r="18" spans="1:11" ht="16.5" thickTop="1" thickBot="1">
      <c r="A18" s="659" t="s">
        <v>1675</v>
      </c>
      <c r="B18" s="660" t="s">
        <v>1882</v>
      </c>
      <c r="C18" s="661" t="s">
        <v>2000</v>
      </c>
      <c r="D18" s="662">
        <v>96017.619252967183</v>
      </c>
    </row>
    <row r="19" spans="1:11" ht="16.5" thickTop="1" thickBot="1">
      <c r="A19" s="659" t="s">
        <v>96</v>
      </c>
      <c r="B19" s="660" t="s">
        <v>92</v>
      </c>
      <c r="C19" s="661" t="s">
        <v>97</v>
      </c>
      <c r="D19" s="662">
        <v>2133724.8722881596</v>
      </c>
    </row>
    <row r="20" spans="1:11" ht="16.5" thickTop="1" thickBot="1">
      <c r="A20" s="659" t="s">
        <v>76</v>
      </c>
      <c r="B20" s="660" t="s">
        <v>1882</v>
      </c>
      <c r="C20" s="661" t="s">
        <v>77</v>
      </c>
      <c r="D20" s="662">
        <v>485912.31941843667</v>
      </c>
    </row>
    <row r="21" spans="1:11" ht="16.5" thickTop="1" thickBot="1">
      <c r="A21" s="659" t="s">
        <v>74</v>
      </c>
      <c r="B21" s="660" t="s">
        <v>1882</v>
      </c>
      <c r="C21" s="661" t="s">
        <v>75</v>
      </c>
      <c r="D21" s="662">
        <v>477235.31371453602</v>
      </c>
    </row>
    <row r="22" spans="1:11" ht="16.5" thickTop="1" thickBot="1">
      <c r="A22" s="659" t="s">
        <v>84</v>
      </c>
      <c r="B22" s="660" t="s">
        <v>1882</v>
      </c>
      <c r="C22" s="661" t="s">
        <v>85</v>
      </c>
      <c r="D22" s="662">
        <v>544482.10791976599</v>
      </c>
    </row>
    <row r="23" spans="1:11" ht="16.5" thickTop="1" thickBot="1">
      <c r="A23" s="659" t="s">
        <v>78</v>
      </c>
      <c r="B23" s="660" t="s">
        <v>1882</v>
      </c>
      <c r="C23" s="661" t="s">
        <v>79</v>
      </c>
      <c r="D23" s="662">
        <v>605221.14784707059</v>
      </c>
    </row>
    <row r="24" spans="1:11" ht="16.5" thickTop="1" thickBot="1">
      <c r="A24" s="659" t="s">
        <v>64</v>
      </c>
      <c r="B24" s="660" t="s">
        <v>1882</v>
      </c>
      <c r="C24" s="661" t="s">
        <v>65</v>
      </c>
      <c r="D24" s="662">
        <v>468558.30801063532</v>
      </c>
    </row>
    <row r="25" spans="1:11" ht="16.5" thickTop="1" thickBot="1">
      <c r="A25" s="659" t="s">
        <v>80</v>
      </c>
      <c r="B25" s="660" t="s">
        <v>1882</v>
      </c>
      <c r="C25" s="661" t="s">
        <v>81</v>
      </c>
      <c r="D25" s="662">
        <v>557497.61647561705</v>
      </c>
    </row>
    <row r="26" spans="1:11" ht="16.5" thickTop="1" thickBot="1">
      <c r="A26" s="659" t="s">
        <v>82</v>
      </c>
      <c r="B26" s="660" t="s">
        <v>1882</v>
      </c>
      <c r="C26" s="661" t="s">
        <v>83</v>
      </c>
      <c r="D26" s="662">
        <v>577020.87930939358</v>
      </c>
    </row>
    <row r="27" spans="1:11" ht="16.5" thickTop="1" thickBot="1">
      <c r="A27" s="659" t="s">
        <v>104</v>
      </c>
      <c r="B27" s="660" t="s">
        <v>1882</v>
      </c>
      <c r="C27" s="661" t="s">
        <v>105</v>
      </c>
      <c r="D27" s="662">
        <v>145339.84554033595</v>
      </c>
    </row>
    <row r="28" spans="1:11" ht="16.5" thickTop="1" thickBot="1">
      <c r="A28" s="659" t="s">
        <v>4</v>
      </c>
      <c r="B28" s="660" t="s">
        <v>1882</v>
      </c>
      <c r="C28" s="661" t="s">
        <v>5</v>
      </c>
      <c r="D28" s="662">
        <v>162693.85694813728</v>
      </c>
    </row>
    <row r="29" spans="1:11" ht="16.5" customHeight="1" thickTop="1" thickBot="1">
      <c r="A29" s="659" t="s">
        <v>45</v>
      </c>
      <c r="B29" s="660" t="s">
        <v>1882</v>
      </c>
      <c r="C29" s="661" t="s">
        <v>2226</v>
      </c>
      <c r="D29" s="662">
        <f>$D$43+$D$64</f>
        <v>169276.73861440798</v>
      </c>
    </row>
    <row r="30" spans="1:11" ht="16.5" thickTop="1" thickBot="1">
      <c r="A30" s="659" t="s">
        <v>66</v>
      </c>
      <c r="B30" s="660" t="s">
        <v>1882</v>
      </c>
      <c r="C30" s="661" t="s">
        <v>67</v>
      </c>
      <c r="D30" s="662">
        <v>160029.36542161196</v>
      </c>
    </row>
    <row r="31" spans="1:11" ht="16.5" thickTop="1" thickBot="1">
      <c r="A31" s="659" t="s">
        <v>23</v>
      </c>
      <c r="B31" s="660" t="s">
        <v>1882</v>
      </c>
      <c r="C31" s="661" t="s">
        <v>24</v>
      </c>
      <c r="D31" s="662">
        <f>$D$64*10</f>
        <v>625904.94999999995</v>
      </c>
    </row>
    <row r="32" spans="1:11" ht="16.5" thickTop="1" thickBot="1">
      <c r="A32" s="659" t="s">
        <v>7</v>
      </c>
      <c r="B32" s="660" t="s">
        <v>1882</v>
      </c>
      <c r="C32" s="661" t="s">
        <v>8</v>
      </c>
      <c r="D32" s="662">
        <f>$D$64*2</f>
        <v>125180.98999999999</v>
      </c>
      <c r="H32" s="215"/>
      <c r="I32" s="215"/>
      <c r="J32" s="215"/>
      <c r="K32" s="215"/>
    </row>
    <row r="33" spans="1:11" ht="16.5" thickTop="1" thickBot="1">
      <c r="A33" s="659" t="s">
        <v>9</v>
      </c>
      <c r="B33" s="660" t="s">
        <v>1882</v>
      </c>
      <c r="C33" s="661" t="s">
        <v>10</v>
      </c>
      <c r="D33" s="662">
        <f>$D$64*3</f>
        <v>187771.48499999999</v>
      </c>
      <c r="H33" s="215"/>
      <c r="I33" s="215"/>
      <c r="J33" s="647"/>
      <c r="K33" s="215"/>
    </row>
    <row r="34" spans="1:11" ht="16.5" thickTop="1" thickBot="1">
      <c r="A34" s="659" t="s">
        <v>11</v>
      </c>
      <c r="B34" s="660" t="s">
        <v>1882</v>
      </c>
      <c r="C34" s="661" t="s">
        <v>12</v>
      </c>
      <c r="D34" s="662">
        <f>$D$64*4</f>
        <v>250361.97999999998</v>
      </c>
      <c r="H34" s="215"/>
      <c r="I34" s="215"/>
      <c r="J34" s="215"/>
      <c r="K34" s="215"/>
    </row>
    <row r="35" spans="1:11" ht="16.5" thickTop="1" thickBot="1">
      <c r="A35" s="659" t="s">
        <v>13</v>
      </c>
      <c r="B35" s="660" t="s">
        <v>1882</v>
      </c>
      <c r="C35" s="661" t="s">
        <v>14</v>
      </c>
      <c r="D35" s="662">
        <f>$D$64*5</f>
        <v>312952.47499999998</v>
      </c>
      <c r="H35" s="215"/>
      <c r="I35" s="215"/>
      <c r="J35" s="215"/>
      <c r="K35" s="215"/>
    </row>
    <row r="36" spans="1:11" ht="16.5" thickTop="1" thickBot="1">
      <c r="A36" s="659" t="s">
        <v>15</v>
      </c>
      <c r="B36" s="660" t="s">
        <v>1882</v>
      </c>
      <c r="C36" s="661" t="s">
        <v>16</v>
      </c>
      <c r="D36" s="662">
        <f>$D$64*6</f>
        <v>375542.97</v>
      </c>
    </row>
    <row r="37" spans="1:11" ht="16.5" thickTop="1" thickBot="1">
      <c r="A37" s="659" t="s">
        <v>17</v>
      </c>
      <c r="B37" s="660" t="s">
        <v>1882</v>
      </c>
      <c r="C37" s="661" t="s">
        <v>18</v>
      </c>
      <c r="D37" s="662">
        <f>$D$64*7</f>
        <v>438133.46499999997</v>
      </c>
    </row>
    <row r="38" spans="1:11" ht="16.5" thickTop="1" thickBot="1">
      <c r="A38" s="659" t="s">
        <v>19</v>
      </c>
      <c r="B38" s="660" t="s">
        <v>1882</v>
      </c>
      <c r="C38" s="661" t="s">
        <v>20</v>
      </c>
      <c r="D38" s="662">
        <f>$D$64*8</f>
        <v>500723.95999999996</v>
      </c>
    </row>
    <row r="39" spans="1:11" ht="16.5" thickTop="1" thickBot="1">
      <c r="A39" s="659" t="s">
        <v>21</v>
      </c>
      <c r="B39" s="660" t="s">
        <v>1882</v>
      </c>
      <c r="C39" s="661" t="s">
        <v>22</v>
      </c>
      <c r="D39" s="662">
        <f>$D$64*9</f>
        <v>563314.45499999996</v>
      </c>
    </row>
    <row r="40" spans="1:11" ht="16.5" thickTop="1" thickBot="1">
      <c r="A40" s="659" t="s">
        <v>72</v>
      </c>
      <c r="B40" s="660" t="s">
        <v>1882</v>
      </c>
      <c r="C40" s="661" t="s">
        <v>73</v>
      </c>
      <c r="D40" s="662">
        <v>58677.433987924393</v>
      </c>
    </row>
    <row r="41" spans="1:11" ht="16.5" thickTop="1" thickBot="1">
      <c r="A41" s="659" t="s">
        <v>27</v>
      </c>
      <c r="B41" s="660" t="s">
        <v>1882</v>
      </c>
      <c r="C41" s="661" t="s">
        <v>28</v>
      </c>
      <c r="D41" s="662">
        <v>117354.86797584879</v>
      </c>
    </row>
    <row r="42" spans="1:11" ht="16.5" thickTop="1" thickBot="1">
      <c r="A42" s="659" t="s">
        <v>25</v>
      </c>
      <c r="B42" s="660" t="s">
        <v>1882</v>
      </c>
      <c r="C42" s="661" t="s">
        <v>26</v>
      </c>
      <c r="D42" s="662">
        <v>117354.86797584879</v>
      </c>
    </row>
    <row r="43" spans="1:11" ht="16.5" thickTop="1" thickBot="1">
      <c r="A43" s="659" t="s">
        <v>30</v>
      </c>
      <c r="B43" s="660" t="s">
        <v>1882</v>
      </c>
      <c r="C43" s="661" t="s">
        <v>31</v>
      </c>
      <c r="D43" s="662">
        <v>106686.24361440798</v>
      </c>
    </row>
    <row r="44" spans="1:11" ht="17.25" customHeight="1" thickTop="1" thickBot="1">
      <c r="A44" s="659" t="s">
        <v>40</v>
      </c>
      <c r="B44" s="660" t="s">
        <v>1882</v>
      </c>
      <c r="C44" s="661" t="s">
        <v>2225</v>
      </c>
      <c r="D44" s="662">
        <v>266715.60903601995</v>
      </c>
    </row>
    <row r="45" spans="1:11" ht="16.5" thickTop="1" thickBot="1">
      <c r="A45" s="659" t="s">
        <v>32</v>
      </c>
      <c r="B45" s="660" t="s">
        <v>1882</v>
      </c>
      <c r="C45" s="661" t="s">
        <v>33</v>
      </c>
      <c r="D45" s="662">
        <f>D43*2</f>
        <v>213372.48722881597</v>
      </c>
    </row>
    <row r="46" spans="1:11" ht="16.5" thickTop="1" thickBot="1">
      <c r="A46" s="659" t="s">
        <v>34</v>
      </c>
      <c r="B46" s="660" t="s">
        <v>1882</v>
      </c>
      <c r="C46" s="661" t="s">
        <v>35</v>
      </c>
      <c r="D46" s="662">
        <f>D43*3</f>
        <v>320058.73084322398</v>
      </c>
    </row>
    <row r="47" spans="1:11" ht="16.5" thickTop="1" thickBot="1">
      <c r="A47" s="659" t="s">
        <v>70</v>
      </c>
      <c r="B47" s="660" t="s">
        <v>1882</v>
      </c>
      <c r="C47" s="661" t="s">
        <v>71</v>
      </c>
      <c r="D47" s="662">
        <f>D43+(3*D8)</f>
        <v>282718.54557818116</v>
      </c>
    </row>
    <row r="48" spans="1:11"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62590.494999999995</v>
      </c>
    </row>
    <row r="52" spans="1:4" ht="16.5" thickTop="1" thickBot="1">
      <c r="A52" s="659" t="s">
        <v>48</v>
      </c>
      <c r="B52" s="660" t="s">
        <v>1882</v>
      </c>
      <c r="C52" s="661" t="s">
        <v>49</v>
      </c>
      <c r="D52" s="662">
        <f>D51*2</f>
        <v>125180.98999999999</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62590.494999999995</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1" t="s">
        <v>1850</v>
      </c>
      <c r="B1" s="682"/>
      <c r="C1" s="682"/>
      <c r="D1" s="683"/>
    </row>
    <row r="2" spans="1:4" ht="89.25" customHeight="1" thickBot="1">
      <c r="A2" s="684"/>
      <c r="B2" s="685"/>
      <c r="C2" s="685"/>
      <c r="D2" s="686"/>
    </row>
    <row r="3" spans="1:4" ht="39"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67475.614909658165</v>
      </c>
    </row>
    <row r="8" spans="1:4" ht="30" customHeight="1" thickTop="1" thickBot="1">
      <c r="A8" s="10" t="s">
        <v>112</v>
      </c>
      <c r="B8" s="8" t="s">
        <v>113</v>
      </c>
      <c r="C8" s="11" t="s">
        <v>114</v>
      </c>
      <c r="D8" s="649">
        <v>3224.6097730546094</v>
      </c>
    </row>
    <row r="9" spans="1:4" ht="30" customHeight="1" thickTop="1" thickBot="1">
      <c r="A9" s="10" t="s">
        <v>117</v>
      </c>
      <c r="B9" s="8" t="s">
        <v>113</v>
      </c>
      <c r="C9" s="11" t="s">
        <v>118</v>
      </c>
      <c r="D9" s="649">
        <v>233980.8310935967</v>
      </c>
    </row>
    <row r="10" spans="1:4" ht="30" customHeight="1" thickTop="1" thickBot="1">
      <c r="A10" s="10" t="s">
        <v>119</v>
      </c>
      <c r="B10" s="8" t="s">
        <v>113</v>
      </c>
      <c r="C10" s="11" t="s">
        <v>120</v>
      </c>
      <c r="D10" s="649">
        <v>44478.641796458949</v>
      </c>
    </row>
    <row r="11" spans="1:4" ht="30" customHeight="1" thickTop="1" thickBot="1">
      <c r="A11" s="10" t="s">
        <v>123</v>
      </c>
      <c r="B11" s="8" t="s">
        <v>113</v>
      </c>
      <c r="C11" s="11" t="s">
        <v>124</v>
      </c>
      <c r="D11" s="649">
        <v>16278.249595813564</v>
      </c>
    </row>
    <row r="12" spans="1:4" ht="30" customHeight="1" thickTop="1" thickBot="1">
      <c r="A12" s="10" t="s">
        <v>121</v>
      </c>
      <c r="B12" s="8" t="s">
        <v>113</v>
      </c>
      <c r="C12" s="11" t="s">
        <v>122</v>
      </c>
      <c r="D12" s="649">
        <v>44337.073562519967</v>
      </c>
    </row>
    <row r="13" spans="1:4" ht="30" customHeight="1" thickTop="1" thickBot="1">
      <c r="A13" s="10" t="s">
        <v>125</v>
      </c>
      <c r="B13" s="8" t="s">
        <v>113</v>
      </c>
      <c r="C13" s="11" t="s">
        <v>126</v>
      </c>
      <c r="D13" s="649">
        <v>52039.434142385369</v>
      </c>
    </row>
    <row r="14" spans="1:4" ht="30" customHeight="1" thickTop="1" thickBot="1">
      <c r="A14" s="10" t="s">
        <v>131</v>
      </c>
      <c r="B14" s="8" t="s">
        <v>113</v>
      </c>
      <c r="C14" s="11" t="s">
        <v>132</v>
      </c>
      <c r="D14" s="649">
        <v>129098.69416292031</v>
      </c>
    </row>
    <row r="15" spans="1:4" ht="30" customHeight="1" thickTop="1" thickBot="1">
      <c r="A15" s="10" t="s">
        <v>129</v>
      </c>
      <c r="B15" s="8" t="s">
        <v>113</v>
      </c>
      <c r="C15" s="11" t="s">
        <v>130</v>
      </c>
      <c r="D15" s="649">
        <v>148291.15207070741</v>
      </c>
    </row>
    <row r="16" spans="1:4" ht="30" customHeight="1" thickTop="1" thickBot="1">
      <c r="A16" s="10" t="s">
        <v>127</v>
      </c>
      <c r="B16" s="8" t="s">
        <v>113</v>
      </c>
      <c r="C16" s="11" t="s">
        <v>128</v>
      </c>
      <c r="D16" s="649">
        <v>183158.88376308655</v>
      </c>
    </row>
    <row r="17" spans="1:4" ht="30" customHeight="1" thickTop="1" thickBot="1">
      <c r="A17" s="10" t="s">
        <v>1711</v>
      </c>
      <c r="B17" s="8" t="s">
        <v>113</v>
      </c>
      <c r="C17" s="11" t="s">
        <v>1712</v>
      </c>
      <c r="D17" s="649">
        <v>44516.393325509351</v>
      </c>
    </row>
    <row r="18" spans="1:4" ht="30" customHeight="1" thickTop="1" thickBot="1">
      <c r="A18" s="10" t="s">
        <v>133</v>
      </c>
      <c r="B18" s="8" t="s">
        <v>113</v>
      </c>
      <c r="C18" s="11" t="s">
        <v>134</v>
      </c>
      <c r="D18" s="649">
        <v>81395.442593406755</v>
      </c>
    </row>
    <row r="19" spans="1:4" ht="30" customHeight="1" thickTop="1" thickBot="1">
      <c r="A19" s="10" t="s">
        <v>146</v>
      </c>
      <c r="B19" s="8" t="s">
        <v>113</v>
      </c>
      <c r="C19" s="11" t="s">
        <v>147</v>
      </c>
      <c r="D19" s="649">
        <v>171918.36598833132</v>
      </c>
    </row>
    <row r="20" spans="1:4" ht="30" customHeight="1" thickTop="1" thickBot="1">
      <c r="A20" s="10" t="s">
        <v>135</v>
      </c>
      <c r="B20" s="8" t="s">
        <v>113</v>
      </c>
      <c r="C20" s="11" t="s">
        <v>1884</v>
      </c>
      <c r="D20" s="649">
        <v>42318.415411908551</v>
      </c>
    </row>
    <row r="21" spans="1:4" ht="30" customHeight="1" thickTop="1" thickBot="1">
      <c r="A21" s="10" t="s">
        <v>136</v>
      </c>
      <c r="B21" s="8" t="s">
        <v>113</v>
      </c>
      <c r="C21" s="11" t="s">
        <v>137</v>
      </c>
      <c r="D21" s="649">
        <v>92770.18802700784</v>
      </c>
    </row>
    <row r="22" spans="1:4" ht="30" customHeight="1" thickTop="1" thickBot="1">
      <c r="A22" s="10" t="s">
        <v>138</v>
      </c>
      <c r="B22" s="8" t="s">
        <v>113</v>
      </c>
      <c r="C22" s="11" t="s">
        <v>139</v>
      </c>
      <c r="D22" s="649">
        <v>34342.356246427778</v>
      </c>
    </row>
    <row r="23" spans="1:4" ht="30" customHeight="1" thickTop="1" thickBot="1">
      <c r="A23" s="10" t="s">
        <v>143</v>
      </c>
      <c r="B23" s="8" t="s">
        <v>144</v>
      </c>
      <c r="C23" s="11" t="s">
        <v>145</v>
      </c>
      <c r="D23" s="649">
        <v>23675.451982521601</v>
      </c>
    </row>
    <row r="24" spans="1:4" ht="30" customHeight="1" thickTop="1" thickBot="1">
      <c r="A24" s="10" t="s">
        <v>140</v>
      </c>
      <c r="B24" s="8" t="s">
        <v>998</v>
      </c>
      <c r="C24" s="11" t="s">
        <v>142</v>
      </c>
      <c r="D24" s="649">
        <v>25178.172569444283</v>
      </c>
    </row>
    <row r="25" spans="1:4" ht="30" customHeight="1" thickTop="1" thickBot="1">
      <c r="A25" s="10" t="s">
        <v>148</v>
      </c>
      <c r="B25" s="8" t="s">
        <v>113</v>
      </c>
      <c r="C25" s="11" t="s">
        <v>149</v>
      </c>
      <c r="D25" s="649">
        <v>123753.70684153515</v>
      </c>
    </row>
    <row r="26" spans="1:4" ht="30" customHeight="1" thickTop="1" thickBot="1">
      <c r="A26" s="10" t="s">
        <v>150</v>
      </c>
      <c r="B26" s="8" t="s">
        <v>113</v>
      </c>
      <c r="C26" s="11" t="s">
        <v>151</v>
      </c>
      <c r="D26" s="649">
        <v>132166.00589826494</v>
      </c>
    </row>
    <row r="27" spans="1:4" ht="30" customHeight="1" thickTop="1" thickBot="1">
      <c r="A27" s="10" t="s">
        <v>152</v>
      </c>
      <c r="B27" s="8" t="s">
        <v>113</v>
      </c>
      <c r="C27" s="11" t="s">
        <v>153</v>
      </c>
      <c r="D27" s="649">
        <v>67221.840742152723</v>
      </c>
    </row>
    <row r="28" spans="1:4" ht="30" customHeight="1" thickTop="1" thickBot="1">
      <c r="A28" s="10" t="s">
        <v>154</v>
      </c>
      <c r="B28" s="8" t="s">
        <v>113</v>
      </c>
      <c r="C28" s="11" t="s">
        <v>155</v>
      </c>
      <c r="D28" s="649">
        <v>91892.464976586154</v>
      </c>
    </row>
    <row r="29" spans="1:4" ht="30" customHeight="1" thickTop="1" thickBot="1">
      <c r="A29" s="10" t="s">
        <v>156</v>
      </c>
      <c r="B29" s="8" t="s">
        <v>113</v>
      </c>
      <c r="C29" s="11" t="s">
        <v>157</v>
      </c>
      <c r="D29" s="649">
        <v>4001.6620793419156</v>
      </c>
    </row>
    <row r="30" spans="1:4" ht="30" customHeight="1" thickTop="1" thickBot="1">
      <c r="A30" s="10" t="s">
        <v>166</v>
      </c>
      <c r="B30" s="8" t="s">
        <v>113</v>
      </c>
      <c r="C30" s="11" t="s">
        <v>167</v>
      </c>
      <c r="D30" s="649">
        <v>119108.17146116706</v>
      </c>
    </row>
    <row r="31" spans="1:4" ht="30" customHeight="1" thickTop="1" thickBot="1">
      <c r="A31" s="10" t="s">
        <v>162</v>
      </c>
      <c r="B31" s="8" t="s">
        <v>113</v>
      </c>
      <c r="C31" s="11" t="s">
        <v>163</v>
      </c>
      <c r="D31" s="649">
        <v>10287.291666232755</v>
      </c>
    </row>
    <row r="32" spans="1:4" ht="30" customHeight="1" thickTop="1" thickBot="1">
      <c r="A32" s="10" t="s">
        <v>164</v>
      </c>
      <c r="B32" s="8" t="s">
        <v>113</v>
      </c>
      <c r="C32" s="11" t="s">
        <v>165</v>
      </c>
      <c r="D32" s="649">
        <v>83892.286778656504</v>
      </c>
    </row>
    <row r="33" spans="1:4" ht="30" customHeight="1" thickTop="1" thickBot="1">
      <c r="A33" s="10" t="s">
        <v>171</v>
      </c>
      <c r="B33" s="8" t="s">
        <v>113</v>
      </c>
      <c r="C33" s="11" t="s">
        <v>172</v>
      </c>
      <c r="D33" s="649">
        <v>10109.020556828111</v>
      </c>
    </row>
    <row r="34" spans="1:4" ht="30" customHeight="1" thickTop="1" thickBot="1">
      <c r="A34" s="10" t="s">
        <v>160</v>
      </c>
      <c r="B34" s="8" t="s">
        <v>113</v>
      </c>
      <c r="C34" s="11" t="s">
        <v>161</v>
      </c>
      <c r="D34" s="649">
        <v>4628.7569230123736</v>
      </c>
    </row>
    <row r="35" spans="1:4" ht="30" customHeight="1" thickTop="1" thickBot="1">
      <c r="A35" s="10" t="s">
        <v>173</v>
      </c>
      <c r="B35" s="8" t="s">
        <v>113</v>
      </c>
      <c r="C35" s="11" t="s">
        <v>1886</v>
      </c>
      <c r="D35" s="649">
        <v>139651.29518609055</v>
      </c>
    </row>
    <row r="36" spans="1:4" ht="30" customHeight="1" thickTop="1" thickBot="1">
      <c r="A36" s="10" t="s">
        <v>170</v>
      </c>
      <c r="B36" s="8" t="s">
        <v>113</v>
      </c>
      <c r="C36" s="11" t="s">
        <v>1885</v>
      </c>
      <c r="D36" s="649">
        <v>70058.448688856035</v>
      </c>
    </row>
    <row r="37" spans="1:4" ht="30" customHeight="1" thickTop="1" thickBot="1">
      <c r="A37" s="10" t="s">
        <v>168</v>
      </c>
      <c r="B37" s="8" t="s">
        <v>113</v>
      </c>
      <c r="C37" s="11" t="s">
        <v>169</v>
      </c>
      <c r="D37" s="649">
        <v>111092.26345946641</v>
      </c>
    </row>
    <row r="38" spans="1:4" ht="30" customHeight="1" thickTop="1" thickBot="1">
      <c r="A38" s="10" t="s">
        <v>174</v>
      </c>
      <c r="B38" s="8" t="s">
        <v>113</v>
      </c>
      <c r="C38" s="11" t="s">
        <v>175</v>
      </c>
      <c r="D38" s="649">
        <v>93405.672099356176</v>
      </c>
    </row>
    <row r="39" spans="1:4" ht="30" customHeight="1" thickTop="1" thickBot="1">
      <c r="A39" s="10" t="s">
        <v>176</v>
      </c>
      <c r="B39" s="8" t="s">
        <v>113</v>
      </c>
      <c r="C39" s="11" t="s">
        <v>177</v>
      </c>
      <c r="D39" s="649">
        <v>49059.160654573592</v>
      </c>
    </row>
    <row r="40" spans="1:4" ht="30" customHeight="1" thickTop="1" thickBot="1">
      <c r="A40" s="10" t="s">
        <v>180</v>
      </c>
      <c r="B40" s="8" t="s">
        <v>113</v>
      </c>
      <c r="C40" s="11" t="s">
        <v>181</v>
      </c>
      <c r="D40" s="649">
        <v>77083.379052983786</v>
      </c>
    </row>
    <row r="41" spans="1:4" ht="30" customHeight="1" thickTop="1" thickBot="1">
      <c r="A41" s="10" t="s">
        <v>178</v>
      </c>
      <c r="B41" s="8" t="s">
        <v>113</v>
      </c>
      <c r="C41" s="11" t="s">
        <v>179</v>
      </c>
      <c r="D41" s="649">
        <v>72055.08511418807</v>
      </c>
    </row>
    <row r="42" spans="1:4" ht="30" customHeight="1" thickTop="1" thickBot="1">
      <c r="A42" s="10" t="s">
        <v>182</v>
      </c>
      <c r="B42" s="8" t="s">
        <v>113</v>
      </c>
      <c r="C42" s="11" t="s">
        <v>183</v>
      </c>
      <c r="D42" s="649">
        <v>60054.293490501259</v>
      </c>
    </row>
    <row r="43" spans="1:4" ht="30" customHeight="1" thickTop="1" thickBot="1">
      <c r="A43" s="10" t="s">
        <v>1672</v>
      </c>
      <c r="B43" s="8" t="s">
        <v>113</v>
      </c>
      <c r="C43" s="11" t="s">
        <v>1671</v>
      </c>
      <c r="D43" s="649">
        <v>40666.786015953745</v>
      </c>
    </row>
    <row r="44" spans="1:4" ht="30" customHeight="1" thickTop="1" thickBot="1">
      <c r="A44" s="10" t="s">
        <v>184</v>
      </c>
      <c r="B44" s="8" t="s">
        <v>113</v>
      </c>
      <c r="C44" s="11" t="s">
        <v>185</v>
      </c>
      <c r="D44" s="649">
        <v>15096.417005819239</v>
      </c>
    </row>
    <row r="45" spans="1:4" ht="30" customHeight="1" thickTop="1" thickBot="1">
      <c r="A45" s="10" t="s">
        <v>1603</v>
      </c>
      <c r="B45" s="8" t="s">
        <v>113</v>
      </c>
      <c r="C45" s="11" t="s">
        <v>1604</v>
      </c>
      <c r="D45" s="649">
        <v>2191.6859920924016</v>
      </c>
    </row>
    <row r="46" spans="1:4" ht="30" customHeight="1" thickTop="1" thickBot="1">
      <c r="A46" s="10" t="s">
        <v>188</v>
      </c>
      <c r="B46" s="8" t="s">
        <v>113</v>
      </c>
      <c r="C46" s="11" t="s">
        <v>189</v>
      </c>
      <c r="D46" s="649">
        <v>3942.9374785968562</v>
      </c>
    </row>
    <row r="47" spans="1:4" ht="30" customHeight="1" thickTop="1" thickBot="1">
      <c r="A47" s="10" t="s">
        <v>186</v>
      </c>
      <c r="B47" s="8" t="s">
        <v>113</v>
      </c>
      <c r="C47" s="11" t="s">
        <v>187</v>
      </c>
      <c r="D47" s="649">
        <v>9531.2124316401132</v>
      </c>
    </row>
    <row r="48" spans="1:4" ht="30" customHeight="1" thickTop="1" thickBot="1">
      <c r="A48" s="10" t="s">
        <v>190</v>
      </c>
      <c r="B48" s="8" t="s">
        <v>113</v>
      </c>
      <c r="C48" s="11" t="s">
        <v>191</v>
      </c>
      <c r="D48" s="649">
        <v>12676.124532255</v>
      </c>
    </row>
    <row r="49" spans="1:4" ht="30" customHeight="1" thickTop="1" thickBot="1">
      <c r="A49" s="10" t="s">
        <v>201</v>
      </c>
      <c r="B49" s="8" t="s">
        <v>113</v>
      </c>
      <c r="C49" s="11" t="s">
        <v>1888</v>
      </c>
      <c r="D49" s="649">
        <v>76122.812369368185</v>
      </c>
    </row>
    <row r="50" spans="1:4" ht="30" customHeight="1" thickTop="1" thickBot="1">
      <c r="A50" s="10" t="s">
        <v>192</v>
      </c>
      <c r="B50" s="8" t="s">
        <v>113</v>
      </c>
      <c r="C50" s="11" t="s">
        <v>193</v>
      </c>
      <c r="D50" s="649">
        <v>42284.858497197078</v>
      </c>
    </row>
    <row r="51" spans="1:4" ht="30" customHeight="1" thickTop="1" thickBot="1">
      <c r="A51" s="10" t="s">
        <v>194</v>
      </c>
      <c r="B51" s="8" t="s">
        <v>113</v>
      </c>
      <c r="C51" s="11" t="s">
        <v>1887</v>
      </c>
      <c r="D51" s="649">
        <v>2621.6339618330157</v>
      </c>
    </row>
    <row r="52" spans="1:4" ht="30" customHeight="1" thickTop="1" thickBot="1">
      <c r="A52" s="10" t="s">
        <v>224</v>
      </c>
      <c r="B52" s="8" t="s">
        <v>92</v>
      </c>
      <c r="C52" s="11" t="s">
        <v>1891</v>
      </c>
      <c r="D52" s="649">
        <v>130703.13414756213</v>
      </c>
    </row>
    <row r="53" spans="1:4" ht="30" customHeight="1" thickTop="1" thickBot="1">
      <c r="A53" s="10" t="s">
        <v>195</v>
      </c>
      <c r="B53" s="8" t="s">
        <v>113</v>
      </c>
      <c r="C53" s="11" t="s">
        <v>196</v>
      </c>
      <c r="D53" s="649">
        <v>16215.330380729571</v>
      </c>
    </row>
    <row r="54" spans="1:4" ht="30" customHeight="1" thickTop="1" thickBot="1">
      <c r="A54" s="10" t="s">
        <v>214</v>
      </c>
      <c r="B54" s="8" t="s">
        <v>113</v>
      </c>
      <c r="C54" s="11" t="s">
        <v>215</v>
      </c>
      <c r="D54" s="649">
        <v>9419.0064980736606</v>
      </c>
    </row>
    <row r="55" spans="1:4" ht="30" customHeight="1" thickTop="1" thickBot="1">
      <c r="A55" s="10" t="s">
        <v>197</v>
      </c>
      <c r="B55" s="8" t="s">
        <v>113</v>
      </c>
      <c r="C55" s="11" t="s">
        <v>198</v>
      </c>
      <c r="D55" s="649">
        <v>130767.10201623083</v>
      </c>
    </row>
    <row r="56" spans="1:4" ht="30" customHeight="1" thickTop="1" thickBot="1">
      <c r="A56" s="10" t="s">
        <v>199</v>
      </c>
      <c r="B56" s="8" t="s">
        <v>113</v>
      </c>
      <c r="C56" s="11" t="s">
        <v>200</v>
      </c>
      <c r="D56" s="649">
        <v>13978.552284493642</v>
      </c>
    </row>
    <row r="57" spans="1:4" ht="30" customHeight="1" thickTop="1" thickBot="1">
      <c r="A57" s="10" t="s">
        <v>202</v>
      </c>
      <c r="B57" s="8" t="s">
        <v>113</v>
      </c>
      <c r="C57" s="11" t="s">
        <v>203</v>
      </c>
      <c r="D57" s="649">
        <v>62127.481627518813</v>
      </c>
    </row>
    <row r="58" spans="1:4" ht="30" customHeight="1" thickTop="1" thickBot="1">
      <c r="A58" s="10" t="s">
        <v>212</v>
      </c>
      <c r="B58" s="8" t="s">
        <v>113</v>
      </c>
      <c r="C58" s="11" t="s">
        <v>213</v>
      </c>
      <c r="D58" s="649">
        <v>26628.460477130309</v>
      </c>
    </row>
    <row r="59" spans="1:4" ht="30" customHeight="1" thickTop="1" thickBot="1">
      <c r="A59" s="10" t="s">
        <v>206</v>
      </c>
      <c r="B59" s="8" t="s">
        <v>113</v>
      </c>
      <c r="C59" s="11" t="s">
        <v>207</v>
      </c>
      <c r="D59" s="649">
        <v>6959.9138418742905</v>
      </c>
    </row>
    <row r="60" spans="1:4" ht="30" customHeight="1" thickTop="1" thickBot="1">
      <c r="A60" s="10" t="s">
        <v>204</v>
      </c>
      <c r="B60" s="8" t="s">
        <v>113</v>
      </c>
      <c r="C60" s="11" t="s">
        <v>205</v>
      </c>
      <c r="D60" s="649">
        <v>14010.011892035638</v>
      </c>
    </row>
    <row r="61" spans="1:4" ht="30" customHeight="1" thickTop="1" thickBot="1">
      <c r="A61" s="10" t="s">
        <v>208</v>
      </c>
      <c r="B61" s="8" t="s">
        <v>113</v>
      </c>
      <c r="C61" s="11" t="s">
        <v>209</v>
      </c>
      <c r="D61" s="649">
        <v>10486.535847332063</v>
      </c>
    </row>
    <row r="62" spans="1:4" ht="30" customHeight="1" thickTop="1" thickBot="1">
      <c r="A62" s="10" t="s">
        <v>210</v>
      </c>
      <c r="B62" s="8" t="s">
        <v>113</v>
      </c>
      <c r="C62" s="11" t="s">
        <v>211</v>
      </c>
      <c r="D62" s="649">
        <v>16011.891585291329</v>
      </c>
    </row>
    <row r="63" spans="1:4" ht="30" customHeight="1" thickTop="1" thickBot="1">
      <c r="A63" s="10" t="s">
        <v>217</v>
      </c>
      <c r="B63" s="8" t="s">
        <v>113</v>
      </c>
      <c r="C63" s="11" t="s">
        <v>218</v>
      </c>
      <c r="D63" s="649">
        <v>20490.691045686854</v>
      </c>
    </row>
    <row r="64" spans="1:4" ht="30" customHeight="1" thickTop="1" thickBot="1">
      <c r="A64" s="10" t="s">
        <v>219</v>
      </c>
      <c r="B64" s="8" t="s">
        <v>113</v>
      </c>
      <c r="C64" s="11" t="s">
        <v>220</v>
      </c>
      <c r="D64" s="649">
        <v>13819.156939614193</v>
      </c>
    </row>
    <row r="65" spans="1:4" ht="30" customHeight="1" thickTop="1" thickBot="1">
      <c r="A65" s="10" t="s">
        <v>216</v>
      </c>
      <c r="B65" s="8" t="s">
        <v>113</v>
      </c>
      <c r="C65" s="11" t="s">
        <v>1889</v>
      </c>
      <c r="D65" s="649">
        <v>14676.955571925955</v>
      </c>
    </row>
    <row r="66" spans="1:4" ht="30" customHeight="1" thickTop="1" thickBot="1">
      <c r="A66" s="10" t="s">
        <v>221</v>
      </c>
      <c r="B66" s="8" t="s">
        <v>113</v>
      </c>
      <c r="C66" s="11" t="s">
        <v>1890</v>
      </c>
      <c r="D66" s="649">
        <v>58758.157659771015</v>
      </c>
    </row>
    <row r="67" spans="1:4" ht="30" customHeight="1" thickTop="1" thickBot="1">
      <c r="A67" s="10" t="s">
        <v>222</v>
      </c>
      <c r="B67" s="8" t="s">
        <v>113</v>
      </c>
      <c r="C67" s="11" t="s">
        <v>223</v>
      </c>
      <c r="D67" s="649">
        <v>32023.783170582657</v>
      </c>
    </row>
    <row r="68" spans="1:4" ht="30" customHeight="1" thickTop="1" thickBot="1">
      <c r="A68" s="10" t="s">
        <v>225</v>
      </c>
      <c r="B68" s="8" t="s">
        <v>113</v>
      </c>
      <c r="C68" s="11" t="s">
        <v>226</v>
      </c>
      <c r="D68" s="649">
        <v>81395.442593406755</v>
      </c>
    </row>
    <row r="69" spans="1:4" ht="30" customHeight="1" thickTop="1" thickBot="1">
      <c r="A69" s="10" t="s">
        <v>227</v>
      </c>
      <c r="B69" s="8" t="s">
        <v>113</v>
      </c>
      <c r="C69" s="11" t="s">
        <v>1892</v>
      </c>
      <c r="D69" s="649">
        <v>14676.955571925955</v>
      </c>
    </row>
    <row r="70" spans="1:4" ht="30" customHeight="1" thickTop="1" thickBot="1">
      <c r="A70" s="10" t="s">
        <v>232</v>
      </c>
      <c r="B70" s="8" t="s">
        <v>233</v>
      </c>
      <c r="C70" s="11" t="s">
        <v>1895</v>
      </c>
      <c r="D70" s="649">
        <v>3314.7939813416651</v>
      </c>
    </row>
    <row r="71" spans="1:4" ht="30" customHeight="1" thickTop="1" thickBot="1">
      <c r="A71" s="10" t="s">
        <v>228</v>
      </c>
      <c r="B71" s="8" t="s">
        <v>113</v>
      </c>
      <c r="C71" s="11" t="s">
        <v>1893</v>
      </c>
      <c r="D71" s="649">
        <v>3325.2805171889968</v>
      </c>
    </row>
    <row r="72" spans="1:4" ht="30" customHeight="1" thickTop="1" thickBot="1">
      <c r="A72" s="10" t="s">
        <v>229</v>
      </c>
      <c r="B72" s="8" t="s">
        <v>113</v>
      </c>
      <c r="C72" s="11" t="s">
        <v>1894</v>
      </c>
      <c r="D72" s="649">
        <v>9753.5269916035522</v>
      </c>
    </row>
    <row r="73" spans="1:4" ht="30" customHeight="1" thickTop="1" thickBot="1">
      <c r="A73" s="10" t="s">
        <v>230</v>
      </c>
      <c r="B73" s="8" t="s">
        <v>113</v>
      </c>
      <c r="C73" s="11" t="s">
        <v>231</v>
      </c>
      <c r="D73" s="649">
        <v>1238.4598835699167</v>
      </c>
    </row>
    <row r="74" spans="1:4" ht="30" customHeight="1" thickTop="1" thickBot="1">
      <c r="A74" s="10" t="s">
        <v>234</v>
      </c>
      <c r="B74" s="8" t="s">
        <v>113</v>
      </c>
      <c r="C74" s="11" t="s">
        <v>235</v>
      </c>
      <c r="D74" s="649">
        <v>2134.0100449320748</v>
      </c>
    </row>
    <row r="75" spans="1:4" ht="30" customHeight="1" thickTop="1" thickBot="1">
      <c r="A75" s="10" t="s">
        <v>236</v>
      </c>
      <c r="B75" s="8" t="s">
        <v>113</v>
      </c>
      <c r="C75" s="11" t="s">
        <v>237</v>
      </c>
      <c r="D75" s="649">
        <v>556748.01524579967</v>
      </c>
    </row>
    <row r="76" spans="1:4" ht="30" customHeight="1" thickTop="1" thickBot="1">
      <c r="A76" s="10" t="s">
        <v>238</v>
      </c>
      <c r="B76" s="8" t="s">
        <v>113</v>
      </c>
      <c r="C76" s="11" t="s">
        <v>239</v>
      </c>
      <c r="D76" s="649">
        <v>566279.22767743992</v>
      </c>
    </row>
    <row r="77" spans="1:4" ht="30" customHeight="1" thickTop="1" thickBot="1">
      <c r="A77" s="10" t="s">
        <v>240</v>
      </c>
      <c r="B77" s="8" t="s">
        <v>113</v>
      </c>
      <c r="C77" s="11" t="s">
        <v>1896</v>
      </c>
      <c r="D77" s="649">
        <v>161456.99782703284</v>
      </c>
    </row>
    <row r="78" spans="1:4" ht="30" customHeight="1" thickTop="1" thickBot="1">
      <c r="A78" s="10" t="s">
        <v>241</v>
      </c>
      <c r="B78" s="8" t="s">
        <v>113</v>
      </c>
      <c r="C78" s="11" t="s">
        <v>1897</v>
      </c>
      <c r="D78" s="649">
        <v>160124.15912083694</v>
      </c>
    </row>
    <row r="79" spans="1:4" ht="30" customHeight="1" thickTop="1" thickBot="1">
      <c r="A79" s="10" t="s">
        <v>246</v>
      </c>
      <c r="B79" s="8" t="s">
        <v>113</v>
      </c>
      <c r="C79" s="11" t="s">
        <v>1902</v>
      </c>
      <c r="D79" s="649">
        <v>92758.652837575763</v>
      </c>
    </row>
    <row r="80" spans="1:4" ht="30" customHeight="1" thickTop="1" thickBot="1">
      <c r="A80" s="10" t="s">
        <v>243</v>
      </c>
      <c r="B80" s="8" t="s">
        <v>113</v>
      </c>
      <c r="C80" s="11" t="s">
        <v>1899</v>
      </c>
      <c r="D80" s="649">
        <v>200154.41241085762</v>
      </c>
    </row>
    <row r="81" spans="1:4" ht="30" customHeight="1" thickTop="1" thickBot="1">
      <c r="A81" s="10" t="s">
        <v>244</v>
      </c>
      <c r="B81" s="8" t="s">
        <v>113</v>
      </c>
      <c r="C81" s="11" t="s">
        <v>1900</v>
      </c>
      <c r="D81" s="649">
        <v>246668.49081528373</v>
      </c>
    </row>
    <row r="82" spans="1:4" ht="30" customHeight="1" thickTop="1" thickBot="1">
      <c r="A82" s="10" t="s">
        <v>245</v>
      </c>
      <c r="B82" s="8" t="s">
        <v>113</v>
      </c>
      <c r="C82" s="11" t="s">
        <v>1901</v>
      </c>
      <c r="D82" s="649">
        <v>200154.41241085762</v>
      </c>
    </row>
    <row r="83" spans="1:4" ht="30" customHeight="1" thickTop="1" thickBot="1">
      <c r="A83" s="10" t="s">
        <v>247</v>
      </c>
      <c r="B83" s="8" t="s">
        <v>113</v>
      </c>
      <c r="C83" s="11" t="s">
        <v>1903</v>
      </c>
      <c r="D83" s="649">
        <v>124383.94764595981</v>
      </c>
    </row>
    <row r="84" spans="1:4" ht="30" customHeight="1" thickTop="1" thickBot="1">
      <c r="A84" s="10" t="s">
        <v>242</v>
      </c>
      <c r="B84" s="8" t="s">
        <v>113</v>
      </c>
      <c r="C84" s="11" t="s">
        <v>1898</v>
      </c>
      <c r="D84" s="649">
        <v>132466.96947708336</v>
      </c>
    </row>
    <row r="85" spans="1:4" ht="30" customHeight="1" thickTop="1" thickBot="1">
      <c r="A85" s="10" t="s">
        <v>248</v>
      </c>
      <c r="B85" s="8" t="s">
        <v>113</v>
      </c>
      <c r="C85" s="11" t="s">
        <v>1904</v>
      </c>
      <c r="D85" s="649">
        <v>253528.78256660837</v>
      </c>
    </row>
    <row r="86" spans="1:4" ht="30" customHeight="1" thickTop="1" thickBot="1">
      <c r="A86" s="10" t="s">
        <v>249</v>
      </c>
      <c r="B86" s="8" t="s">
        <v>113</v>
      </c>
      <c r="C86" s="11" t="s">
        <v>250</v>
      </c>
      <c r="D86" s="649">
        <v>5463.4851764600044</v>
      </c>
    </row>
    <row r="87" spans="1:4" ht="30" customHeight="1" thickTop="1" thickBot="1">
      <c r="A87" s="10" t="s">
        <v>255</v>
      </c>
      <c r="B87" s="8" t="s">
        <v>113</v>
      </c>
      <c r="C87" s="11" t="s">
        <v>256</v>
      </c>
      <c r="D87" s="649">
        <v>1176163.5687152559</v>
      </c>
    </row>
    <row r="88" spans="1:4" ht="30" customHeight="1" thickTop="1" thickBot="1">
      <c r="A88" s="10" t="s">
        <v>253</v>
      </c>
      <c r="B88" s="8" t="s">
        <v>113</v>
      </c>
      <c r="C88" s="11" t="s">
        <v>254</v>
      </c>
      <c r="D88" s="649">
        <v>17213.648593395581</v>
      </c>
    </row>
    <row r="89" spans="1:4" ht="30" customHeight="1" thickTop="1" thickBot="1">
      <c r="A89" s="10" t="s">
        <v>251</v>
      </c>
      <c r="B89" s="8" t="s">
        <v>113</v>
      </c>
      <c r="C89" s="11" t="s">
        <v>252</v>
      </c>
      <c r="D89" s="649">
        <v>41364.140649801324</v>
      </c>
    </row>
    <row r="90" spans="1:4" ht="30" customHeight="1" thickTop="1" thickBot="1">
      <c r="A90" s="10" t="s">
        <v>257</v>
      </c>
      <c r="B90" s="8" t="s">
        <v>113</v>
      </c>
      <c r="C90" s="11" t="s">
        <v>258</v>
      </c>
      <c r="D90" s="649">
        <v>6611.7608517428662</v>
      </c>
    </row>
    <row r="91" spans="1:4" ht="30" customHeight="1" thickTop="1" thickBot="1">
      <c r="A91" s="10" t="s">
        <v>259</v>
      </c>
      <c r="B91" s="8" t="s">
        <v>113</v>
      </c>
      <c r="C91" s="11" t="s">
        <v>260</v>
      </c>
      <c r="D91" s="649">
        <v>50704.498129020001</v>
      </c>
    </row>
    <row r="92" spans="1:4" ht="30" customHeight="1" thickTop="1" thickBot="1">
      <c r="A92" s="10" t="s">
        <v>261</v>
      </c>
      <c r="B92" s="8" t="s">
        <v>113</v>
      </c>
      <c r="C92" s="11" t="s">
        <v>262</v>
      </c>
      <c r="D92" s="649">
        <v>7563.9383066806176</v>
      </c>
    </row>
    <row r="93" spans="1:4" ht="30" customHeight="1" thickTop="1" thickBot="1">
      <c r="A93" s="10" t="s">
        <v>263</v>
      </c>
      <c r="B93" s="8" t="s">
        <v>113</v>
      </c>
      <c r="C93" s="11" t="s">
        <v>264</v>
      </c>
      <c r="D93" s="649">
        <v>9149.5025267972251</v>
      </c>
    </row>
    <row r="94" spans="1:4" ht="30" customHeight="1" thickTop="1" thickBot="1">
      <c r="A94" s="10" t="s">
        <v>265</v>
      </c>
      <c r="B94" s="8" t="s">
        <v>113</v>
      </c>
      <c r="C94" s="11" t="s">
        <v>266</v>
      </c>
      <c r="D94" s="649">
        <v>32690.726850472976</v>
      </c>
    </row>
    <row r="95" spans="1:4" ht="30" customHeight="1" thickTop="1" thickBot="1">
      <c r="A95" s="10" t="s">
        <v>267</v>
      </c>
      <c r="B95" s="8" t="s">
        <v>113</v>
      </c>
      <c r="C95" s="11" t="s">
        <v>268</v>
      </c>
      <c r="D95" s="649">
        <v>92070.736085990793</v>
      </c>
    </row>
    <row r="96" spans="1:4" ht="30" customHeight="1" thickTop="1" thickBot="1">
      <c r="A96" s="10" t="s">
        <v>269</v>
      </c>
      <c r="B96" s="8" t="s">
        <v>113</v>
      </c>
      <c r="C96" s="11" t="s">
        <v>270</v>
      </c>
      <c r="D96" s="649">
        <v>184084.84487840594</v>
      </c>
    </row>
    <row r="97" spans="1:4" ht="30" customHeight="1" thickTop="1" thickBot="1">
      <c r="A97" s="10" t="s">
        <v>271</v>
      </c>
      <c r="B97" s="8" t="s">
        <v>113</v>
      </c>
      <c r="C97" s="11" t="s">
        <v>272</v>
      </c>
      <c r="D97" s="649">
        <v>100506.1055215847</v>
      </c>
    </row>
    <row r="98" spans="1:4" ht="30" customHeight="1" thickTop="1" thickBot="1">
      <c r="A98" s="10" t="s">
        <v>273</v>
      </c>
      <c r="B98" s="8" t="s">
        <v>113</v>
      </c>
      <c r="C98" s="11" t="s">
        <v>274</v>
      </c>
      <c r="D98" s="649">
        <v>9588.8883788004387</v>
      </c>
    </row>
    <row r="99" spans="1:4" ht="30" customHeight="1" thickTop="1" thickBot="1">
      <c r="A99" s="10" t="s">
        <v>275</v>
      </c>
      <c r="B99" s="8" t="s">
        <v>113</v>
      </c>
      <c r="C99" s="11" t="s">
        <v>276</v>
      </c>
      <c r="D99" s="649">
        <v>10486.535847332063</v>
      </c>
    </row>
    <row r="100" spans="1:4" ht="30" customHeight="1" thickTop="1" thickBot="1">
      <c r="A100" s="10" t="s">
        <v>277</v>
      </c>
      <c r="B100" s="8" t="s">
        <v>113</v>
      </c>
      <c r="C100" s="11" t="s">
        <v>278</v>
      </c>
      <c r="D100" s="649">
        <v>40698.245623495735</v>
      </c>
    </row>
    <row r="101" spans="1:4" ht="30" customHeight="1" thickTop="1" thickBot="1">
      <c r="A101" s="10" t="s">
        <v>279</v>
      </c>
      <c r="B101" s="8" t="s">
        <v>113</v>
      </c>
      <c r="C101" s="11" t="s">
        <v>1905</v>
      </c>
      <c r="D101" s="649">
        <v>148291.15207070741</v>
      </c>
    </row>
    <row r="102" spans="1:4" ht="30" customHeight="1" thickTop="1" thickBot="1">
      <c r="A102" s="10" t="s">
        <v>280</v>
      </c>
      <c r="B102" s="8" t="s">
        <v>113</v>
      </c>
      <c r="C102" s="11" t="s">
        <v>281</v>
      </c>
      <c r="D102" s="649">
        <v>600464.28588615765</v>
      </c>
    </row>
    <row r="103" spans="1:4" ht="30" customHeight="1" thickTop="1" thickBot="1">
      <c r="A103" s="10" t="s">
        <v>282</v>
      </c>
      <c r="B103" s="8" t="s">
        <v>113</v>
      </c>
      <c r="C103" s="11" t="s">
        <v>283</v>
      </c>
      <c r="D103" s="649">
        <v>400714.65375900699</v>
      </c>
    </row>
    <row r="104" spans="1:4" ht="30" customHeight="1" thickTop="1" thickBot="1">
      <c r="A104" s="10" t="s">
        <v>284</v>
      </c>
      <c r="B104" s="8" t="s">
        <v>113</v>
      </c>
      <c r="C104" s="11" t="s">
        <v>285</v>
      </c>
      <c r="D104" s="649">
        <v>567104.51804862497</v>
      </c>
    </row>
    <row r="105" spans="1:4" ht="30" customHeight="1" thickTop="1" thickBot="1">
      <c r="A105" s="10" t="s">
        <v>286</v>
      </c>
      <c r="B105" s="8" t="s">
        <v>113</v>
      </c>
      <c r="C105" s="11" t="s">
        <v>287</v>
      </c>
      <c r="D105" s="649">
        <v>246857.24846053572</v>
      </c>
    </row>
    <row r="106" spans="1:4" ht="30" customHeight="1" thickTop="1" thickBot="1">
      <c r="A106" s="10" t="s">
        <v>288</v>
      </c>
      <c r="B106" s="8" t="s">
        <v>113</v>
      </c>
      <c r="C106" s="11" t="s">
        <v>289</v>
      </c>
      <c r="D106" s="649">
        <v>11346.431786813295</v>
      </c>
    </row>
    <row r="107" spans="1:4" ht="30" customHeight="1" thickTop="1" thickBot="1">
      <c r="A107" s="10" t="s">
        <v>290</v>
      </c>
      <c r="B107" s="8" t="s">
        <v>113</v>
      </c>
      <c r="C107" s="11" t="s">
        <v>291</v>
      </c>
      <c r="D107" s="649">
        <v>487042.96281499875</v>
      </c>
    </row>
    <row r="108" spans="1:4" ht="30" customHeight="1" thickTop="1" thickBot="1">
      <c r="A108" s="10" t="s">
        <v>292</v>
      </c>
      <c r="B108" s="8" t="s">
        <v>113</v>
      </c>
      <c r="C108" s="11" t="s">
        <v>293</v>
      </c>
      <c r="D108" s="649">
        <v>21773.194379815566</v>
      </c>
    </row>
    <row r="109" spans="1:4" ht="30" customHeight="1" thickTop="1" thickBot="1">
      <c r="A109" s="10" t="s">
        <v>294</v>
      </c>
      <c r="B109" s="8" t="s">
        <v>113</v>
      </c>
      <c r="C109" s="11" t="s">
        <v>1906</v>
      </c>
      <c r="D109" s="649">
        <v>519824.9225273435</v>
      </c>
    </row>
    <row r="110" spans="1:4" ht="30" customHeight="1" thickTop="1" thickBot="1">
      <c r="A110" s="10" t="s">
        <v>295</v>
      </c>
      <c r="B110" s="8" t="s">
        <v>113</v>
      </c>
      <c r="C110" s="11" t="s">
        <v>296</v>
      </c>
      <c r="D110" s="649">
        <v>4263.8254755252174</v>
      </c>
    </row>
    <row r="111" spans="1:4" ht="30" customHeight="1" thickTop="1" thickBot="1">
      <c r="A111" s="10" t="s">
        <v>297</v>
      </c>
      <c r="B111" s="8" t="s">
        <v>113</v>
      </c>
      <c r="C111" s="11" t="s">
        <v>298</v>
      </c>
      <c r="D111" s="649">
        <v>93787.38200419904</v>
      </c>
    </row>
    <row r="112" spans="1:4" ht="30" customHeight="1" thickTop="1" thickBot="1">
      <c r="A112" s="10" t="s">
        <v>299</v>
      </c>
      <c r="B112" s="8" t="s">
        <v>113</v>
      </c>
      <c r="C112" s="11" t="s">
        <v>300</v>
      </c>
      <c r="D112" s="649">
        <v>572188.39062741143</v>
      </c>
    </row>
    <row r="113" spans="1:4" ht="30" customHeight="1" thickTop="1" thickBot="1">
      <c r="A113" s="10" t="s">
        <v>301</v>
      </c>
      <c r="B113" s="8" t="s">
        <v>113</v>
      </c>
      <c r="C113" s="11" t="s">
        <v>302</v>
      </c>
      <c r="D113" s="649">
        <v>7110.9199580758714</v>
      </c>
    </row>
    <row r="114" spans="1:4" ht="30" customHeight="1" thickTop="1" thickBot="1">
      <c r="A114" s="10" t="s">
        <v>305</v>
      </c>
      <c r="B114" s="8" t="s">
        <v>113</v>
      </c>
      <c r="C114" s="11" t="s">
        <v>306</v>
      </c>
      <c r="D114" s="649">
        <v>104705.9631284412</v>
      </c>
    </row>
    <row r="115" spans="1:4" ht="30" customHeight="1" thickTop="1" thickBot="1">
      <c r="A115" s="10" t="s">
        <v>303</v>
      </c>
      <c r="B115" s="8" t="s">
        <v>113</v>
      </c>
      <c r="C115" s="11" t="s">
        <v>304</v>
      </c>
      <c r="D115" s="649">
        <v>83899.627353749631</v>
      </c>
    </row>
    <row r="116" spans="1:4" ht="30" customHeight="1" thickTop="1" thickBot="1">
      <c r="A116" s="10" t="s">
        <v>309</v>
      </c>
      <c r="B116" s="8" t="s">
        <v>113</v>
      </c>
      <c r="C116" s="11" t="s">
        <v>1907</v>
      </c>
      <c r="D116" s="649">
        <v>83892.286778656504</v>
      </c>
    </row>
    <row r="117" spans="1:4" ht="30" customHeight="1" thickTop="1" thickBot="1">
      <c r="A117" s="10" t="s">
        <v>310</v>
      </c>
      <c r="B117" s="8" t="s">
        <v>113</v>
      </c>
      <c r="C117" s="11" t="s">
        <v>311</v>
      </c>
      <c r="D117" s="649">
        <v>213498.52927658768</v>
      </c>
    </row>
    <row r="118" spans="1:4" ht="30" customHeight="1" thickTop="1" thickBot="1">
      <c r="A118" s="10" t="s">
        <v>313</v>
      </c>
      <c r="B118" s="8" t="s">
        <v>113</v>
      </c>
      <c r="C118" s="11" t="s">
        <v>1909</v>
      </c>
      <c r="D118" s="649">
        <v>219279.75648922185</v>
      </c>
    </row>
    <row r="119" spans="1:4" ht="30" customHeight="1" thickTop="1" thickBot="1">
      <c r="A119" s="10" t="s">
        <v>318</v>
      </c>
      <c r="B119" s="8" t="s">
        <v>113</v>
      </c>
      <c r="C119" s="11" t="s">
        <v>319</v>
      </c>
      <c r="D119" s="649">
        <v>219279.75648922185</v>
      </c>
    </row>
    <row r="120" spans="1:4" ht="30" customHeight="1" thickTop="1" thickBot="1">
      <c r="A120" s="10" t="s">
        <v>314</v>
      </c>
      <c r="B120" s="8" t="s">
        <v>113</v>
      </c>
      <c r="C120" s="11" t="s">
        <v>315</v>
      </c>
      <c r="D120" s="649">
        <v>190212.12777400209</v>
      </c>
    </row>
    <row r="121" spans="1:4" ht="30" customHeight="1" thickTop="1" thickBot="1">
      <c r="A121" s="10" t="s">
        <v>1648</v>
      </c>
      <c r="B121" s="8" t="s">
        <v>113</v>
      </c>
      <c r="C121" s="11" t="s">
        <v>1649</v>
      </c>
      <c r="D121" s="649">
        <v>94378.822625988571</v>
      </c>
    </row>
    <row r="122" spans="1:4" ht="30" customHeight="1" thickTop="1" thickBot="1">
      <c r="A122" s="10" t="s">
        <v>322</v>
      </c>
      <c r="B122" s="8" t="s">
        <v>113</v>
      </c>
      <c r="C122" s="11" t="s">
        <v>323</v>
      </c>
      <c r="D122" s="649">
        <v>122723.92902132715</v>
      </c>
    </row>
    <row r="123" spans="1:4" ht="30" customHeight="1" thickTop="1" thickBot="1">
      <c r="A123" s="10" t="s">
        <v>320</v>
      </c>
      <c r="B123" s="8" t="s">
        <v>113</v>
      </c>
      <c r="C123" s="11" t="s">
        <v>321</v>
      </c>
      <c r="D123" s="649">
        <v>107383.17573026507</v>
      </c>
    </row>
    <row r="124" spans="1:4" ht="30" customHeight="1" thickTop="1" thickBot="1">
      <c r="A124" s="10" t="s">
        <v>312</v>
      </c>
      <c r="B124" s="8" t="s">
        <v>113</v>
      </c>
      <c r="C124" s="11" t="s">
        <v>1908</v>
      </c>
      <c r="D124" s="649">
        <v>219279.75648922185</v>
      </c>
    </row>
    <row r="125" spans="1:4" ht="30" customHeight="1" thickTop="1" thickBot="1">
      <c r="A125" s="10" t="s">
        <v>316</v>
      </c>
      <c r="B125" s="8" t="s">
        <v>113</v>
      </c>
      <c r="C125" s="11" t="s">
        <v>317</v>
      </c>
      <c r="D125" s="649">
        <v>93405.672099356176</v>
      </c>
    </row>
    <row r="126" spans="1:4" ht="30" customHeight="1" thickTop="1" thickBot="1">
      <c r="A126" s="10" t="s">
        <v>307</v>
      </c>
      <c r="B126" s="8" t="s">
        <v>113</v>
      </c>
      <c r="C126" s="11" t="s">
        <v>308</v>
      </c>
      <c r="D126" s="649">
        <v>106648.06956736709</v>
      </c>
    </row>
    <row r="127" spans="1:4" ht="30" customHeight="1" thickTop="1" thickBot="1">
      <c r="A127" s="10" t="s">
        <v>324</v>
      </c>
      <c r="B127" s="8" t="s">
        <v>113</v>
      </c>
      <c r="C127" s="11" t="s">
        <v>325</v>
      </c>
      <c r="D127" s="649">
        <v>1687.283617835729</v>
      </c>
    </row>
    <row r="128" spans="1:4" ht="30" customHeight="1" thickTop="1" thickBot="1">
      <c r="A128" s="10" t="s">
        <v>326</v>
      </c>
      <c r="B128" s="8" t="s">
        <v>113</v>
      </c>
      <c r="C128" s="11" t="s">
        <v>327</v>
      </c>
      <c r="D128" s="649">
        <v>77459.845689903028</v>
      </c>
    </row>
    <row r="129" spans="1:4" ht="30" customHeight="1" thickTop="1" thickBot="1">
      <c r="A129" s="10" t="s">
        <v>328</v>
      </c>
      <c r="B129" s="8" t="s">
        <v>113</v>
      </c>
      <c r="C129" s="11" t="s">
        <v>329</v>
      </c>
      <c r="D129" s="649">
        <v>66.065175838192005</v>
      </c>
    </row>
    <row r="130" spans="1:4" ht="30" customHeight="1" thickTop="1" thickBot="1">
      <c r="A130" s="10" t="s">
        <v>330</v>
      </c>
      <c r="B130" s="8" t="s">
        <v>113</v>
      </c>
      <c r="C130" s="11" t="s">
        <v>331</v>
      </c>
      <c r="D130" s="649">
        <v>1322.3521703485733</v>
      </c>
    </row>
    <row r="131" spans="1:4" ht="30" customHeight="1" thickTop="1" thickBot="1">
      <c r="A131" s="10" t="s">
        <v>332</v>
      </c>
      <c r="B131" s="8" t="s">
        <v>113</v>
      </c>
      <c r="C131" s="11" t="s">
        <v>333</v>
      </c>
      <c r="D131" s="649">
        <v>1322.3521703485733</v>
      </c>
    </row>
    <row r="132" spans="1:4" ht="30" customHeight="1" thickTop="1" thickBot="1">
      <c r="A132" s="10" t="s">
        <v>334</v>
      </c>
      <c r="B132" s="8" t="s">
        <v>113</v>
      </c>
      <c r="C132" s="11" t="s">
        <v>1676</v>
      </c>
      <c r="D132" s="649">
        <v>3174.2744009874159</v>
      </c>
    </row>
    <row r="133" spans="1:4" ht="30" customHeight="1" thickTop="1" thickBot="1">
      <c r="A133" s="10" t="s">
        <v>335</v>
      </c>
      <c r="B133" s="8" t="s">
        <v>92</v>
      </c>
      <c r="C133" s="11" t="s">
        <v>1910</v>
      </c>
      <c r="D133" s="649">
        <v>212973.15383063638</v>
      </c>
    </row>
    <row r="134" spans="1:4" ht="30" customHeight="1" thickTop="1" thickBot="1">
      <c r="A134" s="10" t="s">
        <v>336</v>
      </c>
      <c r="B134" s="8" t="s">
        <v>113</v>
      </c>
      <c r="C134" s="11" t="s">
        <v>337</v>
      </c>
      <c r="D134" s="649">
        <v>1149.3243288675942</v>
      </c>
    </row>
    <row r="135" spans="1:4" ht="30" customHeight="1" thickTop="1" thickBot="1">
      <c r="A135" s="10" t="s">
        <v>338</v>
      </c>
      <c r="B135" s="8" t="s">
        <v>339</v>
      </c>
      <c r="C135" s="11" t="s">
        <v>340</v>
      </c>
      <c r="D135" s="649">
        <v>1235.3139228157172</v>
      </c>
    </row>
    <row r="136" spans="1:4" ht="30" customHeight="1" thickTop="1" thickBot="1">
      <c r="A136" s="10" t="s">
        <v>352</v>
      </c>
      <c r="B136" s="8" t="s">
        <v>339</v>
      </c>
      <c r="C136" s="11" t="s">
        <v>353</v>
      </c>
      <c r="D136" s="649">
        <v>1031.8751273774751</v>
      </c>
    </row>
    <row r="137" spans="1:4" ht="30" customHeight="1" thickTop="1" thickBot="1">
      <c r="A137" s="10" t="s">
        <v>343</v>
      </c>
      <c r="B137" s="8" t="s">
        <v>344</v>
      </c>
      <c r="C137" s="11" t="s">
        <v>345</v>
      </c>
      <c r="D137" s="649">
        <v>71.308443761858044</v>
      </c>
    </row>
    <row r="138" spans="1:4" ht="30" customHeight="1" thickTop="1" thickBot="1">
      <c r="A138" s="10" t="s">
        <v>346</v>
      </c>
      <c r="B138" s="8" t="s">
        <v>344</v>
      </c>
      <c r="C138" s="11" t="s">
        <v>347</v>
      </c>
      <c r="D138" s="649">
        <v>288.3797358016318</v>
      </c>
    </row>
    <row r="139" spans="1:4" ht="30" customHeight="1" thickTop="1" thickBot="1">
      <c r="A139" s="10" t="s">
        <v>350</v>
      </c>
      <c r="B139" s="8" t="s">
        <v>339</v>
      </c>
      <c r="C139" s="11" t="s">
        <v>351</v>
      </c>
      <c r="D139" s="649">
        <v>2360.5192192344475</v>
      </c>
    </row>
    <row r="140" spans="1:4" ht="30" customHeight="1" thickTop="1" thickBot="1">
      <c r="A140" s="10" t="s">
        <v>348</v>
      </c>
      <c r="B140" s="8" t="s">
        <v>339</v>
      </c>
      <c r="C140" s="11" t="s">
        <v>349</v>
      </c>
      <c r="D140" s="649">
        <v>1270.9681446966463</v>
      </c>
    </row>
    <row r="141" spans="1:4" ht="30" customHeight="1" thickTop="1" thickBot="1">
      <c r="A141" s="10" t="s">
        <v>356</v>
      </c>
      <c r="B141" s="8" t="s">
        <v>113</v>
      </c>
      <c r="C141" s="11" t="s">
        <v>357</v>
      </c>
      <c r="D141" s="649">
        <v>47919.2742079686</v>
      </c>
    </row>
    <row r="142" spans="1:4" ht="30" customHeight="1" thickTop="1" thickBot="1">
      <c r="A142" s="10" t="s">
        <v>341</v>
      </c>
      <c r="B142" s="8" t="s">
        <v>339</v>
      </c>
      <c r="C142" s="11" t="s">
        <v>342</v>
      </c>
      <c r="D142" s="649">
        <v>878.77170400642683</v>
      </c>
    </row>
    <row r="143" spans="1:4" ht="30" customHeight="1" thickTop="1" thickBot="1">
      <c r="A143" s="10" t="s">
        <v>354</v>
      </c>
      <c r="B143" s="8" t="s">
        <v>113</v>
      </c>
      <c r="C143" s="11" t="s">
        <v>355</v>
      </c>
      <c r="D143" s="649">
        <v>43610.356628299858</v>
      </c>
    </row>
    <row r="144" spans="1:4" ht="30" customHeight="1" thickTop="1" thickBot="1">
      <c r="A144" s="10" t="s">
        <v>359</v>
      </c>
      <c r="B144" s="8" t="s">
        <v>113</v>
      </c>
      <c r="C144" s="11" t="s">
        <v>360</v>
      </c>
      <c r="D144" s="649">
        <v>132245.70357070465</v>
      </c>
    </row>
    <row r="145" spans="1:4" ht="68.25" customHeight="1" thickTop="1" thickBot="1">
      <c r="A145" s="10" t="s">
        <v>358</v>
      </c>
      <c r="B145" s="8" t="s">
        <v>113</v>
      </c>
      <c r="C145" s="11" t="s">
        <v>2197</v>
      </c>
      <c r="D145" s="649">
        <v>165679.92581275344</v>
      </c>
    </row>
    <row r="146" spans="1:4" ht="30" customHeight="1" thickTop="1" thickBot="1">
      <c r="A146" s="10" t="s">
        <v>361</v>
      </c>
      <c r="B146" s="8" t="s">
        <v>113</v>
      </c>
      <c r="C146" s="11" t="s">
        <v>1911</v>
      </c>
      <c r="D146" s="649">
        <v>113421.32307115887</v>
      </c>
    </row>
    <row r="147" spans="1:4" ht="30" customHeight="1" thickTop="1" thickBot="1">
      <c r="A147" s="10" t="s">
        <v>362</v>
      </c>
      <c r="B147" s="8" t="s">
        <v>113</v>
      </c>
      <c r="C147" s="11" t="s">
        <v>1912</v>
      </c>
      <c r="D147" s="649">
        <v>96225.501588703759</v>
      </c>
    </row>
    <row r="148" spans="1:4" ht="30" customHeight="1" thickTop="1" thickBot="1">
      <c r="A148" s="10" t="s">
        <v>367</v>
      </c>
      <c r="B148" s="8" t="s">
        <v>113</v>
      </c>
      <c r="C148" s="11" t="s">
        <v>368</v>
      </c>
      <c r="D148" s="649">
        <v>6348.5488019748318</v>
      </c>
    </row>
    <row r="149" spans="1:4" ht="30" customHeight="1" thickTop="1" thickBot="1">
      <c r="A149" s="10" t="s">
        <v>363</v>
      </c>
      <c r="B149" s="8" t="s">
        <v>113</v>
      </c>
      <c r="C149" s="11" t="s">
        <v>364</v>
      </c>
      <c r="D149" s="649">
        <v>5271.5815704538281</v>
      </c>
    </row>
    <row r="150" spans="1:4" ht="30" customHeight="1" thickTop="1" thickBot="1">
      <c r="A150" s="10" t="s">
        <v>158</v>
      </c>
      <c r="B150" s="8" t="s">
        <v>113</v>
      </c>
      <c r="C150" s="11" t="s">
        <v>159</v>
      </c>
      <c r="D150" s="649">
        <v>39598.208013110605</v>
      </c>
    </row>
    <row r="151" spans="1:4" ht="30" customHeight="1" thickTop="1" thickBot="1">
      <c r="A151" s="10" t="s">
        <v>369</v>
      </c>
      <c r="B151" s="8" t="s">
        <v>113</v>
      </c>
      <c r="C151" s="11" t="s">
        <v>370</v>
      </c>
      <c r="D151" s="649">
        <v>92042.422439202972</v>
      </c>
    </row>
    <row r="152" spans="1:4" ht="30" customHeight="1" thickTop="1" thickBot="1">
      <c r="A152" s="10" t="s">
        <v>371</v>
      </c>
      <c r="B152" s="8" t="s">
        <v>113</v>
      </c>
      <c r="C152" s="11" t="s">
        <v>372</v>
      </c>
      <c r="D152" s="649">
        <v>148291.15207070741</v>
      </c>
    </row>
    <row r="153" spans="1:4" ht="30" customHeight="1" thickTop="1" thickBot="1">
      <c r="A153" s="10" t="s">
        <v>365</v>
      </c>
      <c r="B153" s="8" t="s">
        <v>113</v>
      </c>
      <c r="C153" s="11" t="s">
        <v>366</v>
      </c>
      <c r="D153" s="649">
        <v>110451.53611919442</v>
      </c>
    </row>
    <row r="154" spans="1:4" ht="30" customHeight="1" thickTop="1" thickBot="1">
      <c r="A154" s="10" t="s">
        <v>373</v>
      </c>
      <c r="B154" s="8" t="s">
        <v>113</v>
      </c>
      <c r="C154" s="11" t="s">
        <v>374</v>
      </c>
      <c r="D154" s="649">
        <v>62394.888291625786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5703125" style="183" customWidth="1"/>
    <col min="5" max="5" width="12.28515625" bestFit="1" customWidth="1"/>
  </cols>
  <sheetData>
    <row r="1" spans="1:4" ht="81.75" customHeight="1" thickTop="1" thickBot="1">
      <c r="A1" s="688" t="s">
        <v>1850</v>
      </c>
      <c r="B1" s="689"/>
      <c r="C1" s="689"/>
      <c r="D1" s="690"/>
    </row>
    <row r="2" spans="1:4" ht="45.7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4" t="s">
        <v>742</v>
      </c>
      <c r="B6" s="664" t="s">
        <v>377</v>
      </c>
      <c r="C6" s="665" t="s">
        <v>2238</v>
      </c>
      <c r="D6" s="648">
        <v>4284.1177746746816</v>
      </c>
    </row>
    <row r="7" spans="1:4" ht="16.5" thickTop="1" thickBot="1">
      <c r="A7" s="664" t="s">
        <v>747</v>
      </c>
      <c r="B7" s="664" t="s">
        <v>377</v>
      </c>
      <c r="C7" s="665" t="s">
        <v>748</v>
      </c>
      <c r="D7" s="648">
        <v>3871.1503089340972</v>
      </c>
    </row>
    <row r="8" spans="1:4" ht="16.5" thickTop="1" thickBot="1">
      <c r="A8" s="664" t="s">
        <v>743</v>
      </c>
      <c r="B8" s="664" t="s">
        <v>377</v>
      </c>
      <c r="C8" s="665" t="s">
        <v>744</v>
      </c>
      <c r="D8" s="648">
        <v>3564.5023804437983</v>
      </c>
    </row>
    <row r="9" spans="1:4" ht="16.5" thickTop="1" thickBot="1">
      <c r="A9" s="664" t="s">
        <v>745</v>
      </c>
      <c r="B9" s="664" t="s">
        <v>377</v>
      </c>
      <c r="C9" s="665" t="s">
        <v>746</v>
      </c>
      <c r="D9" s="648">
        <v>3646.2005511729653</v>
      </c>
    </row>
    <row r="10" spans="1:4" ht="16.5" thickTop="1" thickBot="1">
      <c r="A10" s="664" t="s">
        <v>1668</v>
      </c>
      <c r="B10" s="664" t="s">
        <v>377</v>
      </c>
      <c r="C10" s="665" t="s">
        <v>1667</v>
      </c>
      <c r="D10" s="648">
        <v>2455.4217339697625</v>
      </c>
    </row>
    <row r="11" spans="1:4" ht="16.5" thickTop="1" thickBot="1">
      <c r="A11" s="664" t="s">
        <v>751</v>
      </c>
      <c r="B11" s="664" t="s">
        <v>377</v>
      </c>
      <c r="C11" s="665" t="s">
        <v>752</v>
      </c>
      <c r="D11" s="648">
        <v>12053.27806511137</v>
      </c>
    </row>
    <row r="12" spans="1:4" ht="16.5" thickTop="1" thickBot="1">
      <c r="A12" s="664" t="s">
        <v>749</v>
      </c>
      <c r="B12" s="664" t="s">
        <v>377</v>
      </c>
      <c r="C12" s="665" t="s">
        <v>750</v>
      </c>
      <c r="D12" s="648">
        <v>13317.920981877929</v>
      </c>
    </row>
    <row r="13" spans="1:4" ht="16.5" thickTop="1" thickBot="1">
      <c r="A13" s="664" t="s">
        <v>753</v>
      </c>
      <c r="B13" s="664" t="s">
        <v>92</v>
      </c>
      <c r="C13" s="665" t="s">
        <v>1935</v>
      </c>
      <c r="D13" s="648">
        <v>1611.5803541095979</v>
      </c>
    </row>
    <row r="14" spans="1:4" ht="16.5" thickTop="1" thickBot="1">
      <c r="A14" s="664" t="s">
        <v>755</v>
      </c>
      <c r="B14" s="664" t="s">
        <v>233</v>
      </c>
      <c r="C14" s="665" t="s">
        <v>1937</v>
      </c>
      <c r="D14" s="648">
        <v>1719.0190443835713</v>
      </c>
    </row>
    <row r="15" spans="1:4" ht="16.5" thickTop="1" thickBot="1">
      <c r="A15" s="664" t="s">
        <v>756</v>
      </c>
      <c r="B15" s="664" t="s">
        <v>92</v>
      </c>
      <c r="C15" s="665" t="s">
        <v>1938</v>
      </c>
      <c r="D15" s="648">
        <v>1503.0225108119378</v>
      </c>
    </row>
    <row r="16" spans="1:4" ht="16.5" thickTop="1" thickBot="1">
      <c r="A16" s="664" t="s">
        <v>754</v>
      </c>
      <c r="B16" s="664" t="s">
        <v>233</v>
      </c>
      <c r="C16" s="665" t="s">
        <v>1936</v>
      </c>
      <c r="D16" s="648">
        <v>1719.0190443835713</v>
      </c>
    </row>
    <row r="17" spans="1:4" ht="16.5" thickTop="1" thickBot="1">
      <c r="A17" s="664" t="s">
        <v>776</v>
      </c>
      <c r="B17" s="664" t="s">
        <v>422</v>
      </c>
      <c r="C17" s="665" t="s">
        <v>777</v>
      </c>
      <c r="D17" s="648">
        <v>8658.8869442680261</v>
      </c>
    </row>
    <row r="18" spans="1:4" ht="16.5" thickTop="1" thickBot="1">
      <c r="A18" s="664" t="s">
        <v>757</v>
      </c>
      <c r="B18" s="664" t="s">
        <v>387</v>
      </c>
      <c r="C18" s="665" t="s">
        <v>1939</v>
      </c>
      <c r="D18" s="648">
        <v>99884.407364084458</v>
      </c>
    </row>
    <row r="19" spans="1:4" ht="16.5" thickTop="1" thickBot="1">
      <c r="A19" s="664" t="s">
        <v>758</v>
      </c>
      <c r="B19" s="664" t="s">
        <v>387</v>
      </c>
      <c r="C19" s="665" t="s">
        <v>2239</v>
      </c>
      <c r="D19" s="648">
        <v>99884.407364084458</v>
      </c>
    </row>
    <row r="20" spans="1:4" ht="16.5" thickTop="1" thickBot="1">
      <c r="A20" s="664" t="s">
        <v>761</v>
      </c>
      <c r="B20" s="664" t="s">
        <v>387</v>
      </c>
      <c r="C20" s="665" t="s">
        <v>762</v>
      </c>
      <c r="D20" s="648">
        <v>99884.407364084458</v>
      </c>
    </row>
    <row r="21" spans="1:4" ht="16.5" thickTop="1" thickBot="1">
      <c r="A21" s="664" t="s">
        <v>759</v>
      </c>
      <c r="B21" s="664" t="s">
        <v>387</v>
      </c>
      <c r="C21" s="665" t="s">
        <v>2240</v>
      </c>
      <c r="D21" s="648">
        <v>46231.092255495409</v>
      </c>
    </row>
    <row r="22" spans="1:4" ht="16.5" thickTop="1" thickBot="1">
      <c r="A22" s="664" t="s">
        <v>760</v>
      </c>
      <c r="B22" s="664" t="s">
        <v>387</v>
      </c>
      <c r="C22" s="665" t="s">
        <v>2241</v>
      </c>
      <c r="D22" s="648">
        <v>47416.275307580167</v>
      </c>
    </row>
    <row r="23" spans="1:4" ht="16.5" thickTop="1" thickBot="1">
      <c r="A23" s="664" t="s">
        <v>763</v>
      </c>
      <c r="B23" s="664" t="s">
        <v>387</v>
      </c>
      <c r="C23" s="665" t="s">
        <v>764</v>
      </c>
      <c r="D23" s="648">
        <v>99884.407364084458</v>
      </c>
    </row>
    <row r="24" spans="1:4" ht="16.5" thickTop="1" thickBot="1">
      <c r="A24" s="664" t="s">
        <v>772</v>
      </c>
      <c r="B24" s="664" t="s">
        <v>387</v>
      </c>
      <c r="C24" s="665" t="s">
        <v>773</v>
      </c>
      <c r="D24" s="648">
        <v>39170.355829052729</v>
      </c>
    </row>
    <row r="25" spans="1:4" ht="16.5" thickTop="1" thickBot="1">
      <c r="A25" s="664" t="s">
        <v>765</v>
      </c>
      <c r="B25" s="664" t="s">
        <v>387</v>
      </c>
      <c r="C25" s="665" t="s">
        <v>766</v>
      </c>
      <c r="D25" s="648">
        <v>101307.97001021462</v>
      </c>
    </row>
    <row r="26" spans="1:4" ht="16.5" thickTop="1" thickBot="1">
      <c r="A26" s="664" t="s">
        <v>768</v>
      </c>
      <c r="B26" s="664" t="s">
        <v>387</v>
      </c>
      <c r="C26" s="665" t="s">
        <v>2002</v>
      </c>
      <c r="D26" s="648">
        <v>45433.136149606413</v>
      </c>
    </row>
    <row r="27" spans="1:4" ht="16.5" thickTop="1" thickBot="1">
      <c r="A27" s="664" t="s">
        <v>767</v>
      </c>
      <c r="B27" s="664" t="s">
        <v>387</v>
      </c>
      <c r="C27" s="665" t="s">
        <v>2004</v>
      </c>
      <c r="D27" s="648">
        <v>54566.543975917833</v>
      </c>
    </row>
    <row r="28" spans="1:4" ht="16.5" thickTop="1" thickBot="1">
      <c r="A28" s="664" t="s">
        <v>770</v>
      </c>
      <c r="B28" s="664" t="s">
        <v>387</v>
      </c>
      <c r="C28" s="665" t="s">
        <v>2003</v>
      </c>
      <c r="D28" s="648">
        <v>56335.92490636732</v>
      </c>
    </row>
    <row r="29" spans="1:4" ht="16.5" thickTop="1" thickBot="1">
      <c r="A29" s="664" t="s">
        <v>769</v>
      </c>
      <c r="B29" s="664" t="s">
        <v>387</v>
      </c>
      <c r="C29" s="665" t="s">
        <v>2001</v>
      </c>
      <c r="D29" s="648">
        <v>59874.686767266307</v>
      </c>
    </row>
    <row r="30" spans="1:4" ht="16.5" thickTop="1" thickBot="1">
      <c r="A30" s="664" t="s">
        <v>771</v>
      </c>
      <c r="B30" s="664" t="s">
        <v>387</v>
      </c>
      <c r="C30" s="665" t="s">
        <v>2242</v>
      </c>
      <c r="D30" s="648">
        <v>157285.765949002</v>
      </c>
    </row>
    <row r="31" spans="1:4" ht="16.5" thickTop="1" thickBot="1">
      <c r="A31" s="664" t="s">
        <v>774</v>
      </c>
      <c r="B31" s="664" t="s">
        <v>422</v>
      </c>
      <c r="C31" s="665" t="s">
        <v>775</v>
      </c>
      <c r="D31" s="648">
        <v>91.77054794235211</v>
      </c>
    </row>
    <row r="32" spans="1:4" ht="16.5" thickTop="1" thickBot="1">
      <c r="A32" s="664" t="s">
        <v>779</v>
      </c>
      <c r="B32" s="664" t="s">
        <v>144</v>
      </c>
      <c r="C32" s="665" t="s">
        <v>1941</v>
      </c>
      <c r="D32" s="648">
        <v>570.61455823723395</v>
      </c>
    </row>
    <row r="33" spans="1:4" ht="16.5" thickTop="1" thickBot="1">
      <c r="A33" s="664" t="s">
        <v>780</v>
      </c>
      <c r="B33" s="664" t="s">
        <v>377</v>
      </c>
      <c r="C33" s="665" t="s">
        <v>781</v>
      </c>
      <c r="D33" s="648">
        <v>7145.7311030827241</v>
      </c>
    </row>
    <row r="34" spans="1:4" ht="16.5" thickTop="1" thickBot="1">
      <c r="A34" s="664" t="s">
        <v>786</v>
      </c>
      <c r="B34" s="664" t="s">
        <v>377</v>
      </c>
      <c r="C34" s="665" t="s">
        <v>787</v>
      </c>
      <c r="D34" s="648">
        <v>8167.5787668693383</v>
      </c>
    </row>
    <row r="35" spans="1:4" ht="16.5" thickTop="1" thickBot="1">
      <c r="A35" s="664" t="s">
        <v>782</v>
      </c>
      <c r="B35" s="664" t="s">
        <v>377</v>
      </c>
      <c r="C35" s="665" t="s">
        <v>783</v>
      </c>
      <c r="D35" s="648">
        <v>7424.461159141023</v>
      </c>
    </row>
    <row r="36" spans="1:4" ht="16.5" thickTop="1" thickBot="1">
      <c r="A36" s="664" t="s">
        <v>784</v>
      </c>
      <c r="B36" s="664" t="s">
        <v>377</v>
      </c>
      <c r="C36" s="665" t="s">
        <v>785</v>
      </c>
      <c r="D36" s="648">
        <v>9426.6259185174622</v>
      </c>
    </row>
    <row r="37" spans="1:4" ht="16.5" thickTop="1" thickBot="1">
      <c r="A37" s="664" t="s">
        <v>898</v>
      </c>
      <c r="B37" s="664" t="s">
        <v>377</v>
      </c>
      <c r="C37" s="665" t="s">
        <v>899</v>
      </c>
      <c r="D37" s="648">
        <v>5496.7162331405571</v>
      </c>
    </row>
    <row r="38" spans="1:4" ht="16.5" thickTop="1" thickBot="1">
      <c r="A38" s="664" t="s">
        <v>788</v>
      </c>
      <c r="B38" s="664" t="s">
        <v>377</v>
      </c>
      <c r="C38" s="665" t="s">
        <v>789</v>
      </c>
      <c r="D38" s="648">
        <v>5595.7651184361039</v>
      </c>
    </row>
    <row r="39" spans="1:4" ht="16.5" thickTop="1" thickBot="1">
      <c r="A39" s="664" t="s">
        <v>917</v>
      </c>
      <c r="B39" s="664" t="s">
        <v>92</v>
      </c>
      <c r="C39" s="665" t="s">
        <v>2243</v>
      </c>
      <c r="D39" s="648">
        <v>381725.18993133202</v>
      </c>
    </row>
    <row r="40" spans="1:4" ht="16.5" thickTop="1" thickBot="1">
      <c r="A40" s="664" t="s">
        <v>896</v>
      </c>
      <c r="B40" s="664" t="s">
        <v>92</v>
      </c>
      <c r="C40" s="665" t="s">
        <v>897</v>
      </c>
      <c r="D40" s="648">
        <v>29578.095263029561</v>
      </c>
    </row>
    <row r="41" spans="1:4" ht="16.5" thickTop="1" thickBot="1">
      <c r="A41" s="664" t="s">
        <v>827</v>
      </c>
      <c r="B41" s="664" t="s">
        <v>92</v>
      </c>
      <c r="C41" s="665" t="s">
        <v>828</v>
      </c>
      <c r="D41" s="648">
        <v>757.6665970362485</v>
      </c>
    </row>
    <row r="42" spans="1:4" ht="16.5" thickTop="1" thickBot="1">
      <c r="A42" s="664" t="s">
        <v>432</v>
      </c>
      <c r="B42" s="664" t="s">
        <v>92</v>
      </c>
      <c r="C42" s="665" t="s">
        <v>433</v>
      </c>
      <c r="D42" s="648">
        <v>12443.862470378208</v>
      </c>
    </row>
    <row r="43" spans="1:4" ht="16.5" thickTop="1" thickBot="1">
      <c r="A43" s="664" t="s">
        <v>376</v>
      </c>
      <c r="B43" s="664" t="s">
        <v>377</v>
      </c>
      <c r="C43" s="665" t="s">
        <v>378</v>
      </c>
      <c r="D43" s="648">
        <v>6419.4617438698988</v>
      </c>
    </row>
    <row r="44" spans="1:4" ht="16.5" thickTop="1" thickBot="1">
      <c r="A44" s="664" t="s">
        <v>379</v>
      </c>
      <c r="B44" s="664" t="s">
        <v>144</v>
      </c>
      <c r="C44" s="665" t="s">
        <v>2244</v>
      </c>
      <c r="D44" s="648">
        <v>67149.181421233254</v>
      </c>
    </row>
    <row r="45" spans="1:4" ht="16.5" thickTop="1" thickBot="1">
      <c r="A45" s="664" t="s">
        <v>778</v>
      </c>
      <c r="B45" s="664" t="s">
        <v>377</v>
      </c>
      <c r="C45" s="665" t="s">
        <v>1940</v>
      </c>
      <c r="D45" s="648">
        <v>131444.52263206406</v>
      </c>
    </row>
    <row r="46" spans="1:4" ht="16.5" thickTop="1" thickBot="1">
      <c r="A46" s="664" t="s">
        <v>913</v>
      </c>
      <c r="B46" s="664" t="s">
        <v>92</v>
      </c>
      <c r="C46" s="665" t="s">
        <v>1954</v>
      </c>
      <c r="D46" s="648">
        <v>12337.542933127921</v>
      </c>
    </row>
    <row r="47" spans="1:4" ht="16.5" thickTop="1" thickBot="1">
      <c r="A47" s="664" t="s">
        <v>914</v>
      </c>
      <c r="B47" s="664" t="s">
        <v>92</v>
      </c>
      <c r="C47" s="665" t="s">
        <v>1955</v>
      </c>
      <c r="D47" s="648">
        <v>57533.418641712655</v>
      </c>
    </row>
    <row r="48" spans="1:4" ht="16.5" thickTop="1" thickBot="1">
      <c r="A48" s="664" t="s">
        <v>797</v>
      </c>
      <c r="B48" s="664" t="s">
        <v>387</v>
      </c>
      <c r="C48" s="665" t="s">
        <v>798</v>
      </c>
      <c r="D48" s="648">
        <v>61553.416302797152</v>
      </c>
    </row>
    <row r="49" spans="1:4" ht="16.5" thickTop="1" thickBot="1">
      <c r="A49" s="664" t="s">
        <v>800</v>
      </c>
      <c r="B49" s="664" t="s">
        <v>387</v>
      </c>
      <c r="C49" s="665" t="s">
        <v>801</v>
      </c>
      <c r="D49" s="648">
        <v>61553.416302797152</v>
      </c>
    </row>
    <row r="50" spans="1:4" ht="16.5" thickTop="1" thickBot="1">
      <c r="A50" s="664" t="s">
        <v>799</v>
      </c>
      <c r="B50" s="664" t="s">
        <v>387</v>
      </c>
      <c r="C50" s="665" t="s">
        <v>1943</v>
      </c>
      <c r="D50" s="648">
        <v>50361.88606592494</v>
      </c>
    </row>
    <row r="51" spans="1:4" ht="16.5" thickTop="1" thickBot="1">
      <c r="A51" s="664" t="s">
        <v>796</v>
      </c>
      <c r="B51" s="664" t="s">
        <v>387</v>
      </c>
      <c r="C51" s="665" t="s">
        <v>1942</v>
      </c>
      <c r="D51" s="648">
        <v>33095.59321647849</v>
      </c>
    </row>
    <row r="52" spans="1:4" ht="16.5" thickTop="1" thickBot="1">
      <c r="A52" s="664" t="s">
        <v>802</v>
      </c>
      <c r="B52" s="664" t="s">
        <v>387</v>
      </c>
      <c r="C52" s="665" t="s">
        <v>803</v>
      </c>
      <c r="D52" s="648">
        <v>61553.416302797152</v>
      </c>
    </row>
    <row r="53" spans="1:4" ht="16.5" thickTop="1" thickBot="1">
      <c r="A53" s="664" t="s">
        <v>380</v>
      </c>
      <c r="B53" s="664" t="s">
        <v>144</v>
      </c>
      <c r="C53" s="665" t="s">
        <v>381</v>
      </c>
      <c r="D53" s="648">
        <v>3472.7318325014462</v>
      </c>
    </row>
    <row r="54" spans="1:4" ht="16.5" thickTop="1" thickBot="1">
      <c r="A54" s="664" t="s">
        <v>794</v>
      </c>
      <c r="B54" s="664" t="s">
        <v>377</v>
      </c>
      <c r="C54" s="665" t="s">
        <v>795</v>
      </c>
      <c r="D54" s="648">
        <v>3814.0735047260487</v>
      </c>
    </row>
    <row r="55" spans="1:4" ht="16.5" thickTop="1" thickBot="1">
      <c r="A55" s="664" t="s">
        <v>790</v>
      </c>
      <c r="B55" s="664" t="s">
        <v>422</v>
      </c>
      <c r="C55" s="665" t="s">
        <v>791</v>
      </c>
      <c r="D55" s="648">
        <v>3423.4890994592088</v>
      </c>
    </row>
    <row r="56" spans="1:4" ht="16.5" thickTop="1" thickBot="1">
      <c r="A56" s="664" t="s">
        <v>792</v>
      </c>
      <c r="B56" s="664" t="s">
        <v>606</v>
      </c>
      <c r="C56" s="665" t="s">
        <v>793</v>
      </c>
      <c r="D56" s="648">
        <v>4935.0171732511726</v>
      </c>
    </row>
    <row r="57" spans="1:4" ht="16.5" thickTop="1" thickBot="1">
      <c r="A57" s="664" t="s">
        <v>382</v>
      </c>
      <c r="B57" s="664" t="s">
        <v>377</v>
      </c>
      <c r="C57" s="665" t="s">
        <v>383</v>
      </c>
      <c r="D57" s="648">
        <v>3871.1503089340972</v>
      </c>
    </row>
    <row r="58" spans="1:4" ht="16.5" thickTop="1" thickBot="1">
      <c r="A58" s="664" t="s">
        <v>384</v>
      </c>
      <c r="B58" s="664" t="s">
        <v>377</v>
      </c>
      <c r="C58" s="665" t="s">
        <v>385</v>
      </c>
      <c r="D58" s="648">
        <v>3871.1503089340972</v>
      </c>
    </row>
    <row r="59" spans="1:4" ht="16.5" thickTop="1" thickBot="1">
      <c r="A59" s="664" t="s">
        <v>386</v>
      </c>
      <c r="B59" s="664" t="s">
        <v>387</v>
      </c>
      <c r="C59" s="665" t="s">
        <v>2245</v>
      </c>
      <c r="D59" s="648">
        <v>25822.217715535247</v>
      </c>
    </row>
    <row r="60" spans="1:4" ht="16.5" thickTop="1" thickBot="1">
      <c r="A60" s="664" t="s">
        <v>388</v>
      </c>
      <c r="B60" s="664" t="s">
        <v>377</v>
      </c>
      <c r="C60" s="665" t="s">
        <v>389</v>
      </c>
      <c r="D60" s="648">
        <v>3515.2596474015609</v>
      </c>
    </row>
    <row r="61" spans="1:4" ht="16.5" thickTop="1" thickBot="1">
      <c r="A61" s="664" t="s">
        <v>390</v>
      </c>
      <c r="B61" s="664" t="s">
        <v>233</v>
      </c>
      <c r="C61" s="665" t="s">
        <v>391</v>
      </c>
      <c r="D61" s="648">
        <v>110833.08139481655</v>
      </c>
    </row>
    <row r="62" spans="1:4" ht="16.5" thickTop="1" thickBot="1">
      <c r="A62" s="664" t="s">
        <v>398</v>
      </c>
      <c r="B62" s="664" t="s">
        <v>233</v>
      </c>
      <c r="C62" s="665" t="s">
        <v>399</v>
      </c>
      <c r="D62" s="648">
        <v>11354.926578330542</v>
      </c>
    </row>
    <row r="63" spans="1:4" ht="16.5" thickTop="1" thickBot="1">
      <c r="A63" s="664" t="s">
        <v>392</v>
      </c>
      <c r="B63" s="664" t="s">
        <v>387</v>
      </c>
      <c r="C63" s="665" t="s">
        <v>393</v>
      </c>
      <c r="D63" s="648">
        <v>32386.050199460798</v>
      </c>
    </row>
    <row r="64" spans="1:4" ht="16.5" thickTop="1" thickBot="1">
      <c r="A64" s="664" t="s">
        <v>400</v>
      </c>
      <c r="B64" s="664" t="s">
        <v>92</v>
      </c>
      <c r="C64" s="665" t="s">
        <v>401</v>
      </c>
      <c r="D64" s="648">
        <v>27187.584404433655</v>
      </c>
    </row>
    <row r="65" spans="1:4" ht="16.5" thickTop="1" thickBot="1">
      <c r="A65" s="664" t="s">
        <v>394</v>
      </c>
      <c r="B65" s="664" t="s">
        <v>92</v>
      </c>
      <c r="C65" s="665" t="s">
        <v>395</v>
      </c>
      <c r="D65" s="648">
        <v>78340.711658105458</v>
      </c>
    </row>
    <row r="66" spans="1:4" ht="16.5" thickTop="1" thickBot="1">
      <c r="A66" s="664" t="s">
        <v>396</v>
      </c>
      <c r="B66" s="664" t="s">
        <v>92</v>
      </c>
      <c r="C66" s="665" t="s">
        <v>397</v>
      </c>
      <c r="D66" s="648">
        <v>60283.177620912153</v>
      </c>
    </row>
    <row r="67" spans="1:4" ht="16.5" thickTop="1" thickBot="1">
      <c r="A67" s="664" t="s">
        <v>918</v>
      </c>
      <c r="B67" s="664" t="s">
        <v>144</v>
      </c>
      <c r="C67" s="665" t="s">
        <v>919</v>
      </c>
      <c r="D67" s="648">
        <v>8456.320246980642</v>
      </c>
    </row>
    <row r="68" spans="1:4" ht="16.5" thickTop="1" thickBot="1">
      <c r="A68" s="664" t="s">
        <v>402</v>
      </c>
      <c r="B68" s="664" t="s">
        <v>377</v>
      </c>
      <c r="C68" s="665" t="s">
        <v>403</v>
      </c>
      <c r="D68" s="648">
        <v>1342.9836284246651</v>
      </c>
    </row>
    <row r="69" spans="1:4" ht="16.5" thickTop="1" thickBot="1">
      <c r="A69" s="664" t="s">
        <v>404</v>
      </c>
      <c r="B69" s="664" t="s">
        <v>377</v>
      </c>
      <c r="C69" s="665" t="s">
        <v>405</v>
      </c>
      <c r="D69" s="648">
        <v>10652.098479454969</v>
      </c>
    </row>
    <row r="70" spans="1:4" ht="16.5" thickTop="1" thickBot="1">
      <c r="A70" s="664" t="s">
        <v>406</v>
      </c>
      <c r="B70" s="664" t="s">
        <v>144</v>
      </c>
      <c r="C70" s="665" t="s">
        <v>407</v>
      </c>
      <c r="D70" s="648">
        <v>47057.027186976578</v>
      </c>
    </row>
    <row r="71" spans="1:4" ht="16.5" thickTop="1" thickBot="1">
      <c r="A71" s="664" t="s">
        <v>408</v>
      </c>
      <c r="B71" s="664" t="s">
        <v>92</v>
      </c>
      <c r="C71" s="665" t="s">
        <v>409</v>
      </c>
      <c r="D71" s="648">
        <v>13708.505387144767</v>
      </c>
    </row>
    <row r="72" spans="1:4" ht="16.5" thickTop="1" thickBot="1">
      <c r="A72" s="664" t="s">
        <v>410</v>
      </c>
      <c r="B72" s="664" t="s">
        <v>92</v>
      </c>
      <c r="C72" s="665" t="s">
        <v>411</v>
      </c>
      <c r="D72" s="648">
        <v>13775632.185505528</v>
      </c>
    </row>
    <row r="73" spans="1:4" ht="16.5" thickTop="1" thickBot="1">
      <c r="A73" s="664" t="s">
        <v>810</v>
      </c>
      <c r="B73" s="664" t="s">
        <v>377</v>
      </c>
      <c r="C73" s="665" t="s">
        <v>811</v>
      </c>
      <c r="D73" s="648">
        <v>1335.1495572588547</v>
      </c>
    </row>
    <row r="74" spans="1:4" ht="16.5" thickTop="1" thickBot="1">
      <c r="A74" s="664" t="s">
        <v>805</v>
      </c>
      <c r="B74" s="664" t="s">
        <v>377</v>
      </c>
      <c r="C74" s="665" t="s">
        <v>806</v>
      </c>
      <c r="D74" s="648">
        <v>1196.3745823216391</v>
      </c>
    </row>
    <row r="75" spans="1:4" ht="16.5" thickTop="1" thickBot="1">
      <c r="A75" s="664" t="s">
        <v>808</v>
      </c>
      <c r="B75" s="664" t="s">
        <v>377</v>
      </c>
      <c r="C75" s="665" t="s">
        <v>809</v>
      </c>
      <c r="D75" s="648">
        <v>1335.1495572588547</v>
      </c>
    </row>
    <row r="76" spans="1:4" ht="16.5" thickTop="1" thickBot="1">
      <c r="A76" s="664" t="s">
        <v>822</v>
      </c>
      <c r="B76" s="664" t="s">
        <v>377</v>
      </c>
      <c r="C76" s="665" t="s">
        <v>823</v>
      </c>
      <c r="D76" s="648">
        <v>1997.6881472816892</v>
      </c>
    </row>
    <row r="77" spans="1:4" ht="16.5" thickTop="1" thickBot="1">
      <c r="A77" s="664" t="s">
        <v>807</v>
      </c>
      <c r="B77" s="664" t="s">
        <v>377</v>
      </c>
      <c r="C77" s="665" t="s">
        <v>2037</v>
      </c>
      <c r="D77" s="648">
        <v>1317.2431088798589</v>
      </c>
    </row>
    <row r="78" spans="1:4" ht="16.5" thickTop="1" thickBot="1">
      <c r="A78" s="664" t="s">
        <v>817</v>
      </c>
      <c r="B78" s="664" t="s">
        <v>377</v>
      </c>
      <c r="C78" s="665" t="s">
        <v>818</v>
      </c>
      <c r="D78" s="648">
        <v>1997.6881472816892</v>
      </c>
    </row>
    <row r="79" spans="1:4" ht="16.5" thickTop="1" thickBot="1">
      <c r="A79" s="664" t="s">
        <v>819</v>
      </c>
      <c r="B79" s="664" t="s">
        <v>377</v>
      </c>
      <c r="C79" s="665" t="s">
        <v>2023</v>
      </c>
      <c r="D79" s="648">
        <v>1900.3218342209011</v>
      </c>
    </row>
    <row r="80" spans="1:4" ht="16.5" thickTop="1" thickBot="1">
      <c r="A80" s="664" t="s">
        <v>820</v>
      </c>
      <c r="B80" s="664" t="s">
        <v>377</v>
      </c>
      <c r="C80" s="665" t="s">
        <v>2024</v>
      </c>
      <c r="D80" s="648">
        <v>1928.3006598130817</v>
      </c>
    </row>
    <row r="81" spans="1:4" ht="16.5" thickTop="1" thickBot="1">
      <c r="A81" s="664" t="s">
        <v>812</v>
      </c>
      <c r="B81" s="664" t="s">
        <v>377</v>
      </c>
      <c r="C81" s="665" t="s">
        <v>2246</v>
      </c>
      <c r="D81" s="648">
        <v>2753.1164382705633</v>
      </c>
    </row>
    <row r="82" spans="1:4" ht="16.5" thickTop="1" thickBot="1">
      <c r="A82" s="664" t="s">
        <v>813</v>
      </c>
      <c r="B82" s="664" t="s">
        <v>377</v>
      </c>
      <c r="C82" s="665" t="s">
        <v>2247</v>
      </c>
      <c r="D82" s="648">
        <v>3021.7131639554964</v>
      </c>
    </row>
    <row r="83" spans="1:4" ht="16.5" thickTop="1" thickBot="1">
      <c r="A83" s="664" t="s">
        <v>814</v>
      </c>
      <c r="B83" s="664" t="s">
        <v>377</v>
      </c>
      <c r="C83" s="665" t="s">
        <v>2248</v>
      </c>
      <c r="D83" s="648">
        <v>2387.1533995248424</v>
      </c>
    </row>
    <row r="84" spans="1:4" ht="16.5" thickTop="1" thickBot="1">
      <c r="A84" s="664" t="s">
        <v>815</v>
      </c>
      <c r="B84" s="664" t="s">
        <v>377</v>
      </c>
      <c r="C84" s="665" t="s">
        <v>2249</v>
      </c>
      <c r="D84" s="648">
        <v>2476.6856414198196</v>
      </c>
    </row>
    <row r="85" spans="1:4" ht="16.5" thickTop="1" thickBot="1">
      <c r="A85" s="664" t="s">
        <v>821</v>
      </c>
      <c r="B85" s="664" t="s">
        <v>377</v>
      </c>
      <c r="C85" s="665" t="s">
        <v>1944</v>
      </c>
      <c r="D85" s="648">
        <v>2623.2946875228458</v>
      </c>
    </row>
    <row r="86" spans="1:4" ht="16.5" thickTop="1" thickBot="1">
      <c r="A86" s="664" t="s">
        <v>816</v>
      </c>
      <c r="B86" s="664" t="s">
        <v>377</v>
      </c>
      <c r="C86" s="665" t="s">
        <v>2250</v>
      </c>
      <c r="D86" s="648">
        <v>2257.3316487771244</v>
      </c>
    </row>
    <row r="87" spans="1:4" ht="16.5" thickTop="1" thickBot="1">
      <c r="A87" s="664" t="s">
        <v>804</v>
      </c>
      <c r="B87" s="664" t="s">
        <v>377</v>
      </c>
      <c r="C87" s="665" t="s">
        <v>2251</v>
      </c>
      <c r="D87" s="648">
        <v>661.41943699914771</v>
      </c>
    </row>
    <row r="88" spans="1:4" ht="16.5" thickTop="1" thickBot="1">
      <c r="A88" s="664" t="s">
        <v>826</v>
      </c>
      <c r="B88" s="664" t="s">
        <v>377</v>
      </c>
      <c r="C88" s="665" t="s">
        <v>1945</v>
      </c>
      <c r="D88" s="648">
        <v>584.19787836472926</v>
      </c>
    </row>
    <row r="89" spans="1:4" ht="16.5" thickTop="1" thickBot="1">
      <c r="A89" s="664" t="s">
        <v>824</v>
      </c>
      <c r="B89" s="664" t="s">
        <v>377</v>
      </c>
      <c r="C89" s="665" t="s">
        <v>825</v>
      </c>
      <c r="D89" s="648">
        <v>506.97631973031099</v>
      </c>
    </row>
    <row r="90" spans="1:4" ht="16.5" thickTop="1" thickBot="1">
      <c r="A90" s="664" t="s">
        <v>915</v>
      </c>
      <c r="B90" s="664" t="s">
        <v>233</v>
      </c>
      <c r="C90" s="665" t="s">
        <v>916</v>
      </c>
      <c r="D90" s="648">
        <v>4797.8090125471153</v>
      </c>
    </row>
    <row r="91" spans="1:4" ht="16.5" thickTop="1" thickBot="1">
      <c r="A91" s="664" t="s">
        <v>412</v>
      </c>
      <c r="B91" s="664" t="s">
        <v>377</v>
      </c>
      <c r="C91" s="665" t="s">
        <v>2252</v>
      </c>
      <c r="D91" s="648">
        <v>9869.8105158976014</v>
      </c>
    </row>
    <row r="92" spans="1:4" ht="16.5" thickTop="1" thickBot="1">
      <c r="A92" s="664" t="s">
        <v>413</v>
      </c>
      <c r="B92" s="664" t="s">
        <v>144</v>
      </c>
      <c r="C92" s="665" t="s">
        <v>414</v>
      </c>
      <c r="D92" s="648">
        <v>37982.934470920591</v>
      </c>
    </row>
    <row r="93" spans="1:4" ht="16.5" thickTop="1" thickBot="1">
      <c r="A93" s="664" t="s">
        <v>415</v>
      </c>
      <c r="B93" s="664" t="s">
        <v>144</v>
      </c>
      <c r="C93" s="665" t="s">
        <v>416</v>
      </c>
      <c r="D93" s="648">
        <v>1025.1441696974944</v>
      </c>
    </row>
    <row r="94" spans="1:4" ht="16.5" thickTop="1" thickBot="1">
      <c r="A94" s="664" t="s">
        <v>417</v>
      </c>
      <c r="B94" s="664" t="s">
        <v>144</v>
      </c>
      <c r="C94" s="665" t="s">
        <v>418</v>
      </c>
      <c r="D94" s="648">
        <v>1025.1441696974944</v>
      </c>
    </row>
    <row r="95" spans="1:4" ht="16.5" thickTop="1" thickBot="1">
      <c r="A95" s="664" t="s">
        <v>419</v>
      </c>
      <c r="B95" s="664" t="s">
        <v>377</v>
      </c>
      <c r="C95" s="665" t="s">
        <v>420</v>
      </c>
      <c r="D95" s="648">
        <v>14682.168517752649</v>
      </c>
    </row>
    <row r="96" spans="1:4" ht="16.5" thickTop="1" thickBot="1">
      <c r="A96" s="664" t="s">
        <v>436</v>
      </c>
      <c r="B96" s="664" t="s">
        <v>377</v>
      </c>
      <c r="C96" s="665" t="s">
        <v>437</v>
      </c>
      <c r="D96" s="648">
        <v>2945.6107583447656</v>
      </c>
    </row>
    <row r="97" spans="1:4" ht="16.5" thickTop="1" thickBot="1">
      <c r="A97" s="664" t="s">
        <v>434</v>
      </c>
      <c r="B97" s="664" t="s">
        <v>377</v>
      </c>
      <c r="C97" s="665" t="s">
        <v>435</v>
      </c>
      <c r="D97" s="648">
        <v>3742.4477112100662</v>
      </c>
    </row>
    <row r="98" spans="1:4" ht="16.5" thickTop="1" thickBot="1">
      <c r="A98" s="664" t="s">
        <v>421</v>
      </c>
      <c r="B98" s="664" t="s">
        <v>422</v>
      </c>
      <c r="C98" s="665" t="s">
        <v>423</v>
      </c>
      <c r="D98" s="648">
        <v>2895.2488722788403</v>
      </c>
    </row>
    <row r="99" spans="1:4" ht="16.5" thickTop="1" thickBot="1">
      <c r="A99" s="664" t="s">
        <v>835</v>
      </c>
      <c r="B99" s="664" t="s">
        <v>387</v>
      </c>
      <c r="C99" s="665" t="s">
        <v>2253</v>
      </c>
      <c r="D99" s="648">
        <v>363724.73269834678</v>
      </c>
    </row>
    <row r="100" spans="1:4" ht="16.5" thickTop="1" thickBot="1">
      <c r="A100" s="664" t="s">
        <v>836</v>
      </c>
      <c r="B100" s="664" t="s">
        <v>387</v>
      </c>
      <c r="C100" s="665" t="s">
        <v>2254</v>
      </c>
      <c r="D100" s="648">
        <v>387226.94619577844</v>
      </c>
    </row>
    <row r="101" spans="1:4" ht="16.5" thickTop="1" thickBot="1">
      <c r="A101" s="664" t="s">
        <v>837</v>
      </c>
      <c r="B101" s="664" t="s">
        <v>387</v>
      </c>
      <c r="C101" s="665" t="s">
        <v>2255</v>
      </c>
      <c r="D101" s="648">
        <v>514810.39089612162</v>
      </c>
    </row>
    <row r="102" spans="1:4" ht="16.5" thickTop="1" thickBot="1">
      <c r="A102" s="664" t="s">
        <v>838</v>
      </c>
      <c r="B102" s="664" t="s">
        <v>387</v>
      </c>
      <c r="C102" s="665" t="s">
        <v>2256</v>
      </c>
      <c r="D102" s="648">
        <v>437588.83226170338</v>
      </c>
    </row>
    <row r="103" spans="1:4" ht="16.5" thickTop="1" thickBot="1">
      <c r="A103" s="664" t="s">
        <v>839</v>
      </c>
      <c r="B103" s="664" t="s">
        <v>387</v>
      </c>
      <c r="C103" s="665" t="s">
        <v>2257</v>
      </c>
      <c r="D103" s="648">
        <v>453256.97459332441</v>
      </c>
    </row>
    <row r="104" spans="1:4" ht="16.5" thickTop="1" thickBot="1">
      <c r="A104" s="664" t="s">
        <v>833</v>
      </c>
      <c r="B104" s="664" t="s">
        <v>387</v>
      </c>
      <c r="C104" s="665" t="s">
        <v>2006</v>
      </c>
      <c r="D104" s="648">
        <v>352533.20246147463</v>
      </c>
    </row>
    <row r="105" spans="1:4" ht="16.5" thickTop="1" thickBot="1">
      <c r="A105" s="664" t="s">
        <v>832</v>
      </c>
      <c r="B105" s="664" t="s">
        <v>387</v>
      </c>
      <c r="C105" s="665" t="s">
        <v>2007</v>
      </c>
      <c r="D105" s="648">
        <v>374916.26293521898</v>
      </c>
    </row>
    <row r="106" spans="1:4" ht="16.5" thickTop="1" thickBot="1">
      <c r="A106" s="664" t="s">
        <v>1661</v>
      </c>
      <c r="B106" s="664" t="s">
        <v>387</v>
      </c>
      <c r="C106" s="665" t="s">
        <v>2005</v>
      </c>
      <c r="D106" s="648">
        <v>408490.85364583565</v>
      </c>
    </row>
    <row r="107" spans="1:4" ht="16.5" thickTop="1" thickBot="1">
      <c r="A107" s="664" t="s">
        <v>829</v>
      </c>
      <c r="B107" s="664" t="s">
        <v>387</v>
      </c>
      <c r="C107" s="665" t="s">
        <v>2005</v>
      </c>
      <c r="D107" s="648">
        <v>408490.85364583565</v>
      </c>
    </row>
    <row r="108" spans="1:4" ht="16.5" thickTop="1" thickBot="1">
      <c r="A108" s="664" t="s">
        <v>831</v>
      </c>
      <c r="B108" s="664" t="s">
        <v>387</v>
      </c>
      <c r="C108" s="665" t="s">
        <v>2008</v>
      </c>
      <c r="D108" s="648">
        <v>425278.14900114399</v>
      </c>
    </row>
    <row r="109" spans="1:4" ht="16.5" thickTop="1" thickBot="1">
      <c r="A109" s="664" t="s">
        <v>830</v>
      </c>
      <c r="B109" s="664" t="s">
        <v>387</v>
      </c>
      <c r="C109" s="665" t="s">
        <v>2009</v>
      </c>
      <c r="D109" s="648">
        <v>442065.44435645221</v>
      </c>
    </row>
    <row r="110" spans="1:4" ht="16.5" thickTop="1" thickBot="1">
      <c r="A110" s="664" t="s">
        <v>834</v>
      </c>
      <c r="B110" s="664" t="s">
        <v>387</v>
      </c>
      <c r="C110" s="665" t="s">
        <v>2010</v>
      </c>
      <c r="D110" s="648">
        <v>438186.45997635234</v>
      </c>
    </row>
    <row r="111" spans="1:4" ht="16.5" thickTop="1" thickBot="1">
      <c r="A111" s="664" t="s">
        <v>424</v>
      </c>
      <c r="B111" s="664" t="s">
        <v>144</v>
      </c>
      <c r="C111" s="665" t="s">
        <v>425</v>
      </c>
      <c r="D111" s="648">
        <v>1644.0357917965273</v>
      </c>
    </row>
    <row r="112" spans="1:4" ht="16.5" thickTop="1" thickBot="1">
      <c r="A112" s="664" t="s">
        <v>426</v>
      </c>
      <c r="B112" s="664" t="s">
        <v>233</v>
      </c>
      <c r="C112" s="665" t="s">
        <v>427</v>
      </c>
      <c r="D112" s="648">
        <v>1727.972268573069</v>
      </c>
    </row>
    <row r="113" spans="1:4" ht="16.5" thickTop="1" thickBot="1">
      <c r="A113" s="664" t="s">
        <v>428</v>
      </c>
      <c r="B113" s="664" t="s">
        <v>92</v>
      </c>
      <c r="C113" s="665" t="s">
        <v>427</v>
      </c>
      <c r="D113" s="648">
        <v>799.07525891267574</v>
      </c>
    </row>
    <row r="114" spans="1:4" ht="16.5" thickTop="1" thickBot="1">
      <c r="A114" s="664" t="s">
        <v>429</v>
      </c>
      <c r="B114" s="664" t="s">
        <v>144</v>
      </c>
      <c r="C114" s="665" t="s">
        <v>2258</v>
      </c>
      <c r="D114" s="648">
        <v>36169.90657254729</v>
      </c>
    </row>
    <row r="115" spans="1:4" ht="16.5" thickTop="1" thickBot="1">
      <c r="A115" s="664" t="s">
        <v>430</v>
      </c>
      <c r="B115" s="664" t="s">
        <v>92</v>
      </c>
      <c r="C115" s="665" t="s">
        <v>431</v>
      </c>
      <c r="D115" s="648">
        <v>35694.266537480224</v>
      </c>
    </row>
    <row r="116" spans="1:4" ht="16.5" thickTop="1" thickBot="1">
      <c r="A116" s="664" t="s">
        <v>438</v>
      </c>
      <c r="B116" s="664" t="s">
        <v>92</v>
      </c>
      <c r="C116" s="665" t="s">
        <v>1913</v>
      </c>
      <c r="D116" s="648">
        <v>274192.49080336909</v>
      </c>
    </row>
    <row r="117" spans="1:4" ht="16.5" thickTop="1" thickBot="1">
      <c r="A117" s="664" t="s">
        <v>440</v>
      </c>
      <c r="B117" s="664" t="s">
        <v>92</v>
      </c>
      <c r="C117" s="665" t="s">
        <v>441</v>
      </c>
      <c r="D117" s="648">
        <v>95128.007013413764</v>
      </c>
    </row>
    <row r="118" spans="1:4" ht="16.5" thickTop="1" thickBot="1">
      <c r="A118" s="664" t="s">
        <v>439</v>
      </c>
      <c r="B118" s="664" t="s">
        <v>92</v>
      </c>
      <c r="C118" s="665" t="s">
        <v>2259</v>
      </c>
      <c r="D118" s="648">
        <v>86566.486382206538</v>
      </c>
    </row>
    <row r="119" spans="1:4" ht="16.5" thickTop="1" thickBot="1">
      <c r="A119" s="664" t="s">
        <v>443</v>
      </c>
      <c r="B119" s="664" t="s">
        <v>387</v>
      </c>
      <c r="C119" s="665" t="s">
        <v>2260</v>
      </c>
      <c r="D119" s="648">
        <v>3593.6003590596665</v>
      </c>
    </row>
    <row r="120" spans="1:4" ht="16.5" thickTop="1" thickBot="1">
      <c r="A120" s="664" t="s">
        <v>442</v>
      </c>
      <c r="B120" s="664" t="s">
        <v>387</v>
      </c>
      <c r="C120" s="665" t="s">
        <v>2261</v>
      </c>
      <c r="D120" s="648">
        <v>3077.670815139857</v>
      </c>
    </row>
    <row r="121" spans="1:4" ht="16.5" thickTop="1" thickBot="1">
      <c r="A121" s="664" t="s">
        <v>840</v>
      </c>
      <c r="B121" s="664" t="s">
        <v>606</v>
      </c>
      <c r="C121" s="665" t="s">
        <v>2262</v>
      </c>
      <c r="D121" s="648">
        <v>20144.754426369975</v>
      </c>
    </row>
    <row r="122" spans="1:4" ht="16.5" thickTop="1" thickBot="1">
      <c r="A122" s="664" t="s">
        <v>841</v>
      </c>
      <c r="B122" s="664" t="s">
        <v>606</v>
      </c>
      <c r="C122" s="665" t="s">
        <v>1946</v>
      </c>
      <c r="D122" s="648">
        <v>36372.473269834671</v>
      </c>
    </row>
    <row r="123" spans="1:4" ht="16.5" thickTop="1" thickBot="1">
      <c r="A123" s="664" t="s">
        <v>444</v>
      </c>
      <c r="B123" s="664" t="s">
        <v>387</v>
      </c>
      <c r="C123" s="665" t="s">
        <v>1914</v>
      </c>
      <c r="D123" s="648">
        <v>2362.5320330037234</v>
      </c>
    </row>
    <row r="124" spans="1:4" ht="16.5" thickTop="1" thickBot="1">
      <c r="A124" s="664" t="s">
        <v>445</v>
      </c>
      <c r="B124" s="664" t="s">
        <v>144</v>
      </c>
      <c r="C124" s="665" t="s">
        <v>446</v>
      </c>
      <c r="D124" s="648">
        <v>12378.951595004351</v>
      </c>
    </row>
    <row r="125" spans="1:4" ht="16.5" thickTop="1" thickBot="1">
      <c r="A125" s="664" t="s">
        <v>865</v>
      </c>
      <c r="B125" s="664" t="s">
        <v>422</v>
      </c>
      <c r="C125" s="665" t="s">
        <v>1947</v>
      </c>
      <c r="D125" s="648">
        <v>1940.6113430736411</v>
      </c>
    </row>
    <row r="126" spans="1:4" ht="16.5" thickTop="1" thickBot="1">
      <c r="A126" s="664" t="s">
        <v>866</v>
      </c>
      <c r="B126" s="664" t="s">
        <v>422</v>
      </c>
      <c r="C126" s="665" t="s">
        <v>1948</v>
      </c>
      <c r="D126" s="648">
        <v>2566.2178833147973</v>
      </c>
    </row>
    <row r="127" spans="1:4" ht="16.5" thickTop="1" thickBot="1">
      <c r="A127" s="664" t="s">
        <v>864</v>
      </c>
      <c r="B127" s="664" t="s">
        <v>422</v>
      </c>
      <c r="C127" s="665" t="s">
        <v>2263</v>
      </c>
      <c r="D127" s="648">
        <v>1915.9899765525222</v>
      </c>
    </row>
    <row r="128" spans="1:4" ht="16.5" thickTop="1" thickBot="1">
      <c r="A128" s="664" t="s">
        <v>846</v>
      </c>
      <c r="B128" s="664" t="s">
        <v>422</v>
      </c>
      <c r="C128" s="665" t="s">
        <v>847</v>
      </c>
      <c r="D128" s="648">
        <v>1962.9944035473857</v>
      </c>
    </row>
    <row r="129" spans="1:4" ht="16.5" thickTop="1" thickBot="1">
      <c r="A129" s="664" t="s">
        <v>848</v>
      </c>
      <c r="B129" s="664" t="s">
        <v>422</v>
      </c>
      <c r="C129" s="665" t="s">
        <v>849</v>
      </c>
      <c r="D129" s="648">
        <v>2008.8796775185615</v>
      </c>
    </row>
    <row r="130" spans="1:4" ht="16.5" thickTop="1" thickBot="1">
      <c r="A130" s="664" t="s">
        <v>850</v>
      </c>
      <c r="B130" s="664" t="s">
        <v>422</v>
      </c>
      <c r="C130" s="665" t="s">
        <v>851</v>
      </c>
      <c r="D130" s="648">
        <v>2368.1277981221592</v>
      </c>
    </row>
    <row r="131" spans="1:4" ht="16.5" thickTop="1" thickBot="1">
      <c r="A131" s="664" t="s">
        <v>852</v>
      </c>
      <c r="B131" s="664" t="s">
        <v>422</v>
      </c>
      <c r="C131" s="665" t="s">
        <v>853</v>
      </c>
      <c r="D131" s="648">
        <v>3140.3433844663418</v>
      </c>
    </row>
    <row r="132" spans="1:4" ht="16.5" thickTop="1" thickBot="1">
      <c r="A132" s="664" t="s">
        <v>854</v>
      </c>
      <c r="B132" s="664" t="s">
        <v>422</v>
      </c>
      <c r="C132" s="665" t="s">
        <v>855</v>
      </c>
      <c r="D132" s="648">
        <v>1046.4080771475515</v>
      </c>
    </row>
    <row r="133" spans="1:4" ht="16.5" thickTop="1" thickBot="1">
      <c r="A133" s="664" t="s">
        <v>858</v>
      </c>
      <c r="B133" s="664" t="s">
        <v>422</v>
      </c>
      <c r="C133" s="665" t="s">
        <v>859</v>
      </c>
      <c r="D133" s="648">
        <v>2014.4754426369975</v>
      </c>
    </row>
    <row r="134" spans="1:4" ht="16.5" thickTop="1" thickBot="1">
      <c r="A134" s="664" t="s">
        <v>856</v>
      </c>
      <c r="B134" s="664" t="s">
        <v>422</v>
      </c>
      <c r="C134" s="665" t="s">
        <v>857</v>
      </c>
      <c r="D134" s="648">
        <v>3009.4024806949374</v>
      </c>
    </row>
    <row r="135" spans="1:4" ht="16.5" thickTop="1" thickBot="1">
      <c r="A135" s="664" t="s">
        <v>860</v>
      </c>
      <c r="B135" s="664" t="s">
        <v>422</v>
      </c>
      <c r="C135" s="665" t="s">
        <v>861</v>
      </c>
      <c r="D135" s="648">
        <v>2245.020965516565</v>
      </c>
    </row>
    <row r="136" spans="1:4" ht="16.5" thickTop="1" thickBot="1">
      <c r="A136" s="664" t="s">
        <v>862</v>
      </c>
      <c r="B136" s="664" t="s">
        <v>422</v>
      </c>
      <c r="C136" s="665" t="s">
        <v>863</v>
      </c>
      <c r="D136" s="648">
        <v>3009.4024806949374</v>
      </c>
    </row>
    <row r="137" spans="1:4" ht="16.5" thickTop="1" thickBot="1">
      <c r="A137" s="664" t="s">
        <v>845</v>
      </c>
      <c r="B137" s="664" t="s">
        <v>377</v>
      </c>
      <c r="C137" s="665" t="s">
        <v>2264</v>
      </c>
      <c r="D137" s="648">
        <v>5856.5277729552263</v>
      </c>
    </row>
    <row r="138" spans="1:4" ht="31.5" thickTop="1" thickBot="1">
      <c r="A138" s="664" t="s">
        <v>842</v>
      </c>
      <c r="B138" s="664" t="s">
        <v>843</v>
      </c>
      <c r="C138" s="665" t="s">
        <v>844</v>
      </c>
      <c r="D138" s="648">
        <v>0</v>
      </c>
    </row>
    <row r="139" spans="1:4" ht="16.5" thickTop="1" thickBot="1">
      <c r="A139" s="664" t="s">
        <v>447</v>
      </c>
      <c r="B139" s="664" t="s">
        <v>377</v>
      </c>
      <c r="C139" s="665" t="s">
        <v>448</v>
      </c>
      <c r="D139" s="648">
        <v>5371.9345136986603</v>
      </c>
    </row>
    <row r="140" spans="1:4" ht="16.5" thickTop="1" thickBot="1">
      <c r="A140" s="664" t="s">
        <v>449</v>
      </c>
      <c r="B140" s="664" t="s">
        <v>450</v>
      </c>
      <c r="C140" s="665" t="s">
        <v>2265</v>
      </c>
      <c r="D140" s="648">
        <v>33.574590710616626</v>
      </c>
    </row>
    <row r="141" spans="1:4" ht="16.5" thickTop="1" thickBot="1">
      <c r="A141" s="664" t="s">
        <v>451</v>
      </c>
      <c r="B141" s="664" t="s">
        <v>144</v>
      </c>
      <c r="C141" s="665" t="s">
        <v>2266</v>
      </c>
      <c r="D141" s="648">
        <v>4144.2236467137791</v>
      </c>
    </row>
    <row r="142" spans="1:4" ht="16.5" thickTop="1" thickBot="1">
      <c r="A142" s="664" t="s">
        <v>452</v>
      </c>
      <c r="B142" s="664" t="s">
        <v>92</v>
      </c>
      <c r="C142" s="665" t="s">
        <v>2267</v>
      </c>
      <c r="D142" s="648">
        <v>3581.2896757991066</v>
      </c>
    </row>
    <row r="143" spans="1:4" ht="16.5" thickTop="1" thickBot="1">
      <c r="A143" s="664" t="s">
        <v>453</v>
      </c>
      <c r="B143" s="664" t="s">
        <v>454</v>
      </c>
      <c r="C143" s="665" t="s">
        <v>455</v>
      </c>
      <c r="D143" s="648">
        <v>11241.892122938134</v>
      </c>
    </row>
    <row r="144" spans="1:4" ht="16.5" thickTop="1" thickBot="1">
      <c r="A144" s="664" t="s">
        <v>456</v>
      </c>
      <c r="B144" s="664" t="s">
        <v>422</v>
      </c>
      <c r="C144" s="665" t="s">
        <v>457</v>
      </c>
      <c r="D144" s="648">
        <v>19629.944035473854</v>
      </c>
    </row>
    <row r="145" spans="1:4" ht="16.5" thickTop="1" thickBot="1">
      <c r="A145" s="664" t="s">
        <v>873</v>
      </c>
      <c r="B145" s="664" t="s">
        <v>233</v>
      </c>
      <c r="C145" s="665" t="s">
        <v>875</v>
      </c>
      <c r="D145" s="648">
        <v>12616.21203602604</v>
      </c>
    </row>
    <row r="146" spans="1:4" ht="31.5" thickTop="1" thickBot="1">
      <c r="A146" s="664" t="s">
        <v>867</v>
      </c>
      <c r="B146" s="664" t="s">
        <v>233</v>
      </c>
      <c r="C146" s="665" t="s">
        <v>2268</v>
      </c>
      <c r="D146" s="648">
        <v>16319.489391407054</v>
      </c>
    </row>
    <row r="147" spans="1:4" ht="16.5" thickTop="1" thickBot="1">
      <c r="A147" s="664" t="s">
        <v>868</v>
      </c>
      <c r="B147" s="664" t="s">
        <v>233</v>
      </c>
      <c r="C147" s="665" t="s">
        <v>2269</v>
      </c>
      <c r="D147" s="648">
        <v>23174.301661491281</v>
      </c>
    </row>
    <row r="148" spans="1:4" ht="16.5" thickTop="1" thickBot="1">
      <c r="A148" s="664" t="s">
        <v>1691</v>
      </c>
      <c r="B148" s="664" t="s">
        <v>233</v>
      </c>
      <c r="C148" s="665" t="s">
        <v>1949</v>
      </c>
      <c r="D148" s="648">
        <v>9940.3171563898959</v>
      </c>
    </row>
    <row r="149" spans="1:4" ht="16.5" thickTop="1" thickBot="1">
      <c r="A149" s="664" t="s">
        <v>869</v>
      </c>
      <c r="B149" s="664" t="s">
        <v>144</v>
      </c>
      <c r="C149" s="665" t="s">
        <v>2270</v>
      </c>
      <c r="D149" s="648">
        <v>26484.756305558083</v>
      </c>
    </row>
    <row r="150" spans="1:4" ht="16.5" thickTop="1" thickBot="1">
      <c r="A150" s="664" t="s">
        <v>870</v>
      </c>
      <c r="B150" s="664" t="s">
        <v>233</v>
      </c>
      <c r="C150" s="665" t="s">
        <v>871</v>
      </c>
      <c r="D150" s="648">
        <v>8852.5004173659163</v>
      </c>
    </row>
    <row r="151" spans="1:4" ht="16.5" thickTop="1" thickBot="1">
      <c r="A151" s="664" t="s">
        <v>872</v>
      </c>
      <c r="B151" s="664" t="s">
        <v>450</v>
      </c>
      <c r="C151" s="665" t="s">
        <v>2271</v>
      </c>
      <c r="D151" s="648">
        <v>215908.12048276234</v>
      </c>
    </row>
    <row r="152" spans="1:4" ht="16.5" thickTop="1" thickBot="1">
      <c r="A152" s="664" t="s">
        <v>458</v>
      </c>
      <c r="B152" s="664" t="s">
        <v>92</v>
      </c>
      <c r="C152" s="665" t="s">
        <v>459</v>
      </c>
      <c r="D152" s="648">
        <v>1278.0727530508063</v>
      </c>
    </row>
    <row r="153" spans="1:4" ht="16.5" thickTop="1" thickBot="1">
      <c r="A153" s="664" t="s">
        <v>460</v>
      </c>
      <c r="B153" s="664" t="s">
        <v>377</v>
      </c>
      <c r="C153" s="665" t="s">
        <v>461</v>
      </c>
      <c r="D153" s="648">
        <v>35408.882516439982</v>
      </c>
    </row>
    <row r="154" spans="1:4" ht="16.5" thickTop="1" thickBot="1">
      <c r="A154" s="664" t="s">
        <v>462</v>
      </c>
      <c r="B154" s="664" t="s">
        <v>377</v>
      </c>
      <c r="C154" s="665" t="s">
        <v>463</v>
      </c>
      <c r="D154" s="648">
        <v>5135.7932257006569</v>
      </c>
    </row>
    <row r="155" spans="1:4" ht="16.5" thickTop="1" thickBot="1">
      <c r="A155" s="664" t="s">
        <v>909</v>
      </c>
      <c r="B155" s="664" t="s">
        <v>144</v>
      </c>
      <c r="C155" s="665" t="s">
        <v>2272</v>
      </c>
      <c r="D155" s="648">
        <v>69426.657824436741</v>
      </c>
    </row>
    <row r="156" spans="1:4" ht="16.5" thickTop="1" thickBot="1">
      <c r="A156" s="664" t="s">
        <v>910</v>
      </c>
      <c r="B156" s="664" t="s">
        <v>144</v>
      </c>
      <c r="C156" s="665" t="s">
        <v>2273</v>
      </c>
      <c r="D156" s="648">
        <v>17053.653774945873</v>
      </c>
    </row>
    <row r="157" spans="1:4" ht="16.5" thickTop="1" thickBot="1">
      <c r="A157" s="664" t="s">
        <v>911</v>
      </c>
      <c r="B157" s="664" t="s">
        <v>144</v>
      </c>
      <c r="C157" s="665" t="s">
        <v>2274</v>
      </c>
      <c r="D157" s="648">
        <v>33207.508518847215</v>
      </c>
    </row>
    <row r="158" spans="1:4" ht="16.5" thickTop="1" thickBot="1">
      <c r="A158" s="664" t="s">
        <v>912</v>
      </c>
      <c r="B158" s="664" t="s">
        <v>144</v>
      </c>
      <c r="C158" s="665" t="s">
        <v>2275</v>
      </c>
      <c r="D158" s="648">
        <v>66415.01703769443</v>
      </c>
    </row>
    <row r="159" spans="1:4" ht="16.5" thickTop="1" thickBot="1">
      <c r="A159" s="664" t="s">
        <v>466</v>
      </c>
      <c r="B159" s="664" t="s">
        <v>233</v>
      </c>
      <c r="C159" s="665" t="s">
        <v>467</v>
      </c>
      <c r="D159" s="648">
        <v>7871.2976458572784</v>
      </c>
    </row>
    <row r="160" spans="1:4" ht="16.5" thickTop="1" thickBot="1">
      <c r="A160" s="664" t="s">
        <v>902</v>
      </c>
      <c r="B160" s="664" t="s">
        <v>233</v>
      </c>
      <c r="C160" s="665" t="s">
        <v>467</v>
      </c>
      <c r="D160" s="648">
        <v>9459.8486372348998</v>
      </c>
    </row>
    <row r="161" spans="1:4" ht="16.5" thickTop="1" thickBot="1">
      <c r="A161" s="664" t="s">
        <v>468</v>
      </c>
      <c r="B161" s="664" t="s">
        <v>233</v>
      </c>
      <c r="C161" s="665" t="s">
        <v>469</v>
      </c>
      <c r="D161" s="648">
        <v>12115.861921088415</v>
      </c>
    </row>
    <row r="162" spans="1:4" ht="16.5" thickTop="1" thickBot="1">
      <c r="A162" s="664" t="s">
        <v>903</v>
      </c>
      <c r="B162" s="664" t="s">
        <v>233</v>
      </c>
      <c r="C162" s="665" t="s">
        <v>469</v>
      </c>
      <c r="D162" s="648">
        <v>10387.978365864783</v>
      </c>
    </row>
    <row r="163" spans="1:4" ht="16.5" thickTop="1" thickBot="1">
      <c r="A163" s="664" t="s">
        <v>894</v>
      </c>
      <c r="B163" s="664" t="s">
        <v>233</v>
      </c>
      <c r="C163" s="665" t="s">
        <v>895</v>
      </c>
      <c r="D163" s="648">
        <v>5746.8507766338789</v>
      </c>
    </row>
    <row r="164" spans="1:4" ht="16.5" thickTop="1" thickBot="1">
      <c r="A164" s="664" t="s">
        <v>900</v>
      </c>
      <c r="B164" s="664" t="s">
        <v>233</v>
      </c>
      <c r="C164" s="665" t="s">
        <v>895</v>
      </c>
      <c r="D164" s="648">
        <v>10141.764700653595</v>
      </c>
    </row>
    <row r="165" spans="1:4" ht="16.5" thickTop="1" thickBot="1">
      <c r="A165" s="664" t="s">
        <v>907</v>
      </c>
      <c r="B165" s="664" t="s">
        <v>874</v>
      </c>
      <c r="C165" s="665" t="s">
        <v>908</v>
      </c>
      <c r="D165" s="648">
        <v>13414.168141915028</v>
      </c>
    </row>
    <row r="166" spans="1:4" ht="16.5" thickTop="1" thickBot="1">
      <c r="A166" s="664" t="s">
        <v>905</v>
      </c>
      <c r="B166" s="664" t="s">
        <v>233</v>
      </c>
      <c r="C166" s="665" t="s">
        <v>906</v>
      </c>
      <c r="D166" s="648">
        <v>9575.4732706678624</v>
      </c>
    </row>
    <row r="167" spans="1:4" ht="16.5" thickTop="1" thickBot="1">
      <c r="A167" s="664" t="s">
        <v>470</v>
      </c>
      <c r="B167" s="664" t="s">
        <v>233</v>
      </c>
      <c r="C167" s="665" t="s">
        <v>471</v>
      </c>
      <c r="D167" s="648">
        <v>10170.862679269463</v>
      </c>
    </row>
    <row r="168" spans="1:4" ht="16.5" thickTop="1" thickBot="1">
      <c r="A168" s="664" t="s">
        <v>904</v>
      </c>
      <c r="B168" s="664" t="s">
        <v>233</v>
      </c>
      <c r="C168" s="665" t="s">
        <v>471</v>
      </c>
      <c r="D168" s="648">
        <v>7074.1662627269234</v>
      </c>
    </row>
    <row r="169" spans="1:4" ht="16.5" thickTop="1" thickBot="1">
      <c r="A169" s="664" t="s">
        <v>464</v>
      </c>
      <c r="B169" s="664" t="s">
        <v>233</v>
      </c>
      <c r="C169" s="665" t="s">
        <v>465</v>
      </c>
      <c r="D169" s="648">
        <v>6450.7980285331414</v>
      </c>
    </row>
    <row r="170" spans="1:4" ht="16.5" thickTop="1" thickBot="1">
      <c r="A170" s="664" t="s">
        <v>901</v>
      </c>
      <c r="B170" s="664" t="s">
        <v>233</v>
      </c>
      <c r="C170" s="665" t="s">
        <v>465</v>
      </c>
      <c r="D170" s="648">
        <v>11323.590293667299</v>
      </c>
    </row>
    <row r="171" spans="1:4" ht="16.5" thickTop="1" thickBot="1">
      <c r="A171" s="664" t="s">
        <v>877</v>
      </c>
      <c r="B171" s="664" t="s">
        <v>233</v>
      </c>
      <c r="C171" s="665" t="s">
        <v>878</v>
      </c>
      <c r="D171" s="648">
        <v>8089.2380552112327</v>
      </c>
    </row>
    <row r="172" spans="1:4" ht="16.5" thickTop="1" thickBot="1">
      <c r="A172" s="664" t="s">
        <v>890</v>
      </c>
      <c r="B172" s="664" t="s">
        <v>874</v>
      </c>
      <c r="C172" s="665" t="s">
        <v>891</v>
      </c>
      <c r="D172" s="648">
        <v>22509.524765421073</v>
      </c>
    </row>
    <row r="173" spans="1:4" ht="16.5" thickTop="1" thickBot="1">
      <c r="A173" s="664" t="s">
        <v>892</v>
      </c>
      <c r="B173" s="664" t="s">
        <v>874</v>
      </c>
      <c r="C173" s="665" t="s">
        <v>893</v>
      </c>
      <c r="D173" s="648">
        <v>6739.5395086444441</v>
      </c>
    </row>
    <row r="174" spans="1:4" ht="16.5" thickTop="1" thickBot="1">
      <c r="A174" s="664" t="s">
        <v>879</v>
      </c>
      <c r="B174" s="664" t="s">
        <v>233</v>
      </c>
      <c r="C174" s="665" t="s">
        <v>880</v>
      </c>
      <c r="D174" s="648">
        <v>3418.7103160480638</v>
      </c>
    </row>
    <row r="175" spans="1:4" ht="16.5" thickTop="1" thickBot="1">
      <c r="A175" s="664" t="s">
        <v>881</v>
      </c>
      <c r="B175" s="664" t="s">
        <v>233</v>
      </c>
      <c r="C175" s="665" t="s">
        <v>882</v>
      </c>
      <c r="D175" s="648">
        <v>6712.2321748664772</v>
      </c>
    </row>
    <row r="176" spans="1:4" ht="31.5" thickTop="1" thickBot="1">
      <c r="A176" s="664" t="s">
        <v>887</v>
      </c>
      <c r="B176" s="664" t="s">
        <v>233</v>
      </c>
      <c r="C176" s="665" t="s">
        <v>1952</v>
      </c>
      <c r="D176" s="648">
        <v>3254.496992882438</v>
      </c>
    </row>
    <row r="177" spans="1:4" ht="31.5" thickTop="1" thickBot="1">
      <c r="A177" s="664" t="s">
        <v>883</v>
      </c>
      <c r="B177" s="664" t="s">
        <v>233</v>
      </c>
      <c r="C177" s="665" t="s">
        <v>1951</v>
      </c>
      <c r="D177" s="648">
        <v>6000.8985130108786</v>
      </c>
    </row>
    <row r="178" spans="1:4" ht="16.5" thickTop="1" thickBot="1">
      <c r="A178" s="664" t="s">
        <v>884</v>
      </c>
      <c r="B178" s="664" t="s">
        <v>233</v>
      </c>
      <c r="C178" s="665" t="s">
        <v>2276</v>
      </c>
      <c r="D178" s="648">
        <v>6397.0786833961547</v>
      </c>
    </row>
    <row r="179" spans="1:4" ht="31.5" thickTop="1" thickBot="1">
      <c r="A179" s="664" t="s">
        <v>889</v>
      </c>
      <c r="B179" s="664" t="s">
        <v>233</v>
      </c>
      <c r="C179" s="665" t="s">
        <v>1953</v>
      </c>
      <c r="D179" s="648">
        <v>5806.1658868893019</v>
      </c>
    </row>
    <row r="180" spans="1:4" ht="31.5" thickTop="1" thickBot="1">
      <c r="A180" s="664" t="s">
        <v>876</v>
      </c>
      <c r="B180" s="664" t="s">
        <v>233</v>
      </c>
      <c r="C180" s="665" t="s">
        <v>1950</v>
      </c>
      <c r="D180" s="648">
        <v>6689.1776225785188</v>
      </c>
    </row>
    <row r="181" spans="1:4" ht="16.5" thickTop="1" thickBot="1">
      <c r="A181" s="664" t="s">
        <v>885</v>
      </c>
      <c r="B181" s="664" t="s">
        <v>233</v>
      </c>
      <c r="C181" s="665" t="s">
        <v>886</v>
      </c>
      <c r="D181" s="648">
        <v>4370.9416662523363</v>
      </c>
    </row>
    <row r="182" spans="1:4" ht="16.5" thickTop="1" thickBot="1">
      <c r="A182" s="664" t="s">
        <v>888</v>
      </c>
      <c r="B182" s="664" t="s">
        <v>233</v>
      </c>
      <c r="C182" s="665" t="s">
        <v>886</v>
      </c>
      <c r="D182" s="648">
        <v>4255.0197960588139</v>
      </c>
    </row>
    <row r="183" spans="1:4" ht="16.5" thickTop="1" thickBot="1">
      <c r="A183" s="664" t="s">
        <v>472</v>
      </c>
      <c r="B183" s="664" t="s">
        <v>377</v>
      </c>
      <c r="C183" s="665" t="s">
        <v>473</v>
      </c>
      <c r="D183" s="648">
        <v>6618.6709820862243</v>
      </c>
    </row>
    <row r="184" spans="1:4" ht="16.5" thickTop="1" thickBot="1">
      <c r="A184" s="664" t="s">
        <v>476</v>
      </c>
      <c r="B184" s="664" t="s">
        <v>92</v>
      </c>
      <c r="C184" s="665" t="s">
        <v>477</v>
      </c>
      <c r="D184" s="648">
        <v>9415.4343882805879</v>
      </c>
    </row>
    <row r="185" spans="1:4" ht="16.5" thickTop="1" thickBot="1">
      <c r="A185" s="664" t="s">
        <v>474</v>
      </c>
      <c r="B185" s="664" t="s">
        <v>387</v>
      </c>
      <c r="C185" s="665" t="s">
        <v>475</v>
      </c>
      <c r="D185" s="648">
        <v>99884.407364084458</v>
      </c>
    </row>
    <row r="186" spans="1:4" ht="16.5" thickTop="1" thickBot="1">
      <c r="A186" s="664" t="s">
        <v>478</v>
      </c>
      <c r="B186" s="664" t="s">
        <v>144</v>
      </c>
      <c r="C186" s="665" t="s">
        <v>1915</v>
      </c>
      <c r="D186" s="648">
        <v>3426.8465585302702</v>
      </c>
    </row>
    <row r="187" spans="1:4" ht="16.5" thickTop="1" thickBot="1">
      <c r="A187" s="664" t="s">
        <v>1455</v>
      </c>
      <c r="B187" s="664" t="s">
        <v>377</v>
      </c>
      <c r="C187" s="665" t="s">
        <v>1454</v>
      </c>
      <c r="D187" s="648">
        <v>16207.574089038333</v>
      </c>
    </row>
    <row r="188" spans="1:4" ht="16.5" thickTop="1" thickBot="1">
      <c r="A188" s="664" t="s">
        <v>1709</v>
      </c>
      <c r="B188" s="664" t="s">
        <v>377</v>
      </c>
      <c r="C188" s="665" t="s">
        <v>1708</v>
      </c>
      <c r="D188" s="648">
        <v>16207.574089038333</v>
      </c>
    </row>
    <row r="189" spans="1:4" ht="16.5" thickTop="1" thickBot="1">
      <c r="A189" s="664" t="s">
        <v>479</v>
      </c>
      <c r="B189" s="664" t="s">
        <v>377</v>
      </c>
      <c r="C189" s="665" t="s">
        <v>480</v>
      </c>
      <c r="D189" s="648">
        <v>14703.059374194812</v>
      </c>
    </row>
    <row r="190" spans="1:4" ht="16.5" thickTop="1" thickBot="1">
      <c r="A190" s="664" t="s">
        <v>1666</v>
      </c>
      <c r="B190" s="664" t="s">
        <v>144</v>
      </c>
      <c r="C190" s="665" t="s">
        <v>1665</v>
      </c>
      <c r="D190" s="648">
        <v>604351.58601528872</v>
      </c>
    </row>
    <row r="191" spans="1:4" ht="16.5" thickTop="1" thickBot="1">
      <c r="A191" s="664" t="s">
        <v>488</v>
      </c>
      <c r="B191" s="664" t="s">
        <v>92</v>
      </c>
      <c r="C191" s="665" t="s">
        <v>489</v>
      </c>
      <c r="D191" s="648">
        <v>554324.32670344622</v>
      </c>
    </row>
    <row r="192" spans="1:4" ht="16.5" thickTop="1" thickBot="1">
      <c r="A192" s="664" t="s">
        <v>490</v>
      </c>
      <c r="B192" s="664" t="s">
        <v>92</v>
      </c>
      <c r="C192" s="665" t="s">
        <v>491</v>
      </c>
      <c r="D192" s="648">
        <v>294229.80653946515</v>
      </c>
    </row>
    <row r="193" spans="1:4" ht="16.5" thickTop="1" thickBot="1">
      <c r="A193" s="664" t="s">
        <v>481</v>
      </c>
      <c r="B193" s="664" t="s">
        <v>233</v>
      </c>
      <c r="C193" s="665" t="s">
        <v>482</v>
      </c>
      <c r="D193" s="648">
        <v>1915.9899765525222</v>
      </c>
    </row>
    <row r="194" spans="1:4" ht="16.5" thickTop="1" thickBot="1">
      <c r="A194" s="664" t="s">
        <v>492</v>
      </c>
      <c r="B194" s="664" t="s">
        <v>92</v>
      </c>
      <c r="C194" s="665" t="s">
        <v>493</v>
      </c>
      <c r="D194" s="648">
        <v>823.69662543379445</v>
      </c>
    </row>
    <row r="195" spans="1:4" ht="16.5" thickTop="1" thickBot="1">
      <c r="A195" s="664" t="s">
        <v>483</v>
      </c>
      <c r="B195" s="664" t="s">
        <v>422</v>
      </c>
      <c r="C195" s="665" t="s">
        <v>2277</v>
      </c>
      <c r="D195" s="648">
        <v>1064.3145255265472</v>
      </c>
    </row>
    <row r="196" spans="1:4" ht="16.5" thickTop="1" thickBot="1">
      <c r="A196" s="664" t="s">
        <v>484</v>
      </c>
      <c r="B196" s="664" t="s">
        <v>92</v>
      </c>
      <c r="C196" s="665" t="s">
        <v>485</v>
      </c>
      <c r="D196" s="648">
        <v>43513.788713982838</v>
      </c>
    </row>
    <row r="197" spans="1:4" ht="16.5" thickTop="1" thickBot="1">
      <c r="A197" s="664" t="s">
        <v>486</v>
      </c>
      <c r="B197" s="664" t="s">
        <v>144</v>
      </c>
      <c r="C197" s="665" t="s">
        <v>487</v>
      </c>
      <c r="D197" s="648">
        <v>3426.8465585302702</v>
      </c>
    </row>
    <row r="198" spans="1:4" ht="16.5" thickTop="1" thickBot="1">
      <c r="A198" s="664" t="s">
        <v>494</v>
      </c>
      <c r="B198" s="664" t="s">
        <v>92</v>
      </c>
      <c r="C198" s="665" t="s">
        <v>495</v>
      </c>
      <c r="D198" s="648">
        <v>20565.555963276369</v>
      </c>
    </row>
    <row r="199" spans="1:4" ht="16.5" thickTop="1" thickBot="1">
      <c r="A199" s="664" t="s">
        <v>925</v>
      </c>
      <c r="B199" s="664" t="s">
        <v>92</v>
      </c>
      <c r="C199" s="665" t="s">
        <v>926</v>
      </c>
      <c r="D199" s="648">
        <v>57061.136065716644</v>
      </c>
    </row>
    <row r="200" spans="1:4" ht="31.5" thickTop="1" thickBot="1">
      <c r="A200" s="664" t="s">
        <v>929</v>
      </c>
      <c r="B200" s="664" t="s">
        <v>92</v>
      </c>
      <c r="C200" s="665" t="s">
        <v>930</v>
      </c>
      <c r="D200" s="648">
        <v>116581.0513244741</v>
      </c>
    </row>
    <row r="201" spans="1:4" ht="16.5" thickTop="1" thickBot="1">
      <c r="A201" s="664" t="s">
        <v>927</v>
      </c>
      <c r="B201" s="664" t="s">
        <v>92</v>
      </c>
      <c r="C201" s="665" t="s">
        <v>928</v>
      </c>
      <c r="D201" s="648">
        <v>112916.94432492215</v>
      </c>
    </row>
    <row r="202" spans="1:4" ht="16.5" thickTop="1" thickBot="1">
      <c r="A202" s="664" t="s">
        <v>931</v>
      </c>
      <c r="B202" s="664" t="s">
        <v>233</v>
      </c>
      <c r="C202" s="665" t="s">
        <v>932</v>
      </c>
      <c r="D202" s="648">
        <v>14093.494027293174</v>
      </c>
    </row>
    <row r="203" spans="1:4" ht="16.5" thickTop="1" thickBot="1">
      <c r="A203" s="664" t="s">
        <v>920</v>
      </c>
      <c r="B203" s="664" t="s">
        <v>233</v>
      </c>
      <c r="C203" s="665" t="s">
        <v>2278</v>
      </c>
      <c r="D203" s="648">
        <v>136947.39804953415</v>
      </c>
    </row>
    <row r="204" spans="1:4" ht="16.5" thickTop="1" thickBot="1">
      <c r="A204" s="664" t="s">
        <v>923</v>
      </c>
      <c r="B204" s="664" t="s">
        <v>92</v>
      </c>
      <c r="C204" s="665" t="s">
        <v>924</v>
      </c>
      <c r="D204" s="648">
        <v>280806.68517336057</v>
      </c>
    </row>
    <row r="205" spans="1:4" ht="16.5" thickTop="1" thickBot="1">
      <c r="A205" s="664" t="s">
        <v>921</v>
      </c>
      <c r="B205" s="664" t="s">
        <v>92</v>
      </c>
      <c r="C205" s="665" t="s">
        <v>922</v>
      </c>
      <c r="D205" s="648">
        <v>198282.57951271231</v>
      </c>
    </row>
    <row r="206" spans="1:4" ht="16.5" thickTop="1" thickBot="1">
      <c r="A206" s="664" t="s">
        <v>496</v>
      </c>
      <c r="B206" s="664" t="s">
        <v>144</v>
      </c>
      <c r="C206" s="665" t="s">
        <v>1916</v>
      </c>
      <c r="D206" s="648">
        <v>125535.39466699558</v>
      </c>
    </row>
    <row r="207" spans="1:4" ht="16.5" thickTop="1" thickBot="1">
      <c r="A207" s="664" t="s">
        <v>505</v>
      </c>
      <c r="B207" s="664" t="s">
        <v>144</v>
      </c>
      <c r="C207" s="665" t="s">
        <v>506</v>
      </c>
      <c r="D207" s="648">
        <v>125535.48</v>
      </c>
    </row>
    <row r="208" spans="1:4" ht="16.5" thickTop="1" thickBot="1">
      <c r="A208" s="664" t="s">
        <v>507</v>
      </c>
      <c r="B208" s="664" t="s">
        <v>144</v>
      </c>
      <c r="C208" s="665" t="s">
        <v>508</v>
      </c>
      <c r="D208" s="648">
        <v>5162.5</v>
      </c>
    </row>
    <row r="209" spans="1:4" ht="16.5" thickTop="1" thickBot="1">
      <c r="A209" s="664" t="s">
        <v>509</v>
      </c>
      <c r="B209" s="664" t="s">
        <v>233</v>
      </c>
      <c r="C209" s="665" t="s">
        <v>510</v>
      </c>
      <c r="D209" s="648">
        <v>4793.3324004523674</v>
      </c>
    </row>
    <row r="210" spans="1:4" ht="16.5" thickTop="1" thickBot="1">
      <c r="A210" s="664" t="s">
        <v>512</v>
      </c>
      <c r="B210" s="664" t="s">
        <v>233</v>
      </c>
      <c r="C210" s="665" t="s">
        <v>1918</v>
      </c>
      <c r="D210" s="648">
        <v>13251.331376968539</v>
      </c>
    </row>
    <row r="211" spans="1:4" ht="16.5" thickTop="1" thickBot="1">
      <c r="A211" s="664" t="s">
        <v>511</v>
      </c>
      <c r="B211" s="664" t="s">
        <v>233</v>
      </c>
      <c r="C211" s="665" t="s">
        <v>1917</v>
      </c>
      <c r="D211" s="648">
        <v>4128.5555043821578</v>
      </c>
    </row>
    <row r="212" spans="1:4" ht="16.5" thickTop="1" thickBot="1">
      <c r="A212" s="664" t="s">
        <v>519</v>
      </c>
      <c r="B212" s="664" t="s">
        <v>387</v>
      </c>
      <c r="C212" s="665" t="s">
        <v>520</v>
      </c>
      <c r="D212" s="648">
        <v>67149.181421233254</v>
      </c>
    </row>
    <row r="213" spans="1:4" ht="16.5" thickTop="1" thickBot="1">
      <c r="A213" s="664" t="s">
        <v>515</v>
      </c>
      <c r="B213" s="664" t="s">
        <v>387</v>
      </c>
      <c r="C213" s="665" t="s">
        <v>516</v>
      </c>
      <c r="D213" s="648">
        <v>80125.760730886584</v>
      </c>
    </row>
    <row r="214" spans="1:4" ht="16.5" thickTop="1" thickBot="1">
      <c r="A214" s="664" t="s">
        <v>513</v>
      </c>
      <c r="B214" s="664" t="s">
        <v>387</v>
      </c>
      <c r="C214" s="665" t="s">
        <v>514</v>
      </c>
      <c r="D214" s="648">
        <v>38391.425324566422</v>
      </c>
    </row>
    <row r="215" spans="1:4" ht="16.5" thickTop="1" thickBot="1">
      <c r="A215" s="664" t="s">
        <v>521</v>
      </c>
      <c r="B215" s="664" t="s">
        <v>387</v>
      </c>
      <c r="C215" s="665" t="s">
        <v>522</v>
      </c>
      <c r="D215" s="648">
        <v>37282.344678092391</v>
      </c>
    </row>
    <row r="216" spans="1:4" ht="16.5" thickTop="1" thickBot="1">
      <c r="A216" s="664" t="s">
        <v>525</v>
      </c>
      <c r="B216" s="664" t="s">
        <v>387</v>
      </c>
      <c r="C216" s="665" t="s">
        <v>526</v>
      </c>
      <c r="D216" s="648">
        <v>83317.585154442524</v>
      </c>
    </row>
    <row r="217" spans="1:4" ht="16.5" thickTop="1" thickBot="1">
      <c r="A217" s="664" t="s">
        <v>527</v>
      </c>
      <c r="B217" s="664" t="s">
        <v>387</v>
      </c>
      <c r="C217" s="665" t="s">
        <v>528</v>
      </c>
      <c r="D217" s="648">
        <v>83317.585154442524</v>
      </c>
    </row>
    <row r="218" spans="1:4" ht="16.5" thickTop="1" thickBot="1">
      <c r="A218" s="664" t="s">
        <v>529</v>
      </c>
      <c r="B218" s="664" t="s">
        <v>387</v>
      </c>
      <c r="C218" s="665" t="s">
        <v>530</v>
      </c>
      <c r="D218" s="648">
        <v>82569.990934619476</v>
      </c>
    </row>
    <row r="219" spans="1:4" ht="16.5" thickTop="1" thickBot="1">
      <c r="A219" s="664" t="s">
        <v>531</v>
      </c>
      <c r="B219" s="664" t="s">
        <v>387</v>
      </c>
      <c r="C219" s="665" t="s">
        <v>532</v>
      </c>
      <c r="D219" s="648">
        <v>37820.65728248594</v>
      </c>
    </row>
    <row r="220" spans="1:4" ht="16.5" thickTop="1" thickBot="1">
      <c r="A220" s="664" t="s">
        <v>523</v>
      </c>
      <c r="B220" s="664" t="s">
        <v>387</v>
      </c>
      <c r="C220" s="665" t="s">
        <v>524</v>
      </c>
      <c r="D220" s="648">
        <v>7425.5803121647104</v>
      </c>
    </row>
    <row r="221" spans="1:4" ht="16.5" thickTop="1" thickBot="1">
      <c r="A221" s="664" t="s">
        <v>533</v>
      </c>
      <c r="B221" s="664" t="s">
        <v>387</v>
      </c>
      <c r="C221" s="665" t="s">
        <v>534</v>
      </c>
      <c r="D221" s="648">
        <v>23036.645839577752</v>
      </c>
    </row>
    <row r="222" spans="1:4" ht="16.5" thickTop="1" thickBot="1">
      <c r="A222" s="664" t="s">
        <v>540</v>
      </c>
      <c r="B222" s="664" t="s">
        <v>387</v>
      </c>
      <c r="C222" s="665" t="s">
        <v>541</v>
      </c>
      <c r="D222" s="648">
        <v>67149.181421233254</v>
      </c>
    </row>
    <row r="223" spans="1:4" ht="16.5" thickTop="1" thickBot="1">
      <c r="A223" s="664" t="s">
        <v>551</v>
      </c>
      <c r="B223" s="664" t="s">
        <v>387</v>
      </c>
      <c r="C223" s="665" t="s">
        <v>1856</v>
      </c>
      <c r="D223" s="648">
        <v>21510.121115268383</v>
      </c>
    </row>
    <row r="224" spans="1:4" ht="16.5" thickTop="1" thickBot="1">
      <c r="A224" s="664" t="s">
        <v>535</v>
      </c>
      <c r="B224" s="664" t="s">
        <v>387</v>
      </c>
      <c r="C224" s="665" t="s">
        <v>2279</v>
      </c>
      <c r="D224" s="648">
        <v>57061.136065716644</v>
      </c>
    </row>
    <row r="225" spans="1:4" ht="16.5" thickTop="1" thickBot="1">
      <c r="A225" s="664" t="s">
        <v>536</v>
      </c>
      <c r="B225" s="664" t="s">
        <v>387</v>
      </c>
      <c r="C225" s="665" t="s">
        <v>2280</v>
      </c>
      <c r="D225" s="648">
        <v>42362.18025260869</v>
      </c>
    </row>
    <row r="226" spans="1:4" ht="16.5" thickTop="1" thickBot="1">
      <c r="A226" s="664" t="s">
        <v>537</v>
      </c>
      <c r="B226" s="664" t="s">
        <v>387</v>
      </c>
      <c r="C226" s="665" t="s">
        <v>1919</v>
      </c>
      <c r="D226" s="648">
        <v>38391.425324566422</v>
      </c>
    </row>
    <row r="227" spans="1:4" ht="16.5" thickTop="1" thickBot="1">
      <c r="A227" s="664" t="s">
        <v>538</v>
      </c>
      <c r="B227" s="664" t="s">
        <v>387</v>
      </c>
      <c r="C227" s="665" t="s">
        <v>2281</v>
      </c>
      <c r="D227" s="648">
        <v>48205.27818927967</v>
      </c>
    </row>
    <row r="228" spans="1:4" ht="16.5" thickTop="1" thickBot="1">
      <c r="A228" s="664" t="s">
        <v>539</v>
      </c>
      <c r="B228" s="664" t="s">
        <v>387</v>
      </c>
      <c r="C228" s="665" t="s">
        <v>2282</v>
      </c>
      <c r="D228" s="648">
        <v>79509.1074148349</v>
      </c>
    </row>
    <row r="229" spans="1:4" ht="16.5" thickTop="1" thickBot="1">
      <c r="A229" s="664" t="s">
        <v>542</v>
      </c>
      <c r="B229" s="664" t="s">
        <v>387</v>
      </c>
      <c r="C229" s="665" t="s">
        <v>543</v>
      </c>
      <c r="D229" s="648">
        <v>53694.723770465484</v>
      </c>
    </row>
    <row r="230" spans="1:4" ht="16.5" thickTop="1" thickBot="1">
      <c r="A230" s="664" t="s">
        <v>544</v>
      </c>
      <c r="B230" s="664" t="s">
        <v>387</v>
      </c>
      <c r="C230" s="665" t="s">
        <v>545</v>
      </c>
      <c r="D230" s="648">
        <v>100757.34672256048</v>
      </c>
    </row>
    <row r="231" spans="1:4" ht="16.5" thickTop="1" thickBot="1">
      <c r="A231" s="664" t="s">
        <v>517</v>
      </c>
      <c r="B231" s="664" t="s">
        <v>387</v>
      </c>
      <c r="C231" s="665" t="s">
        <v>518</v>
      </c>
      <c r="D231" s="648">
        <v>54772.46813227627</v>
      </c>
    </row>
    <row r="232" spans="1:4" ht="16.5" thickTop="1" thickBot="1">
      <c r="A232" s="664" t="s">
        <v>546</v>
      </c>
      <c r="B232" s="664" t="s">
        <v>387</v>
      </c>
      <c r="C232" s="665" t="s">
        <v>547</v>
      </c>
      <c r="D232" s="648">
        <v>54724.344552257724</v>
      </c>
    </row>
    <row r="233" spans="1:4" ht="16.5" thickTop="1" thickBot="1">
      <c r="A233" s="664" t="s">
        <v>548</v>
      </c>
      <c r="B233" s="664" t="s">
        <v>387</v>
      </c>
      <c r="C233" s="665" t="s">
        <v>549</v>
      </c>
      <c r="D233" s="648">
        <v>50036.212536031962</v>
      </c>
    </row>
    <row r="234" spans="1:4" ht="16.5" thickTop="1" thickBot="1">
      <c r="A234" s="664" t="s">
        <v>550</v>
      </c>
      <c r="B234" s="664" t="s">
        <v>387</v>
      </c>
      <c r="C234" s="665" t="s">
        <v>2283</v>
      </c>
      <c r="D234" s="648">
        <v>90020.192613305306</v>
      </c>
    </row>
    <row r="235" spans="1:4" ht="16.5" thickTop="1" thickBot="1">
      <c r="A235" s="664" t="s">
        <v>552</v>
      </c>
      <c r="B235" s="664" t="s">
        <v>144</v>
      </c>
      <c r="C235" s="665" t="s">
        <v>553</v>
      </c>
      <c r="D235" s="648">
        <v>1548.75</v>
      </c>
    </row>
    <row r="236" spans="1:4" ht="16.5" thickTop="1" thickBot="1">
      <c r="A236" s="664" t="s">
        <v>556</v>
      </c>
      <c r="B236" s="664" t="s">
        <v>387</v>
      </c>
      <c r="C236" s="665" t="s">
        <v>2284</v>
      </c>
      <c r="D236" s="648">
        <v>743.11760772831474</v>
      </c>
    </row>
    <row r="237" spans="1:4" ht="16.5" thickTop="1" thickBot="1">
      <c r="A237" s="664" t="s">
        <v>557</v>
      </c>
      <c r="B237" s="664" t="s">
        <v>387</v>
      </c>
      <c r="C237" s="665" t="s">
        <v>2285</v>
      </c>
      <c r="D237" s="648">
        <v>420592.25529096561</v>
      </c>
    </row>
    <row r="238" spans="1:4" ht="16.5" thickTop="1" thickBot="1">
      <c r="A238" s="664" t="s">
        <v>558</v>
      </c>
      <c r="B238" s="664" t="s">
        <v>387</v>
      </c>
      <c r="C238" s="665" t="s">
        <v>2286</v>
      </c>
      <c r="D238" s="648">
        <v>429001.57111095131</v>
      </c>
    </row>
    <row r="239" spans="1:4" ht="16.5" thickTop="1" thickBot="1">
      <c r="A239" s="664" t="s">
        <v>570</v>
      </c>
      <c r="B239" s="664" t="s">
        <v>571</v>
      </c>
      <c r="C239" s="665" t="s">
        <v>572</v>
      </c>
      <c r="D239" s="648">
        <v>437582.11734356126</v>
      </c>
    </row>
    <row r="240" spans="1:4" ht="16.5" thickTop="1" thickBot="1">
      <c r="A240" s="664" t="s">
        <v>559</v>
      </c>
      <c r="B240" s="664" t="s">
        <v>387</v>
      </c>
      <c r="C240" s="665" t="s">
        <v>1920</v>
      </c>
      <c r="D240" s="648">
        <v>255669.38910832192</v>
      </c>
    </row>
    <row r="241" spans="1:4" ht="16.5" thickTop="1" thickBot="1">
      <c r="A241" s="664" t="s">
        <v>560</v>
      </c>
      <c r="B241" s="664" t="s">
        <v>387</v>
      </c>
      <c r="C241" s="665" t="s">
        <v>2011</v>
      </c>
      <c r="D241" s="648">
        <v>246842.6292105008</v>
      </c>
    </row>
    <row r="242" spans="1:4" ht="16.5" thickTop="1" thickBot="1">
      <c r="A242" s="666" t="s">
        <v>2013</v>
      </c>
      <c r="B242" s="664" t="s">
        <v>387</v>
      </c>
      <c r="C242" s="665" t="s">
        <v>2012</v>
      </c>
      <c r="D242" s="648">
        <v>281996.34483754006</v>
      </c>
    </row>
    <row r="243" spans="1:4" ht="16.5" thickTop="1" thickBot="1">
      <c r="A243" s="664" t="s">
        <v>561</v>
      </c>
      <c r="B243" s="664" t="s">
        <v>387</v>
      </c>
      <c r="C243" s="665" t="s">
        <v>562</v>
      </c>
      <c r="D243" s="648">
        <v>529644.76422509574</v>
      </c>
    </row>
    <row r="244" spans="1:4" ht="16.5" thickTop="1" thickBot="1">
      <c r="A244" s="664" t="s">
        <v>563</v>
      </c>
      <c r="B244" s="664" t="s">
        <v>387</v>
      </c>
      <c r="C244" s="665" t="s">
        <v>564</v>
      </c>
      <c r="D244" s="648">
        <v>470958.64685548295</v>
      </c>
    </row>
    <row r="245" spans="1:4" ht="16.5" thickTop="1" thickBot="1">
      <c r="A245" s="664" t="s">
        <v>565</v>
      </c>
      <c r="B245" s="664" t="s">
        <v>387</v>
      </c>
      <c r="C245" s="665" t="s">
        <v>566</v>
      </c>
      <c r="D245" s="648">
        <v>451335.3699031712</v>
      </c>
    </row>
    <row r="246" spans="1:4" ht="16.5" thickTop="1" thickBot="1">
      <c r="A246" s="664" t="s">
        <v>567</v>
      </c>
      <c r="B246" s="664" t="s">
        <v>387</v>
      </c>
      <c r="C246" s="665" t="s">
        <v>2014</v>
      </c>
      <c r="D246" s="648">
        <v>362578.72000209114</v>
      </c>
    </row>
    <row r="247" spans="1:4" ht="16.5" thickTop="1" thickBot="1">
      <c r="A247" s="664" t="s">
        <v>568</v>
      </c>
      <c r="B247" s="664" t="s">
        <v>387</v>
      </c>
      <c r="C247" s="665" t="s">
        <v>569</v>
      </c>
      <c r="D247" s="648">
        <v>362578.72000209114</v>
      </c>
    </row>
    <row r="248" spans="1:4" ht="16.5" thickTop="1" thickBot="1">
      <c r="A248" s="664" t="s">
        <v>573</v>
      </c>
      <c r="B248" s="664" t="s">
        <v>387</v>
      </c>
      <c r="C248" s="665" t="s">
        <v>574</v>
      </c>
      <c r="D248" s="648">
        <v>362578.72000209114</v>
      </c>
    </row>
    <row r="249" spans="1:4" ht="16.5" thickTop="1" thickBot="1">
      <c r="A249" s="664" t="s">
        <v>575</v>
      </c>
      <c r="B249" s="664" t="s">
        <v>387</v>
      </c>
      <c r="C249" s="665" t="s">
        <v>576</v>
      </c>
      <c r="D249" s="648">
        <v>261454.29108776117</v>
      </c>
    </row>
    <row r="250" spans="1:4" ht="16.5" thickTop="1" thickBot="1">
      <c r="A250" s="664" t="s">
        <v>577</v>
      </c>
      <c r="B250" s="664" t="s">
        <v>387</v>
      </c>
      <c r="C250" s="665" t="s">
        <v>578</v>
      </c>
      <c r="D250" s="648">
        <v>221144.63748059486</v>
      </c>
    </row>
    <row r="251" spans="1:4" ht="16.5" thickTop="1" thickBot="1">
      <c r="A251" s="664" t="s">
        <v>579</v>
      </c>
      <c r="B251" s="664" t="s">
        <v>387</v>
      </c>
      <c r="C251" s="665" t="s">
        <v>580</v>
      </c>
      <c r="D251" s="648">
        <v>221144.63748059486</v>
      </c>
    </row>
    <row r="252" spans="1:4" ht="16.5" thickTop="1" thickBot="1">
      <c r="A252" s="664" t="s">
        <v>581</v>
      </c>
      <c r="B252" s="664" t="s">
        <v>387</v>
      </c>
      <c r="C252" s="665" t="s">
        <v>2287</v>
      </c>
      <c r="D252" s="648">
        <v>201040.17256307759</v>
      </c>
    </row>
    <row r="253" spans="1:4" ht="16.5" thickTop="1" thickBot="1">
      <c r="A253" s="664" t="s">
        <v>582</v>
      </c>
      <c r="B253" s="664" t="s">
        <v>387</v>
      </c>
      <c r="C253" s="665" t="s">
        <v>2288</v>
      </c>
      <c r="D253" s="648">
        <v>221144.63748059486</v>
      </c>
    </row>
    <row r="254" spans="1:4" ht="16.5" thickTop="1" thickBot="1">
      <c r="A254" s="664" t="s">
        <v>584</v>
      </c>
      <c r="B254" s="664" t="s">
        <v>233</v>
      </c>
      <c r="C254" s="665" t="s">
        <v>1921</v>
      </c>
      <c r="D254" s="648">
        <v>14731.411250794888</v>
      </c>
    </row>
    <row r="255" spans="1:4" ht="16.5" thickTop="1" thickBot="1">
      <c r="A255" s="664" t="s">
        <v>583</v>
      </c>
      <c r="B255" s="664" t="s">
        <v>387</v>
      </c>
      <c r="C255" s="665" t="s">
        <v>2289</v>
      </c>
      <c r="D255" s="648">
        <v>275910.39069472899</v>
      </c>
    </row>
    <row r="256" spans="1:4" ht="16.5" thickTop="1" thickBot="1">
      <c r="A256" s="664" t="s">
        <v>554</v>
      </c>
      <c r="B256" s="664" t="s">
        <v>387</v>
      </c>
      <c r="C256" s="665" t="s">
        <v>555</v>
      </c>
      <c r="D256" s="648">
        <v>263970.14708501002</v>
      </c>
    </row>
    <row r="257" spans="1:4" ht="16.5" thickTop="1" thickBot="1">
      <c r="A257" s="664" t="s">
        <v>585</v>
      </c>
      <c r="B257" s="664" t="s">
        <v>387</v>
      </c>
      <c r="C257" s="665" t="s">
        <v>586</v>
      </c>
      <c r="D257" s="648">
        <v>395716.84103346965</v>
      </c>
    </row>
    <row r="258" spans="1:4" ht="16.5" thickTop="1" thickBot="1">
      <c r="A258" s="664" t="s">
        <v>587</v>
      </c>
      <c r="B258" s="664" t="s">
        <v>387</v>
      </c>
      <c r="C258" s="665" t="s">
        <v>588</v>
      </c>
      <c r="D258" s="648">
        <v>527613.50148710341</v>
      </c>
    </row>
    <row r="259" spans="1:4" ht="16.5" thickTop="1" thickBot="1">
      <c r="A259" s="664" t="s">
        <v>497</v>
      </c>
      <c r="B259" s="664" t="s">
        <v>387</v>
      </c>
      <c r="C259" s="665" t="s">
        <v>498</v>
      </c>
      <c r="D259" s="648">
        <v>422536.22409311024</v>
      </c>
    </row>
    <row r="260" spans="1:4" ht="16.5" thickTop="1" thickBot="1">
      <c r="A260" s="664" t="s">
        <v>1669</v>
      </c>
      <c r="B260" s="664" t="s">
        <v>387</v>
      </c>
      <c r="C260" s="665" t="s">
        <v>1670</v>
      </c>
      <c r="D260" s="648">
        <v>530293.87297883432</v>
      </c>
    </row>
    <row r="261" spans="1:4" ht="16.5" thickTop="1" thickBot="1">
      <c r="A261" s="664" t="s">
        <v>499</v>
      </c>
      <c r="B261" s="664" t="s">
        <v>377</v>
      </c>
      <c r="C261" s="665" t="s">
        <v>500</v>
      </c>
      <c r="D261" s="648">
        <v>2035.7393500870546</v>
      </c>
    </row>
    <row r="262" spans="1:4" ht="31.5" thickTop="1" thickBot="1">
      <c r="A262" s="664" t="s">
        <v>589</v>
      </c>
      <c r="B262" s="664" t="s">
        <v>377</v>
      </c>
      <c r="C262" s="665" t="s">
        <v>2290</v>
      </c>
      <c r="D262" s="648">
        <v>4174.4407783533343</v>
      </c>
    </row>
    <row r="263" spans="1:4" ht="16.5" thickTop="1" thickBot="1">
      <c r="A263" s="664" t="s">
        <v>590</v>
      </c>
      <c r="B263" s="664" t="s">
        <v>233</v>
      </c>
      <c r="C263" s="665" t="s">
        <v>2291</v>
      </c>
      <c r="D263" s="648">
        <v>57431.575716557119</v>
      </c>
    </row>
    <row r="264" spans="1:4" ht="16.5" thickTop="1" thickBot="1">
      <c r="A264" s="664" t="s">
        <v>591</v>
      </c>
      <c r="B264" s="664" t="s">
        <v>377</v>
      </c>
      <c r="C264" s="665" t="s">
        <v>2292</v>
      </c>
      <c r="D264" s="648">
        <v>13285.465544191</v>
      </c>
    </row>
    <row r="265" spans="1:4" ht="16.5" thickTop="1" thickBot="1">
      <c r="A265" s="664" t="s">
        <v>592</v>
      </c>
      <c r="B265" s="664" t="s">
        <v>144</v>
      </c>
      <c r="C265" s="665" t="s">
        <v>2293</v>
      </c>
      <c r="D265" s="648">
        <v>5872.1959152868476</v>
      </c>
    </row>
    <row r="266" spans="1:4" ht="16.5" thickTop="1" thickBot="1">
      <c r="A266" s="664" t="s">
        <v>593</v>
      </c>
      <c r="B266" s="664" t="s">
        <v>92</v>
      </c>
      <c r="C266" s="665" t="s">
        <v>2294</v>
      </c>
      <c r="D266" s="648">
        <v>44045.386400234267</v>
      </c>
    </row>
    <row r="267" spans="1:4" ht="16.5" thickTop="1" thickBot="1">
      <c r="A267" s="664" t="s">
        <v>594</v>
      </c>
      <c r="B267" s="664" t="s">
        <v>92</v>
      </c>
      <c r="C267" s="665" t="s">
        <v>2295</v>
      </c>
      <c r="D267" s="648">
        <v>48166.107833450609</v>
      </c>
    </row>
    <row r="268" spans="1:4" ht="16.5" thickTop="1" thickBot="1">
      <c r="A268" s="664" t="s">
        <v>595</v>
      </c>
      <c r="B268" s="664" t="s">
        <v>92</v>
      </c>
      <c r="C268" s="665" t="s">
        <v>2296</v>
      </c>
      <c r="D268" s="648">
        <v>51385.911082598745</v>
      </c>
    </row>
    <row r="269" spans="1:4" ht="16.5" thickTop="1" thickBot="1">
      <c r="A269" s="664" t="s">
        <v>596</v>
      </c>
      <c r="B269" s="664" t="s">
        <v>377</v>
      </c>
      <c r="C269" s="665" t="s">
        <v>597</v>
      </c>
      <c r="D269" s="648">
        <v>36404.928707521613</v>
      </c>
    </row>
    <row r="270" spans="1:4" ht="16.5" thickTop="1" thickBot="1">
      <c r="A270" s="664" t="s">
        <v>599</v>
      </c>
      <c r="B270" s="664" t="s">
        <v>144</v>
      </c>
      <c r="C270" s="665" t="s">
        <v>600</v>
      </c>
      <c r="D270" s="648">
        <v>163292.26022713137</v>
      </c>
    </row>
    <row r="271" spans="1:4" ht="16.5" thickTop="1" thickBot="1">
      <c r="A271" s="664" t="s">
        <v>601</v>
      </c>
      <c r="B271" s="664" t="s">
        <v>387</v>
      </c>
      <c r="C271" s="665" t="s">
        <v>1922</v>
      </c>
      <c r="D271" s="648">
        <v>67149.181421233254</v>
      </c>
    </row>
    <row r="272" spans="1:4" ht="16.5" thickTop="1" thickBot="1">
      <c r="A272" s="664" t="s">
        <v>598</v>
      </c>
      <c r="B272" s="664" t="s">
        <v>387</v>
      </c>
      <c r="C272" s="665" t="s">
        <v>2297</v>
      </c>
      <c r="D272" s="648">
        <v>67149.181421233254</v>
      </c>
    </row>
    <row r="273" spans="1:4" ht="16.5" thickTop="1" thickBot="1">
      <c r="A273" s="664" t="s">
        <v>602</v>
      </c>
      <c r="B273" s="664" t="s">
        <v>387</v>
      </c>
      <c r="C273" s="665" t="s">
        <v>2298</v>
      </c>
      <c r="D273" s="648">
        <v>67149.181421233254</v>
      </c>
    </row>
    <row r="274" spans="1:4" ht="16.5" thickTop="1" thickBot="1">
      <c r="A274" s="664" t="s">
        <v>603</v>
      </c>
      <c r="B274" s="664" t="s">
        <v>144</v>
      </c>
      <c r="C274" s="665" t="s">
        <v>2299</v>
      </c>
      <c r="D274" s="648">
        <v>42609.513070843554</v>
      </c>
    </row>
    <row r="275" spans="1:4" ht="16.5" thickTop="1" thickBot="1">
      <c r="A275" s="664" t="s">
        <v>604</v>
      </c>
      <c r="B275" s="664" t="s">
        <v>144</v>
      </c>
      <c r="C275" s="665" t="s">
        <v>2300</v>
      </c>
      <c r="D275" s="648">
        <v>52106.645629853316</v>
      </c>
    </row>
    <row r="276" spans="1:4" ht="16.5" thickTop="1" thickBot="1">
      <c r="A276" s="664" t="s">
        <v>605</v>
      </c>
      <c r="B276" s="664" t="s">
        <v>606</v>
      </c>
      <c r="C276" s="665" t="s">
        <v>2301</v>
      </c>
      <c r="D276" s="648">
        <v>98373.5507821067</v>
      </c>
    </row>
    <row r="277" spans="1:4" ht="16.5" thickTop="1" thickBot="1">
      <c r="A277" s="664" t="s">
        <v>607</v>
      </c>
      <c r="B277" s="664" t="s">
        <v>606</v>
      </c>
      <c r="C277" s="665" t="s">
        <v>1923</v>
      </c>
      <c r="D277" s="648">
        <v>43367.179667879805</v>
      </c>
    </row>
    <row r="278" spans="1:4" ht="16.5" thickTop="1" thickBot="1">
      <c r="A278" s="664" t="s">
        <v>608</v>
      </c>
      <c r="B278" s="664" t="s">
        <v>606</v>
      </c>
      <c r="C278" s="665" t="s">
        <v>609</v>
      </c>
      <c r="D278" s="648">
        <v>40289.508852739949</v>
      </c>
    </row>
    <row r="279" spans="1:4" ht="16.5" thickTop="1" thickBot="1">
      <c r="A279" s="664" t="s">
        <v>501</v>
      </c>
      <c r="B279" s="664" t="s">
        <v>141</v>
      </c>
      <c r="C279" s="665" t="s">
        <v>502</v>
      </c>
      <c r="D279" s="648">
        <v>59344.208234038568</v>
      </c>
    </row>
    <row r="280" spans="1:4" ht="16.5" thickTop="1" thickBot="1">
      <c r="A280" s="664" t="s">
        <v>503</v>
      </c>
      <c r="B280" s="664" t="s">
        <v>141</v>
      </c>
      <c r="C280" s="665" t="s">
        <v>504</v>
      </c>
      <c r="D280" s="648">
        <v>44507.596599017081</v>
      </c>
    </row>
    <row r="281" spans="1:4" ht="16.5" thickTop="1" thickBot="1">
      <c r="A281" s="664" t="s">
        <v>610</v>
      </c>
      <c r="B281" s="664" t="s">
        <v>92</v>
      </c>
      <c r="C281" s="665" t="s">
        <v>2302</v>
      </c>
      <c r="D281" s="648">
        <v>55346.593633427816</v>
      </c>
    </row>
    <row r="282" spans="1:4" ht="16.5" thickTop="1" thickBot="1">
      <c r="A282" s="664" t="s">
        <v>611</v>
      </c>
      <c r="B282" s="664" t="s">
        <v>377</v>
      </c>
      <c r="C282" s="665" t="s">
        <v>2303</v>
      </c>
      <c r="D282" s="648">
        <v>11326.947752738362</v>
      </c>
    </row>
    <row r="283" spans="1:4" ht="16.5" thickTop="1" thickBot="1">
      <c r="A283" s="664" t="s">
        <v>612</v>
      </c>
      <c r="B283" s="664" t="s">
        <v>144</v>
      </c>
      <c r="C283" s="665" t="s">
        <v>2304</v>
      </c>
      <c r="D283" s="648">
        <v>25563.693367063497</v>
      </c>
    </row>
    <row r="284" spans="1:4" ht="16.5" thickTop="1" thickBot="1">
      <c r="A284" s="664" t="s">
        <v>613</v>
      </c>
      <c r="B284" s="664" t="s">
        <v>92</v>
      </c>
      <c r="C284" s="665" t="s">
        <v>614</v>
      </c>
      <c r="D284" s="648">
        <v>31954.057132317532</v>
      </c>
    </row>
    <row r="285" spans="1:4" ht="16.5" thickTop="1" thickBot="1">
      <c r="A285" s="664" t="s">
        <v>615</v>
      </c>
      <c r="B285" s="664" t="s">
        <v>92</v>
      </c>
      <c r="C285" s="665" t="s">
        <v>2305</v>
      </c>
      <c r="D285" s="648">
        <v>135806.98111839686</v>
      </c>
    </row>
    <row r="286" spans="1:4" ht="16.5" thickTop="1" thickBot="1">
      <c r="A286" s="664" t="s">
        <v>616</v>
      </c>
      <c r="B286" s="664" t="s">
        <v>92</v>
      </c>
      <c r="C286" s="665" t="s">
        <v>617</v>
      </c>
      <c r="D286" s="648">
        <v>87460.68964813264</v>
      </c>
    </row>
    <row r="287" spans="1:4" ht="16.5" thickTop="1" thickBot="1">
      <c r="A287" s="664" t="s">
        <v>620</v>
      </c>
      <c r="B287" s="664" t="s">
        <v>92</v>
      </c>
      <c r="C287" s="665" t="s">
        <v>621</v>
      </c>
      <c r="D287" s="648">
        <v>24192.730913046653</v>
      </c>
    </row>
    <row r="288" spans="1:4" ht="16.5" thickTop="1" thickBot="1">
      <c r="A288" s="664" t="s">
        <v>618</v>
      </c>
      <c r="B288" s="664" t="s">
        <v>92</v>
      </c>
      <c r="C288" s="665" t="s">
        <v>2306</v>
      </c>
      <c r="D288" s="648">
        <v>32815.804960556692</v>
      </c>
    </row>
    <row r="289" spans="1:4" ht="16.5" thickTop="1" thickBot="1">
      <c r="A289" s="664" t="s">
        <v>619</v>
      </c>
      <c r="B289" s="664" t="s">
        <v>92</v>
      </c>
      <c r="C289" s="665" t="s">
        <v>2307</v>
      </c>
      <c r="D289" s="648">
        <v>172349.56564783203</v>
      </c>
    </row>
    <row r="290" spans="1:4" ht="16.5" thickTop="1" thickBot="1">
      <c r="A290" s="664" t="s">
        <v>622</v>
      </c>
      <c r="B290" s="664" t="s">
        <v>454</v>
      </c>
      <c r="C290" s="665" t="s">
        <v>623</v>
      </c>
      <c r="D290" s="648">
        <v>3917.0355829052733</v>
      </c>
    </row>
    <row r="291" spans="1:4" ht="16.5" thickTop="1" thickBot="1">
      <c r="A291" s="664" t="s">
        <v>624</v>
      </c>
      <c r="B291" s="664" t="s">
        <v>422</v>
      </c>
      <c r="C291" s="665" t="s">
        <v>1924</v>
      </c>
      <c r="D291" s="648">
        <v>84923.569743433691</v>
      </c>
    </row>
    <row r="292" spans="1:4" ht="16.5" thickTop="1" thickBot="1">
      <c r="A292" s="664" t="s">
        <v>625</v>
      </c>
      <c r="B292" s="664" t="s">
        <v>377</v>
      </c>
      <c r="C292" s="665" t="s">
        <v>2308</v>
      </c>
      <c r="D292" s="648">
        <v>3646.2005511729653</v>
      </c>
    </row>
    <row r="293" spans="1:4" ht="16.5" thickTop="1" thickBot="1">
      <c r="A293" s="664" t="s">
        <v>626</v>
      </c>
      <c r="B293" s="664" t="s">
        <v>377</v>
      </c>
      <c r="C293" s="665" t="s">
        <v>1925</v>
      </c>
      <c r="D293" s="648">
        <v>32903.098896404292</v>
      </c>
    </row>
    <row r="294" spans="1:4" ht="16.5" thickTop="1" thickBot="1">
      <c r="A294" s="664" t="s">
        <v>627</v>
      </c>
      <c r="B294" s="664" t="s">
        <v>92</v>
      </c>
      <c r="C294" s="665" t="s">
        <v>628</v>
      </c>
      <c r="D294" s="648">
        <v>4565.0251836201742</v>
      </c>
    </row>
    <row r="295" spans="1:4" ht="16.5" thickTop="1" thickBot="1">
      <c r="A295" s="664" t="s">
        <v>633</v>
      </c>
      <c r="B295" s="664" t="s">
        <v>92</v>
      </c>
      <c r="C295" s="665" t="s">
        <v>1926</v>
      </c>
      <c r="D295" s="648">
        <v>43057.174280318446</v>
      </c>
    </row>
    <row r="296" spans="1:4" ht="16.5" thickTop="1" thickBot="1">
      <c r="A296" s="664" t="s">
        <v>629</v>
      </c>
      <c r="B296" s="664" t="s">
        <v>92</v>
      </c>
      <c r="C296" s="665" t="s">
        <v>630</v>
      </c>
      <c r="D296" s="648">
        <v>61553.416302797152</v>
      </c>
    </row>
    <row r="297" spans="1:4" ht="16.5" thickTop="1" thickBot="1">
      <c r="A297" s="664" t="s">
        <v>631</v>
      </c>
      <c r="B297" s="664" t="s">
        <v>92</v>
      </c>
      <c r="C297" s="665" t="s">
        <v>632</v>
      </c>
      <c r="D297" s="648">
        <v>42808.722309059893</v>
      </c>
    </row>
    <row r="298" spans="1:4" ht="16.5" thickTop="1" thickBot="1">
      <c r="A298" s="664" t="s">
        <v>646</v>
      </c>
      <c r="B298" s="664" t="s">
        <v>144</v>
      </c>
      <c r="C298" s="665" t="s">
        <v>647</v>
      </c>
      <c r="D298" s="648">
        <v>2590.8392498359167</v>
      </c>
    </row>
    <row r="299" spans="1:4" ht="16.5" thickTop="1" thickBot="1">
      <c r="A299" s="664" t="s">
        <v>634</v>
      </c>
      <c r="B299" s="664" t="s">
        <v>377</v>
      </c>
      <c r="C299" s="665" t="s">
        <v>635</v>
      </c>
      <c r="D299" s="648">
        <v>25144.010983180789</v>
      </c>
    </row>
    <row r="300" spans="1:4" ht="16.5" thickTop="1" thickBot="1">
      <c r="A300" s="664" t="s">
        <v>650</v>
      </c>
      <c r="B300" s="664" t="s">
        <v>377</v>
      </c>
      <c r="C300" s="665" t="s">
        <v>651</v>
      </c>
      <c r="D300" s="648">
        <v>32387.169352484481</v>
      </c>
    </row>
    <row r="301" spans="1:4" ht="31.5" thickTop="1" thickBot="1">
      <c r="A301" s="664" t="s">
        <v>652</v>
      </c>
      <c r="B301" s="664" t="s">
        <v>92</v>
      </c>
      <c r="C301" s="665" t="s">
        <v>2309</v>
      </c>
      <c r="D301" s="648">
        <v>411288.73620505363</v>
      </c>
    </row>
    <row r="302" spans="1:4" ht="31.5" thickTop="1" thickBot="1">
      <c r="A302" s="664" t="s">
        <v>653</v>
      </c>
      <c r="B302" s="664" t="s">
        <v>92</v>
      </c>
      <c r="C302" s="665" t="s">
        <v>2310</v>
      </c>
      <c r="D302" s="648">
        <v>329030.98896404298</v>
      </c>
    </row>
    <row r="303" spans="1:4" ht="31.5" thickTop="1" thickBot="1">
      <c r="A303" s="664" t="s">
        <v>654</v>
      </c>
      <c r="B303" s="664" t="s">
        <v>92</v>
      </c>
      <c r="C303" s="665" t="s">
        <v>2311</v>
      </c>
      <c r="D303" s="648">
        <v>271612.84308377007</v>
      </c>
    </row>
    <row r="304" spans="1:4" ht="31.5" thickTop="1" thickBot="1">
      <c r="A304" s="664" t="s">
        <v>655</v>
      </c>
      <c r="B304" s="664" t="s">
        <v>92</v>
      </c>
      <c r="C304" s="665" t="s">
        <v>2312</v>
      </c>
      <c r="D304" s="648">
        <v>611129.17672673857</v>
      </c>
    </row>
    <row r="305" spans="1:4" ht="31.5" thickTop="1" thickBot="1">
      <c r="A305" s="664" t="s">
        <v>656</v>
      </c>
      <c r="B305" s="664" t="s">
        <v>92</v>
      </c>
      <c r="C305" s="665" t="s">
        <v>2313</v>
      </c>
      <c r="D305" s="648">
        <v>244452.11835190491</v>
      </c>
    </row>
    <row r="306" spans="1:4" ht="31.5" thickTop="1" thickBot="1">
      <c r="A306" s="664" t="s">
        <v>657</v>
      </c>
      <c r="B306" s="664" t="s">
        <v>233</v>
      </c>
      <c r="C306" s="665" t="s">
        <v>2314</v>
      </c>
      <c r="D306" s="648">
        <v>339516.3336429685</v>
      </c>
    </row>
    <row r="307" spans="1:4" ht="16.5" thickTop="1" thickBot="1">
      <c r="A307" s="664" t="s">
        <v>658</v>
      </c>
      <c r="B307" s="664" t="s">
        <v>92</v>
      </c>
      <c r="C307" s="665" t="s">
        <v>659</v>
      </c>
      <c r="D307" s="648">
        <v>203709.35252457164</v>
      </c>
    </row>
    <row r="308" spans="1:4" ht="16.5" thickTop="1" thickBot="1">
      <c r="A308" s="664" t="s">
        <v>636</v>
      </c>
      <c r="B308" s="664" t="s">
        <v>377</v>
      </c>
      <c r="C308" s="665" t="s">
        <v>637</v>
      </c>
      <c r="D308" s="648">
        <v>25464.088747955335</v>
      </c>
    </row>
    <row r="309" spans="1:4" ht="16.5" thickTop="1" thickBot="1">
      <c r="A309" s="664" t="s">
        <v>642</v>
      </c>
      <c r="B309" s="664" t="s">
        <v>377</v>
      </c>
      <c r="C309" s="665" t="s">
        <v>643</v>
      </c>
      <c r="D309" s="648">
        <v>7446.9561349171363</v>
      </c>
    </row>
    <row r="310" spans="1:4" ht="16.5" thickTop="1" thickBot="1">
      <c r="A310" s="664" t="s">
        <v>640</v>
      </c>
      <c r="B310" s="664" t="s">
        <v>377</v>
      </c>
      <c r="C310" s="665" t="s">
        <v>641</v>
      </c>
      <c r="D310" s="648">
        <v>19151.226329591649</v>
      </c>
    </row>
    <row r="311" spans="1:4" ht="16.5" thickTop="1" thickBot="1">
      <c r="A311" s="664" t="s">
        <v>638</v>
      </c>
      <c r="B311" s="664" t="s">
        <v>377</v>
      </c>
      <c r="C311" s="665" t="s">
        <v>639</v>
      </c>
      <c r="D311" s="648">
        <v>91298.265366356107</v>
      </c>
    </row>
    <row r="312" spans="1:4" ht="16.5" thickTop="1" thickBot="1">
      <c r="A312" s="664" t="s">
        <v>644</v>
      </c>
      <c r="B312" s="664" t="s">
        <v>377</v>
      </c>
      <c r="C312" s="665" t="s">
        <v>645</v>
      </c>
      <c r="D312" s="648">
        <v>13585.398554539173</v>
      </c>
    </row>
    <row r="313" spans="1:4" ht="16.5" thickTop="1" thickBot="1">
      <c r="A313" s="664" t="s">
        <v>660</v>
      </c>
      <c r="B313" s="664" t="s">
        <v>377</v>
      </c>
      <c r="C313" s="665" t="s">
        <v>661</v>
      </c>
      <c r="D313" s="648">
        <v>12213.316947498641</v>
      </c>
    </row>
    <row r="314" spans="1:4" ht="16.5" thickTop="1" thickBot="1">
      <c r="A314" s="664" t="s">
        <v>662</v>
      </c>
      <c r="B314" s="664" t="s">
        <v>377</v>
      </c>
      <c r="C314" s="665" t="s">
        <v>663</v>
      </c>
      <c r="D314" s="648">
        <v>11566.446499807427</v>
      </c>
    </row>
    <row r="315" spans="1:4" ht="16.5" thickTop="1" thickBot="1">
      <c r="A315" s="664" t="s">
        <v>667</v>
      </c>
      <c r="B315" s="664" t="s">
        <v>377</v>
      </c>
      <c r="C315" s="665" t="s">
        <v>2315</v>
      </c>
      <c r="D315" s="648">
        <v>14031.940610990374</v>
      </c>
    </row>
    <row r="316" spans="1:4" ht="16.5" thickTop="1" thickBot="1">
      <c r="A316" s="664" t="s">
        <v>664</v>
      </c>
      <c r="B316" s="664" t="s">
        <v>92</v>
      </c>
      <c r="C316" s="665" t="s">
        <v>2316</v>
      </c>
      <c r="D316" s="648">
        <v>53938.699129629305</v>
      </c>
    </row>
    <row r="317" spans="1:4" ht="16.5" thickTop="1" thickBot="1">
      <c r="A317" s="664" t="s">
        <v>665</v>
      </c>
      <c r="B317" s="664" t="s">
        <v>377</v>
      </c>
      <c r="C317" s="665" t="s">
        <v>666</v>
      </c>
      <c r="D317" s="648">
        <v>22115.582901083169</v>
      </c>
    </row>
    <row r="318" spans="1:4" ht="16.5" thickTop="1" thickBot="1">
      <c r="A318" s="664" t="s">
        <v>668</v>
      </c>
      <c r="B318" s="664" t="s">
        <v>606</v>
      </c>
      <c r="C318" s="665" t="s">
        <v>2317</v>
      </c>
      <c r="D318" s="648">
        <v>45307.79101095345</v>
      </c>
    </row>
    <row r="319" spans="1:4" ht="16.5" thickTop="1" thickBot="1">
      <c r="A319" s="664" t="s">
        <v>669</v>
      </c>
      <c r="B319" s="664" t="s">
        <v>92</v>
      </c>
      <c r="C319" s="665" t="s">
        <v>2318</v>
      </c>
      <c r="D319" s="648">
        <v>6904.0550031264647</v>
      </c>
    </row>
    <row r="320" spans="1:4" ht="16.5" thickTop="1" thickBot="1">
      <c r="A320" s="664" t="s">
        <v>673</v>
      </c>
      <c r="B320" s="664" t="s">
        <v>92</v>
      </c>
      <c r="C320" s="665" t="s">
        <v>2319</v>
      </c>
      <c r="D320" s="648">
        <v>95001.542721737118</v>
      </c>
    </row>
    <row r="321" spans="1:4" ht="16.5" thickTop="1" thickBot="1">
      <c r="A321" s="664" t="s">
        <v>674</v>
      </c>
      <c r="B321" s="664" t="s">
        <v>92</v>
      </c>
      <c r="C321" s="665" t="s">
        <v>2320</v>
      </c>
      <c r="D321" s="648">
        <v>151576.96637517348</v>
      </c>
    </row>
    <row r="322" spans="1:4" ht="16.5" thickTop="1" thickBot="1">
      <c r="A322" s="664" t="s">
        <v>672</v>
      </c>
      <c r="B322" s="664" t="s">
        <v>92</v>
      </c>
      <c r="C322" s="665" t="s">
        <v>2321</v>
      </c>
      <c r="D322" s="648">
        <v>102496.51052137044</v>
      </c>
    </row>
    <row r="323" spans="1:4" ht="31.5" thickTop="1" thickBot="1">
      <c r="A323" s="664" t="s">
        <v>671</v>
      </c>
      <c r="B323" s="664" t="s">
        <v>92</v>
      </c>
      <c r="C323" s="665" t="s">
        <v>2322</v>
      </c>
      <c r="D323" s="648">
        <v>150668.21411993948</v>
      </c>
    </row>
    <row r="324" spans="1:4" ht="16.5" thickTop="1" thickBot="1">
      <c r="A324" s="664" t="s">
        <v>675</v>
      </c>
      <c r="B324" s="664" t="s">
        <v>92</v>
      </c>
      <c r="C324" s="665" t="s">
        <v>676</v>
      </c>
      <c r="D324" s="648">
        <v>145911.8137692688</v>
      </c>
    </row>
    <row r="325" spans="1:4" ht="16.5" thickTop="1" thickBot="1">
      <c r="A325" s="664" t="s">
        <v>678</v>
      </c>
      <c r="B325" s="664" t="s">
        <v>92</v>
      </c>
      <c r="C325" s="665" t="s">
        <v>679</v>
      </c>
      <c r="D325" s="648">
        <v>17703.881681708146</v>
      </c>
    </row>
    <row r="326" spans="1:4" ht="16.5" thickTop="1" thickBot="1">
      <c r="A326" s="664" t="s">
        <v>670</v>
      </c>
      <c r="B326" s="664" t="s">
        <v>92</v>
      </c>
      <c r="C326" s="665" t="s">
        <v>2323</v>
      </c>
      <c r="D326" s="648">
        <v>22022.693200117134</v>
      </c>
    </row>
    <row r="327" spans="1:4" ht="16.5" thickTop="1" thickBot="1">
      <c r="A327" s="664" t="s">
        <v>677</v>
      </c>
      <c r="B327" s="664" t="s">
        <v>92</v>
      </c>
      <c r="C327" s="665" t="s">
        <v>2324</v>
      </c>
      <c r="D327" s="648">
        <v>17703.881681708146</v>
      </c>
    </row>
    <row r="328" spans="1:4" ht="16.5" thickTop="1" thickBot="1">
      <c r="A328" s="664" t="s">
        <v>680</v>
      </c>
      <c r="B328" s="664" t="s">
        <v>92</v>
      </c>
      <c r="C328" s="665" t="s">
        <v>2325</v>
      </c>
      <c r="D328" s="648">
        <v>55953.174572266289</v>
      </c>
    </row>
    <row r="329" spans="1:4" ht="16.5" thickTop="1" thickBot="1">
      <c r="A329" s="664" t="s">
        <v>681</v>
      </c>
      <c r="B329" s="664" t="s">
        <v>92</v>
      </c>
      <c r="C329" s="665" t="s">
        <v>682</v>
      </c>
      <c r="D329" s="648">
        <v>5315.9768625142988</v>
      </c>
    </row>
    <row r="330" spans="1:4" ht="16.5" thickTop="1" thickBot="1">
      <c r="A330" s="664" t="s">
        <v>683</v>
      </c>
      <c r="B330" s="664" t="s">
        <v>92</v>
      </c>
      <c r="C330" s="665" t="s">
        <v>2326</v>
      </c>
      <c r="D330" s="648">
        <v>45010.096306652653</v>
      </c>
    </row>
    <row r="331" spans="1:4" ht="16.5" thickTop="1" thickBot="1">
      <c r="A331" s="664" t="s">
        <v>684</v>
      </c>
      <c r="B331" s="664" t="s">
        <v>92</v>
      </c>
      <c r="C331" s="665" t="s">
        <v>2327</v>
      </c>
      <c r="D331" s="648">
        <v>1950.683720286826</v>
      </c>
    </row>
    <row r="332" spans="1:4" ht="16.5" thickTop="1" thickBot="1">
      <c r="A332" s="664" t="s">
        <v>686</v>
      </c>
      <c r="B332" s="664" t="s">
        <v>387</v>
      </c>
      <c r="C332" s="665" t="s">
        <v>687</v>
      </c>
      <c r="D332" s="648">
        <v>60925.571456508616</v>
      </c>
    </row>
    <row r="333" spans="1:4" ht="16.5" thickTop="1" thickBot="1">
      <c r="A333" s="664" t="s">
        <v>685</v>
      </c>
      <c r="B333" s="664" t="s">
        <v>387</v>
      </c>
      <c r="C333" s="665" t="s">
        <v>2328</v>
      </c>
      <c r="D333" s="648">
        <v>17846.014115716425</v>
      </c>
    </row>
    <row r="334" spans="1:4" ht="16.5" thickTop="1" thickBot="1">
      <c r="A334" s="664" t="s">
        <v>690</v>
      </c>
      <c r="B334" s="664" t="s">
        <v>92</v>
      </c>
      <c r="C334" s="665" t="s">
        <v>1929</v>
      </c>
      <c r="D334" s="648">
        <v>682.6833444492047</v>
      </c>
    </row>
    <row r="335" spans="1:4" ht="16.5" thickTop="1" thickBot="1">
      <c r="A335" s="664" t="s">
        <v>688</v>
      </c>
      <c r="B335" s="664" t="s">
        <v>92</v>
      </c>
      <c r="C335" s="665" t="s">
        <v>689</v>
      </c>
      <c r="D335" s="648">
        <v>60925.571456508616</v>
      </c>
    </row>
    <row r="336" spans="1:4" ht="16.5" thickTop="1" thickBot="1">
      <c r="A336" s="664" t="s">
        <v>691</v>
      </c>
      <c r="B336" s="664" t="s">
        <v>377</v>
      </c>
      <c r="C336" s="665" t="s">
        <v>692</v>
      </c>
      <c r="D336" s="648">
        <v>5756.923153847064</v>
      </c>
    </row>
    <row r="337" spans="1:4" ht="16.5" thickTop="1" thickBot="1">
      <c r="A337" s="664" t="s">
        <v>696</v>
      </c>
      <c r="B337" s="664" t="s">
        <v>92</v>
      </c>
      <c r="C337" s="665" t="s">
        <v>697</v>
      </c>
      <c r="D337" s="648">
        <v>266005.88643509708</v>
      </c>
    </row>
    <row r="338" spans="1:4" ht="16.5" thickTop="1" thickBot="1">
      <c r="A338" s="664" t="s">
        <v>694</v>
      </c>
      <c r="B338" s="664" t="s">
        <v>92</v>
      </c>
      <c r="C338" s="665" t="s">
        <v>695</v>
      </c>
      <c r="D338" s="648">
        <v>53394.790760117306</v>
      </c>
    </row>
    <row r="339" spans="1:4" ht="16.5" thickTop="1" thickBot="1">
      <c r="A339" s="664" t="s">
        <v>693</v>
      </c>
      <c r="B339" s="664" t="s">
        <v>144</v>
      </c>
      <c r="C339" s="665" t="s">
        <v>2329</v>
      </c>
      <c r="D339" s="648">
        <v>269072.36572000006</v>
      </c>
    </row>
    <row r="340" spans="1:4" ht="31.5" thickTop="1" thickBot="1">
      <c r="A340" s="664" t="s">
        <v>648</v>
      </c>
      <c r="B340" s="664" t="s">
        <v>92</v>
      </c>
      <c r="C340" s="665" t="s">
        <v>1927</v>
      </c>
      <c r="D340" s="648">
        <v>1337081.2153777385</v>
      </c>
    </row>
    <row r="341" spans="1:4" ht="31.5" thickTop="1" thickBot="1">
      <c r="A341" s="664" t="s">
        <v>698</v>
      </c>
      <c r="B341" s="664" t="s">
        <v>92</v>
      </c>
      <c r="C341" s="665" t="s">
        <v>699</v>
      </c>
      <c r="D341" s="648">
        <v>1362107.7152934324</v>
      </c>
    </row>
    <row r="342" spans="1:4" ht="31.5" thickTop="1" thickBot="1">
      <c r="A342" s="664" t="s">
        <v>649</v>
      </c>
      <c r="B342" s="664" t="s">
        <v>92</v>
      </c>
      <c r="C342" s="665" t="s">
        <v>1928</v>
      </c>
      <c r="D342" s="648">
        <v>1326564.5344141498</v>
      </c>
    </row>
    <row r="343" spans="1:4" ht="31.5" thickTop="1" thickBot="1">
      <c r="A343" s="664" t="s">
        <v>700</v>
      </c>
      <c r="B343" s="664" t="s">
        <v>92</v>
      </c>
      <c r="C343" s="665" t="s">
        <v>701</v>
      </c>
      <c r="D343" s="648">
        <v>1321871.9257858293</v>
      </c>
    </row>
    <row r="344" spans="1:4" ht="16.5" thickTop="1" thickBot="1">
      <c r="A344" s="664" t="s">
        <v>737</v>
      </c>
      <c r="B344" s="664" t="s">
        <v>387</v>
      </c>
      <c r="C344" s="665" t="s">
        <v>2330</v>
      </c>
      <c r="D344" s="648">
        <v>99884.407364084458</v>
      </c>
    </row>
    <row r="345" spans="1:4" ht="16.5" thickTop="1" thickBot="1">
      <c r="A345" s="664" t="s">
        <v>702</v>
      </c>
      <c r="B345" s="664" t="s">
        <v>377</v>
      </c>
      <c r="C345" s="665" t="s">
        <v>2331</v>
      </c>
      <c r="D345" s="648">
        <v>70817.765032879965</v>
      </c>
    </row>
    <row r="346" spans="1:4" ht="16.5" thickTop="1" thickBot="1">
      <c r="A346" s="664" t="s">
        <v>703</v>
      </c>
      <c r="B346" s="664" t="s">
        <v>144</v>
      </c>
      <c r="C346" s="665" t="s">
        <v>2332</v>
      </c>
      <c r="D346" s="648">
        <v>90249.61898316117</v>
      </c>
    </row>
    <row r="347" spans="1:4" ht="16.5" thickTop="1" thickBot="1">
      <c r="A347" s="664" t="s">
        <v>708</v>
      </c>
      <c r="B347" s="664" t="s">
        <v>92</v>
      </c>
      <c r="C347" s="665" t="s">
        <v>2333</v>
      </c>
      <c r="D347" s="648">
        <v>86362.800531895453</v>
      </c>
    </row>
    <row r="348" spans="1:4" ht="16.5" thickTop="1" thickBot="1">
      <c r="A348" s="664" t="s">
        <v>713</v>
      </c>
      <c r="B348" s="664" t="s">
        <v>144</v>
      </c>
      <c r="C348" s="665" t="s">
        <v>1931</v>
      </c>
      <c r="D348" s="648">
        <v>11952.554292979517</v>
      </c>
    </row>
    <row r="349" spans="1:4" ht="16.5" thickTop="1" thickBot="1">
      <c r="A349" s="664" t="s">
        <v>704</v>
      </c>
      <c r="B349" s="664" t="s">
        <v>144</v>
      </c>
      <c r="C349" s="665" t="s">
        <v>2334</v>
      </c>
      <c r="D349" s="648">
        <v>35408.882516439982</v>
      </c>
    </row>
    <row r="350" spans="1:4" ht="16.5" thickTop="1" thickBot="1">
      <c r="A350" s="664" t="s">
        <v>705</v>
      </c>
      <c r="B350" s="664" t="s">
        <v>144</v>
      </c>
      <c r="C350" s="665" t="s">
        <v>2335</v>
      </c>
      <c r="D350" s="648">
        <v>30021.279860409701</v>
      </c>
    </row>
    <row r="351" spans="1:4" ht="16.5" thickTop="1" thickBot="1">
      <c r="A351" s="664" t="s">
        <v>736</v>
      </c>
      <c r="B351" s="664" t="s">
        <v>144</v>
      </c>
      <c r="C351" s="665" t="s">
        <v>1933</v>
      </c>
      <c r="D351" s="648">
        <v>123349.68881173444</v>
      </c>
    </row>
    <row r="352" spans="1:4" ht="16.5" thickTop="1" thickBot="1">
      <c r="A352" s="664" t="s">
        <v>709</v>
      </c>
      <c r="B352" s="664" t="s">
        <v>144</v>
      </c>
      <c r="C352" s="665" t="s">
        <v>710</v>
      </c>
      <c r="D352" s="648">
        <v>403574.32832408347</v>
      </c>
    </row>
    <row r="353" spans="1:4" ht="16.5" thickTop="1" thickBot="1">
      <c r="A353" s="664" t="s">
        <v>711</v>
      </c>
      <c r="B353" s="664" t="s">
        <v>144</v>
      </c>
      <c r="C353" s="665" t="s">
        <v>712</v>
      </c>
      <c r="D353" s="648">
        <v>1087799.5212851528</v>
      </c>
    </row>
    <row r="354" spans="1:4" ht="16.5" thickTop="1" thickBot="1">
      <c r="A354" s="664" t="s">
        <v>707</v>
      </c>
      <c r="B354" s="664" t="s">
        <v>144</v>
      </c>
      <c r="C354" s="665" t="s">
        <v>2336</v>
      </c>
      <c r="D354" s="648">
        <v>4570.6209487386095</v>
      </c>
    </row>
    <row r="355" spans="1:4" ht="16.5" thickTop="1" thickBot="1">
      <c r="A355" s="664" t="s">
        <v>706</v>
      </c>
      <c r="B355" s="664" t="s">
        <v>144</v>
      </c>
      <c r="C355" s="665" t="s">
        <v>1930</v>
      </c>
      <c r="D355" s="648">
        <v>4570.6209487386095</v>
      </c>
    </row>
    <row r="356" spans="1:4" ht="16.5" thickTop="1" thickBot="1">
      <c r="A356" s="664" t="s">
        <v>716</v>
      </c>
      <c r="B356" s="664" t="s">
        <v>144</v>
      </c>
      <c r="C356" s="665" t="s">
        <v>717</v>
      </c>
      <c r="D356" s="648">
        <v>33295.921607718505</v>
      </c>
    </row>
    <row r="357" spans="1:4" ht="16.5" thickTop="1" thickBot="1">
      <c r="A357" s="664" t="s">
        <v>714</v>
      </c>
      <c r="B357" s="664" t="s">
        <v>144</v>
      </c>
      <c r="C357" s="665" t="s">
        <v>2337</v>
      </c>
      <c r="D357" s="648">
        <v>335745.90710616624</v>
      </c>
    </row>
    <row r="358" spans="1:4" ht="16.5" thickTop="1" thickBot="1">
      <c r="A358" s="664" t="s">
        <v>715</v>
      </c>
      <c r="B358" s="664" t="s">
        <v>144</v>
      </c>
      <c r="C358" s="665" t="s">
        <v>2338</v>
      </c>
      <c r="D358" s="648">
        <v>399537.62945633783</v>
      </c>
    </row>
    <row r="359" spans="1:4" ht="16.5" thickTop="1" thickBot="1">
      <c r="A359" s="664" t="s">
        <v>718</v>
      </c>
      <c r="B359" s="664" t="s">
        <v>144</v>
      </c>
      <c r="C359" s="665" t="s">
        <v>719</v>
      </c>
      <c r="D359" s="648">
        <v>141741.8496030102</v>
      </c>
    </row>
    <row r="360" spans="1:4" ht="16.5" thickTop="1" thickBot="1">
      <c r="A360" s="664" t="s">
        <v>720</v>
      </c>
      <c r="B360" s="664" t="s">
        <v>144</v>
      </c>
      <c r="C360" s="665" t="s">
        <v>721</v>
      </c>
      <c r="D360" s="648">
        <v>177197.73654644506</v>
      </c>
    </row>
    <row r="361" spans="1:4" ht="16.5" thickTop="1" thickBot="1">
      <c r="A361" s="664" t="s">
        <v>722</v>
      </c>
      <c r="B361" s="664" t="s">
        <v>144</v>
      </c>
      <c r="C361" s="665" t="s">
        <v>723</v>
      </c>
      <c r="D361" s="648">
        <v>293708.28123042686</v>
      </c>
    </row>
    <row r="362" spans="1:4" ht="16.5" thickTop="1" thickBot="1">
      <c r="A362" s="664" t="s">
        <v>724</v>
      </c>
      <c r="B362" s="664" t="s">
        <v>144</v>
      </c>
      <c r="C362" s="665" t="s">
        <v>725</v>
      </c>
      <c r="D362" s="648">
        <v>423197.64353010932</v>
      </c>
    </row>
    <row r="363" spans="1:4" ht="16.5" thickTop="1" thickBot="1">
      <c r="A363" s="664" t="s">
        <v>726</v>
      </c>
      <c r="B363" s="664" t="s">
        <v>144</v>
      </c>
      <c r="C363" s="665" t="s">
        <v>2339</v>
      </c>
      <c r="D363" s="648">
        <v>177045.5317352236</v>
      </c>
    </row>
    <row r="364" spans="1:4" ht="16.5" thickTop="1" thickBot="1">
      <c r="A364" s="664" t="s">
        <v>738</v>
      </c>
      <c r="B364" s="664" t="s">
        <v>144</v>
      </c>
      <c r="C364" s="665" t="s">
        <v>2340</v>
      </c>
      <c r="D364" s="648">
        <v>126714.98195396189</v>
      </c>
    </row>
    <row r="365" spans="1:4" ht="16.5" thickTop="1" thickBot="1">
      <c r="A365" s="664" t="s">
        <v>727</v>
      </c>
      <c r="B365" s="664" t="s">
        <v>144</v>
      </c>
      <c r="C365" s="665" t="s">
        <v>728</v>
      </c>
      <c r="D365" s="648">
        <v>56651.526059047123</v>
      </c>
    </row>
    <row r="366" spans="1:4" ht="16.5" thickTop="1" thickBot="1">
      <c r="A366" s="664" t="s">
        <v>729</v>
      </c>
      <c r="B366" s="664" t="s">
        <v>144</v>
      </c>
      <c r="C366" s="665" t="s">
        <v>1932</v>
      </c>
      <c r="D366" s="648">
        <v>57009.655026627035</v>
      </c>
    </row>
    <row r="367" spans="1:4" ht="16.5" thickTop="1" thickBot="1">
      <c r="A367" s="664" t="s">
        <v>730</v>
      </c>
      <c r="B367" s="664" t="s">
        <v>92</v>
      </c>
      <c r="C367" s="665" t="s">
        <v>2341</v>
      </c>
      <c r="D367" s="648">
        <v>43181.400265947726</v>
      </c>
    </row>
    <row r="368" spans="1:4" ht="16.5" thickTop="1" thickBot="1">
      <c r="A368" s="664" t="s">
        <v>732</v>
      </c>
      <c r="B368" s="664" t="s">
        <v>92</v>
      </c>
      <c r="C368" s="665" t="s">
        <v>733</v>
      </c>
      <c r="D368" s="648">
        <v>4056.9297108661758</v>
      </c>
    </row>
    <row r="369" spans="1:4" ht="16.5" thickTop="1" thickBot="1">
      <c r="A369" s="664" t="s">
        <v>731</v>
      </c>
      <c r="B369" s="664" t="s">
        <v>92</v>
      </c>
      <c r="C369" s="665" t="s">
        <v>2342</v>
      </c>
      <c r="D369" s="648">
        <v>1119.1530236872209</v>
      </c>
    </row>
    <row r="370" spans="1:4" ht="16.5" thickTop="1" thickBot="1">
      <c r="A370" s="664" t="s">
        <v>734</v>
      </c>
      <c r="B370" s="664" t="s">
        <v>92</v>
      </c>
      <c r="C370" s="665" t="s">
        <v>735</v>
      </c>
      <c r="D370" s="648">
        <v>9367.3108082620383</v>
      </c>
    </row>
    <row r="371" spans="1:4" ht="16.5" thickTop="1" thickBot="1">
      <c r="A371" s="664" t="s">
        <v>741</v>
      </c>
      <c r="B371" s="664" t="s">
        <v>92</v>
      </c>
      <c r="C371" s="665" t="s">
        <v>1934</v>
      </c>
      <c r="D371" s="648">
        <v>33894.668475391169</v>
      </c>
    </row>
    <row r="372" spans="1:4" ht="16.5" thickTop="1" thickBot="1">
      <c r="A372" s="664" t="s">
        <v>739</v>
      </c>
      <c r="B372" s="664" t="s">
        <v>377</v>
      </c>
      <c r="C372" s="665" t="s">
        <v>740</v>
      </c>
      <c r="D372" s="648">
        <v>3646.2005511729653</v>
      </c>
    </row>
    <row r="373" spans="1:4" ht="16.5" thickTop="1" thickBot="1">
      <c r="A373" s="192"/>
      <c r="B373" s="192"/>
      <c r="C373" s="197"/>
      <c r="D373" s="646"/>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50">
        <v>1294.9770701708335</v>
      </c>
    </row>
    <row r="7" spans="1:5" ht="30" customHeight="1" thickTop="1" thickBot="1">
      <c r="A7" s="200" t="s">
        <v>1352</v>
      </c>
      <c r="B7" s="100" t="s">
        <v>339</v>
      </c>
      <c r="C7" s="102" t="s">
        <v>2025</v>
      </c>
      <c r="D7" s="650">
        <v>924.54139830523263</v>
      </c>
      <c r="E7" s="103"/>
    </row>
    <row r="8" spans="1:5" ht="30" customHeight="1" thickTop="1" thickBot="1">
      <c r="A8" s="200" t="s">
        <v>1364</v>
      </c>
      <c r="B8" s="100" t="s">
        <v>339</v>
      </c>
      <c r="C8" s="102" t="s">
        <v>2027</v>
      </c>
      <c r="D8" s="650">
        <v>924.54139830523263</v>
      </c>
    </row>
    <row r="9" spans="1:5" ht="30" customHeight="1" thickTop="1" thickBot="1">
      <c r="A9" s="200" t="s">
        <v>1225</v>
      </c>
      <c r="B9" s="100" t="s">
        <v>1223</v>
      </c>
      <c r="C9" s="102" t="s">
        <v>1226</v>
      </c>
      <c r="D9" s="650">
        <v>924.54139830523263</v>
      </c>
    </row>
    <row r="10" spans="1:5" ht="30" customHeight="1" thickTop="1" thickBot="1">
      <c r="A10" s="200" t="s">
        <v>1388</v>
      </c>
      <c r="B10" s="100" t="s">
        <v>339</v>
      </c>
      <c r="C10" s="102" t="s">
        <v>1389</v>
      </c>
      <c r="D10" s="650">
        <v>1294.9770701708335</v>
      </c>
    </row>
    <row r="11" spans="1:5" ht="30" customHeight="1" thickTop="1" thickBot="1">
      <c r="A11" s="200" t="s">
        <v>1329</v>
      </c>
      <c r="B11" s="100" t="s">
        <v>339</v>
      </c>
      <c r="C11" s="102" t="s">
        <v>1330</v>
      </c>
      <c r="D11" s="650">
        <v>1294.9770701708335</v>
      </c>
    </row>
    <row r="12" spans="1:5" ht="30" customHeight="1" thickTop="1" thickBot="1">
      <c r="A12" s="200" t="s">
        <v>1331</v>
      </c>
      <c r="B12" s="100" t="s">
        <v>339</v>
      </c>
      <c r="C12" s="102" t="s">
        <v>1332</v>
      </c>
      <c r="D12" s="650">
        <v>1294.9770701708335</v>
      </c>
    </row>
    <row r="13" spans="1:5" ht="30" customHeight="1" thickTop="1" thickBot="1">
      <c r="A13" s="200" t="s">
        <v>1333</v>
      </c>
      <c r="B13" s="100" t="s">
        <v>339</v>
      </c>
      <c r="C13" s="102" t="s">
        <v>1334</v>
      </c>
      <c r="D13" s="650">
        <v>1294.9770701708335</v>
      </c>
    </row>
    <row r="14" spans="1:5" ht="30" customHeight="1" thickTop="1" thickBot="1">
      <c r="A14" s="200" t="s">
        <v>1335</v>
      </c>
      <c r="B14" s="100" t="s">
        <v>339</v>
      </c>
      <c r="C14" s="102" t="s">
        <v>1336</v>
      </c>
      <c r="D14" s="650">
        <v>1294.9770701708335</v>
      </c>
    </row>
    <row r="15" spans="1:5" ht="30" customHeight="1" thickTop="1" thickBot="1">
      <c r="A15" s="200" t="s">
        <v>1317</v>
      </c>
      <c r="B15" s="100" t="s">
        <v>339</v>
      </c>
      <c r="C15" s="102" t="s">
        <v>1860</v>
      </c>
      <c r="D15" s="650">
        <v>1294.9770701708335</v>
      </c>
    </row>
    <row r="16" spans="1:5" ht="30" customHeight="1" thickTop="1" thickBot="1">
      <c r="A16" s="200" t="s">
        <v>1227</v>
      </c>
      <c r="B16" s="100" t="s">
        <v>339</v>
      </c>
      <c r="C16" s="102" t="s">
        <v>1228</v>
      </c>
      <c r="D16" s="650">
        <v>1294.9770701708335</v>
      </c>
    </row>
    <row r="17" spans="1:4" ht="30" customHeight="1" thickTop="1" thickBot="1">
      <c r="A17" s="200" t="s">
        <v>1229</v>
      </c>
      <c r="B17" s="100" t="s">
        <v>339</v>
      </c>
      <c r="C17" s="102" t="s">
        <v>1230</v>
      </c>
      <c r="D17" s="650">
        <v>1294.9770701708335</v>
      </c>
    </row>
    <row r="18" spans="1:4" ht="30" customHeight="1" thickTop="1" thickBot="1">
      <c r="A18" s="200" t="s">
        <v>1231</v>
      </c>
      <c r="B18" s="100" t="s">
        <v>339</v>
      </c>
      <c r="C18" s="102" t="s">
        <v>1232</v>
      </c>
      <c r="D18" s="650">
        <v>1294.9770701708335</v>
      </c>
    </row>
    <row r="19" spans="1:4" ht="30" customHeight="1" thickTop="1" thickBot="1">
      <c r="A19" s="200" t="s">
        <v>1235</v>
      </c>
      <c r="B19" s="100" t="s">
        <v>339</v>
      </c>
      <c r="C19" s="102" t="s">
        <v>1236</v>
      </c>
      <c r="D19" s="650">
        <v>1294.9770701708335</v>
      </c>
    </row>
    <row r="20" spans="1:4" ht="30" customHeight="1" thickTop="1" thickBot="1">
      <c r="A20" s="200" t="s">
        <v>1407</v>
      </c>
      <c r="B20" s="100" t="s">
        <v>339</v>
      </c>
      <c r="C20" s="102" t="s">
        <v>1869</v>
      </c>
      <c r="D20" s="650">
        <v>924.54139830523263</v>
      </c>
    </row>
    <row r="21" spans="1:4" ht="30" customHeight="1" thickTop="1" thickBot="1">
      <c r="A21" s="200" t="s">
        <v>1239</v>
      </c>
      <c r="B21" s="100" t="s">
        <v>339</v>
      </c>
      <c r="C21" s="102" t="s">
        <v>1240</v>
      </c>
      <c r="D21" s="650">
        <v>924.54139830523263</v>
      </c>
    </row>
    <row r="22" spans="1:4" ht="30" customHeight="1" thickTop="1" thickBot="1">
      <c r="A22" s="200" t="s">
        <v>1390</v>
      </c>
      <c r="B22" s="100" t="s">
        <v>339</v>
      </c>
      <c r="C22" s="102" t="s">
        <v>1391</v>
      </c>
      <c r="D22" s="650">
        <v>924.54139830523263</v>
      </c>
    </row>
    <row r="23" spans="1:4" ht="30" customHeight="1" thickTop="1" thickBot="1">
      <c r="A23" s="200" t="s">
        <v>1247</v>
      </c>
      <c r="B23" s="100" t="s">
        <v>339</v>
      </c>
      <c r="C23" s="102" t="s">
        <v>1248</v>
      </c>
      <c r="D23" s="650">
        <v>1294.9770701708335</v>
      </c>
    </row>
    <row r="24" spans="1:4" ht="30" customHeight="1" thickTop="1" thickBot="1">
      <c r="A24" s="200" t="s">
        <v>1269</v>
      </c>
      <c r="B24" s="100" t="s">
        <v>339</v>
      </c>
      <c r="C24" s="102" t="s">
        <v>1270</v>
      </c>
      <c r="D24" s="650">
        <v>1294.9770701708335</v>
      </c>
    </row>
    <row r="25" spans="1:4" ht="30" customHeight="1" thickTop="1" thickBot="1">
      <c r="A25" s="200" t="s">
        <v>1241</v>
      </c>
      <c r="B25" s="100" t="s">
        <v>339</v>
      </c>
      <c r="C25" s="102" t="s">
        <v>1242</v>
      </c>
      <c r="D25" s="650">
        <v>1294.9770701708335</v>
      </c>
    </row>
    <row r="26" spans="1:4" ht="30" customHeight="1" thickTop="1" thickBot="1">
      <c r="A26" s="200" t="s">
        <v>1246</v>
      </c>
      <c r="B26" s="100" t="s">
        <v>339</v>
      </c>
      <c r="C26" s="102" t="s">
        <v>1242</v>
      </c>
      <c r="D26" s="650">
        <v>1294.9770701708335</v>
      </c>
    </row>
    <row r="27" spans="1:4" ht="30" customHeight="1" thickTop="1" thickBot="1">
      <c r="A27" s="200" t="s">
        <v>1303</v>
      </c>
      <c r="B27" s="100" t="s">
        <v>339</v>
      </c>
      <c r="C27" s="102" t="s">
        <v>1304</v>
      </c>
      <c r="D27" s="650">
        <v>1294.9770701708335</v>
      </c>
    </row>
    <row r="28" spans="1:4" ht="30" customHeight="1" thickTop="1" thickBot="1">
      <c r="A28" s="200" t="s">
        <v>1249</v>
      </c>
      <c r="B28" s="100" t="s">
        <v>339</v>
      </c>
      <c r="C28" s="102" t="s">
        <v>1250</v>
      </c>
      <c r="D28" s="650">
        <v>1294.9770701708335</v>
      </c>
    </row>
    <row r="29" spans="1:4" ht="30" customHeight="1" thickTop="1" thickBot="1">
      <c r="A29" s="200" t="s">
        <v>1254</v>
      </c>
      <c r="B29" s="100" t="s">
        <v>339</v>
      </c>
      <c r="C29" s="102" t="s">
        <v>1255</v>
      </c>
      <c r="D29" s="650">
        <v>1294.9770701708335</v>
      </c>
    </row>
    <row r="30" spans="1:4" ht="30" customHeight="1" thickTop="1" thickBot="1">
      <c r="A30" s="200" t="s">
        <v>1252</v>
      </c>
      <c r="B30" s="100" t="s">
        <v>339</v>
      </c>
      <c r="C30" s="102" t="s">
        <v>1253</v>
      </c>
      <c r="D30" s="650">
        <v>1294.9770701708335</v>
      </c>
    </row>
    <row r="31" spans="1:4" ht="30" customHeight="1" thickTop="1" thickBot="1">
      <c r="A31" s="200" t="s">
        <v>1267</v>
      </c>
      <c r="B31" s="100" t="s">
        <v>339</v>
      </c>
      <c r="C31" s="102" t="s">
        <v>1268</v>
      </c>
      <c r="D31" s="650">
        <v>924.54139830523263</v>
      </c>
    </row>
    <row r="32" spans="1:4" ht="30" customHeight="1" thickTop="1" thickBot="1">
      <c r="A32" s="200" t="s">
        <v>1256</v>
      </c>
      <c r="B32" s="100" t="s">
        <v>339</v>
      </c>
      <c r="C32" s="102" t="s">
        <v>1257</v>
      </c>
      <c r="D32" s="650">
        <v>1294.9770701708335</v>
      </c>
    </row>
    <row r="33" spans="1:4" ht="30" customHeight="1" thickTop="1" thickBot="1">
      <c r="A33" s="200" t="s">
        <v>1272</v>
      </c>
      <c r="B33" s="100" t="s">
        <v>339</v>
      </c>
      <c r="C33" s="102" t="s">
        <v>1257</v>
      </c>
      <c r="D33" s="650">
        <v>1294.9770701708335</v>
      </c>
    </row>
    <row r="34" spans="1:4" ht="30" customHeight="1" thickTop="1" thickBot="1">
      <c r="A34" s="200" t="s">
        <v>1273</v>
      </c>
      <c r="B34" s="100" t="s">
        <v>339</v>
      </c>
      <c r="C34" s="102" t="s">
        <v>1274</v>
      </c>
      <c r="D34" s="650">
        <v>1294.9770701708335</v>
      </c>
    </row>
    <row r="35" spans="1:4" ht="30" customHeight="1" thickTop="1" thickBot="1">
      <c r="A35" s="200" t="s">
        <v>1323</v>
      </c>
      <c r="B35" s="100" t="s">
        <v>339</v>
      </c>
      <c r="C35" s="102" t="s">
        <v>1864</v>
      </c>
      <c r="D35" s="650">
        <v>924.54139830523263</v>
      </c>
    </row>
    <row r="36" spans="1:4" ht="30" customHeight="1" thickTop="1" thickBot="1">
      <c r="A36" s="200" t="s">
        <v>1404</v>
      </c>
      <c r="B36" s="100" t="s">
        <v>339</v>
      </c>
      <c r="C36" s="102" t="s">
        <v>1405</v>
      </c>
      <c r="D36" s="650">
        <v>924.54139830523263</v>
      </c>
    </row>
    <row r="37" spans="1:4" ht="30" customHeight="1" thickTop="1" thickBot="1">
      <c r="A37" s="200" t="s">
        <v>1385</v>
      </c>
      <c r="B37" s="100" t="s">
        <v>339</v>
      </c>
      <c r="C37" s="102" t="s">
        <v>1386</v>
      </c>
      <c r="D37" s="650">
        <v>1294.9770701708335</v>
      </c>
    </row>
    <row r="38" spans="1:4" ht="30" customHeight="1" thickTop="1" thickBot="1">
      <c r="A38" s="200" t="s">
        <v>1264</v>
      </c>
      <c r="B38" s="100" t="s">
        <v>339</v>
      </c>
      <c r="C38" s="102" t="s">
        <v>1265</v>
      </c>
      <c r="D38" s="650">
        <v>1294.9770701708335</v>
      </c>
    </row>
    <row r="39" spans="1:4" ht="30" customHeight="1" thickTop="1" thickBot="1">
      <c r="A39" s="200" t="s">
        <v>1221</v>
      </c>
      <c r="B39" s="100" t="s">
        <v>1223</v>
      </c>
      <c r="C39" s="102" t="s">
        <v>1280</v>
      </c>
      <c r="D39" s="650">
        <v>924.54139830523263</v>
      </c>
    </row>
    <row r="40" spans="1:4" ht="30" customHeight="1" thickTop="1" thickBot="1">
      <c r="A40" s="200" t="s">
        <v>1261</v>
      </c>
      <c r="B40" s="100" t="s">
        <v>339</v>
      </c>
      <c r="C40" s="102" t="s">
        <v>1262</v>
      </c>
      <c r="D40" s="650">
        <v>1294.9770701708335</v>
      </c>
    </row>
    <row r="41" spans="1:4" ht="30" customHeight="1" thickTop="1" thickBot="1">
      <c r="A41" s="200" t="s">
        <v>1259</v>
      </c>
      <c r="B41" s="100" t="s">
        <v>339</v>
      </c>
      <c r="C41" s="102" t="s">
        <v>1260</v>
      </c>
      <c r="D41" s="650">
        <v>1294.9770701708335</v>
      </c>
    </row>
    <row r="42" spans="1:4" ht="30" customHeight="1" thickTop="1" thickBot="1">
      <c r="A42" s="200" t="s">
        <v>1392</v>
      </c>
      <c r="B42" s="100" t="s">
        <v>339</v>
      </c>
      <c r="C42" s="102" t="s">
        <v>1260</v>
      </c>
      <c r="D42" s="650">
        <v>1294.9770701708335</v>
      </c>
    </row>
    <row r="43" spans="1:4" ht="30" customHeight="1" thickTop="1" thickBot="1">
      <c r="A43" s="200" t="s">
        <v>1233</v>
      </c>
      <c r="B43" s="100" t="s">
        <v>339</v>
      </c>
      <c r="C43" s="102" t="s">
        <v>1234</v>
      </c>
      <c r="D43" s="650">
        <v>1294.9770701708335</v>
      </c>
    </row>
    <row r="44" spans="1:4" ht="30" customHeight="1" thickTop="1" thickBot="1">
      <c r="A44" s="200" t="s">
        <v>1387</v>
      </c>
      <c r="B44" s="100" t="s">
        <v>339</v>
      </c>
      <c r="C44" s="102" t="s">
        <v>1234</v>
      </c>
      <c r="D44" s="650">
        <v>1294.9770701708335</v>
      </c>
    </row>
    <row r="45" spans="1:4" ht="30" customHeight="1" thickTop="1" thickBot="1">
      <c r="A45" s="200" t="s">
        <v>1278</v>
      </c>
      <c r="B45" s="100" t="s">
        <v>339</v>
      </c>
      <c r="C45" s="102" t="s">
        <v>1279</v>
      </c>
      <c r="D45" s="650">
        <v>1294.9770701708335</v>
      </c>
    </row>
    <row r="46" spans="1:4" ht="30" customHeight="1" thickTop="1" thickBot="1">
      <c r="A46" s="200" t="s">
        <v>1287</v>
      </c>
      <c r="B46" s="100" t="s">
        <v>339</v>
      </c>
      <c r="C46" s="102" t="s">
        <v>1288</v>
      </c>
      <c r="D46" s="650">
        <v>1294.9770701708335</v>
      </c>
    </row>
    <row r="47" spans="1:4" ht="30" customHeight="1" thickTop="1" thickBot="1">
      <c r="A47" s="200" t="s">
        <v>1291</v>
      </c>
      <c r="B47" s="100" t="s">
        <v>339</v>
      </c>
      <c r="C47" s="102" t="s">
        <v>1292</v>
      </c>
      <c r="D47" s="650">
        <v>1294.9770701708335</v>
      </c>
    </row>
    <row r="48" spans="1:4" ht="30" customHeight="1" thickTop="1" thickBot="1">
      <c r="A48" s="200" t="s">
        <v>1283</v>
      </c>
      <c r="B48" s="100" t="s">
        <v>1223</v>
      </c>
      <c r="C48" s="102" t="s">
        <v>1284</v>
      </c>
      <c r="D48" s="650">
        <v>924.54139830523263</v>
      </c>
    </row>
    <row r="49" spans="1:4" ht="30" customHeight="1" thickTop="1" thickBot="1">
      <c r="A49" s="200" t="s">
        <v>1281</v>
      </c>
      <c r="B49" s="100" t="s">
        <v>339</v>
      </c>
      <c r="C49" s="102" t="s">
        <v>1282</v>
      </c>
      <c r="D49" s="650">
        <v>1294.9770701708335</v>
      </c>
    </row>
    <row r="50" spans="1:4" ht="30" customHeight="1" thickTop="1" thickBot="1">
      <c r="A50" s="200" t="s">
        <v>1285</v>
      </c>
      <c r="B50" s="100" t="s">
        <v>339</v>
      </c>
      <c r="C50" s="102" t="s">
        <v>1286</v>
      </c>
      <c r="D50" s="650">
        <v>1294.9770701708335</v>
      </c>
    </row>
    <row r="51" spans="1:4" ht="30" customHeight="1" thickTop="1" thickBot="1">
      <c r="A51" s="200" t="s">
        <v>1314</v>
      </c>
      <c r="B51" s="100" t="s">
        <v>1306</v>
      </c>
      <c r="C51" s="102" t="s">
        <v>1315</v>
      </c>
      <c r="D51" s="650">
        <v>924.54139830523263</v>
      </c>
    </row>
    <row r="52" spans="1:4" ht="30" customHeight="1" thickTop="1" thickBot="1">
      <c r="A52" s="200" t="s">
        <v>1316</v>
      </c>
      <c r="B52" s="100" t="s">
        <v>1306</v>
      </c>
      <c r="C52" s="102" t="s">
        <v>1315</v>
      </c>
      <c r="D52" s="650">
        <v>924.54139830523263</v>
      </c>
    </row>
    <row r="53" spans="1:4" ht="30" customHeight="1" thickTop="1" thickBot="1">
      <c r="A53" s="200" t="s">
        <v>1289</v>
      </c>
      <c r="B53" s="100" t="s">
        <v>339</v>
      </c>
      <c r="C53" s="102" t="s">
        <v>1290</v>
      </c>
      <c r="D53" s="650">
        <v>1294.9770701708335</v>
      </c>
    </row>
    <row r="54" spans="1:4" ht="30" customHeight="1" thickTop="1" thickBot="1">
      <c r="A54" s="200" t="s">
        <v>1293</v>
      </c>
      <c r="B54" s="100" t="s">
        <v>339</v>
      </c>
      <c r="C54" s="102" t="s">
        <v>1294</v>
      </c>
      <c r="D54" s="650">
        <v>924.54139830523263</v>
      </c>
    </row>
    <row r="55" spans="1:4" ht="30" customHeight="1" thickTop="1" thickBot="1">
      <c r="A55" s="200" t="s">
        <v>1378</v>
      </c>
      <c r="B55" s="100" t="s">
        <v>339</v>
      </c>
      <c r="C55" s="102" t="s">
        <v>2029</v>
      </c>
      <c r="D55" s="650">
        <v>924.54139830523263</v>
      </c>
    </row>
    <row r="56" spans="1:4" ht="30" customHeight="1" thickTop="1" thickBot="1">
      <c r="A56" s="200" t="s">
        <v>1379</v>
      </c>
      <c r="B56" s="100" t="s">
        <v>339</v>
      </c>
      <c r="C56" s="102" t="s">
        <v>2030</v>
      </c>
      <c r="D56" s="650">
        <v>924.54139830523263</v>
      </c>
    </row>
    <row r="57" spans="1:4" ht="30" customHeight="1" thickTop="1" thickBot="1">
      <c r="A57" s="200" t="s">
        <v>1380</v>
      </c>
      <c r="B57" s="100" t="s">
        <v>339</v>
      </c>
      <c r="C57" s="102" t="s">
        <v>2031</v>
      </c>
      <c r="D57" s="650">
        <v>924.54139830523263</v>
      </c>
    </row>
    <row r="58" spans="1:4" ht="30" customHeight="1" thickTop="1" thickBot="1">
      <c r="A58" s="200" t="s">
        <v>1357</v>
      </c>
      <c r="B58" s="100" t="s">
        <v>339</v>
      </c>
      <c r="C58" s="102" t="s">
        <v>1867</v>
      </c>
      <c r="D58" s="650">
        <v>924.54139830523263</v>
      </c>
    </row>
    <row r="59" spans="1:4" ht="30" customHeight="1" thickTop="1" thickBot="1">
      <c r="A59" s="200" t="s">
        <v>1295</v>
      </c>
      <c r="B59" s="100" t="s">
        <v>339</v>
      </c>
      <c r="C59" s="102" t="s">
        <v>1296</v>
      </c>
      <c r="D59" s="650">
        <v>924.54139830523263</v>
      </c>
    </row>
    <row r="60" spans="1:4" ht="30" customHeight="1" thickTop="1" thickBot="1">
      <c r="A60" s="200" t="s">
        <v>1376</v>
      </c>
      <c r="B60" s="100" t="s">
        <v>339</v>
      </c>
      <c r="C60" s="102" t="s">
        <v>1377</v>
      </c>
      <c r="D60" s="650">
        <v>924.54139830523263</v>
      </c>
    </row>
    <row r="61" spans="1:4" ht="30" customHeight="1" thickTop="1" thickBot="1">
      <c r="A61" s="200" t="s">
        <v>1362</v>
      </c>
      <c r="B61" s="100" t="s">
        <v>339</v>
      </c>
      <c r="C61" s="102" t="s">
        <v>1363</v>
      </c>
      <c r="D61" s="650">
        <v>924.54139830523263</v>
      </c>
    </row>
    <row r="62" spans="1:4" ht="30" customHeight="1" thickTop="1" thickBot="1">
      <c r="A62" s="200" t="s">
        <v>1369</v>
      </c>
      <c r="B62" s="100" t="s">
        <v>339</v>
      </c>
      <c r="C62" s="102" t="s">
        <v>1370</v>
      </c>
      <c r="D62" s="650">
        <v>924.54139830523263</v>
      </c>
    </row>
    <row r="63" spans="1:4" ht="30" customHeight="1" thickTop="1" thickBot="1">
      <c r="A63" s="200" t="s">
        <v>1373</v>
      </c>
      <c r="B63" s="100" t="s">
        <v>339</v>
      </c>
      <c r="C63" s="102" t="s">
        <v>1374</v>
      </c>
      <c r="D63" s="650">
        <v>924.54139830523263</v>
      </c>
    </row>
    <row r="64" spans="1:4" ht="30" customHeight="1" thickTop="1" thickBot="1">
      <c r="A64" s="200" t="s">
        <v>1360</v>
      </c>
      <c r="B64" s="100" t="s">
        <v>339</v>
      </c>
      <c r="C64" s="102" t="s">
        <v>1361</v>
      </c>
      <c r="D64" s="650">
        <v>924.54139830523263</v>
      </c>
    </row>
    <row r="65" spans="1:4" ht="30" customHeight="1" thickTop="1" thickBot="1">
      <c r="A65" s="200" t="s">
        <v>1297</v>
      </c>
      <c r="B65" s="100" t="s">
        <v>339</v>
      </c>
      <c r="C65" s="102" t="s">
        <v>1298</v>
      </c>
      <c r="D65" s="650">
        <v>924.54139830523263</v>
      </c>
    </row>
    <row r="66" spans="1:4" ht="30" customHeight="1" thickTop="1" thickBot="1">
      <c r="A66" s="200" t="s">
        <v>1367</v>
      </c>
      <c r="B66" s="100" t="s">
        <v>339</v>
      </c>
      <c r="C66" s="102" t="s">
        <v>1368</v>
      </c>
      <c r="D66" s="650">
        <v>924.54139830523263</v>
      </c>
    </row>
    <row r="67" spans="1:4" ht="30" customHeight="1" thickTop="1" thickBot="1">
      <c r="A67" s="200" t="s">
        <v>1371</v>
      </c>
      <c r="B67" s="100" t="s">
        <v>339</v>
      </c>
      <c r="C67" s="102" t="s">
        <v>1372</v>
      </c>
      <c r="D67" s="650">
        <v>924.54139830523263</v>
      </c>
    </row>
    <row r="68" spans="1:4" ht="30" customHeight="1" thickTop="1" thickBot="1">
      <c r="A68" s="200" t="s">
        <v>1343</v>
      </c>
      <c r="B68" s="100" t="s">
        <v>339</v>
      </c>
      <c r="C68" s="102" t="s">
        <v>1344</v>
      </c>
      <c r="D68" s="650">
        <v>924.54139830523263</v>
      </c>
    </row>
    <row r="69" spans="1:4" ht="30" customHeight="1" thickTop="1" thickBot="1">
      <c r="A69" s="200" t="s">
        <v>1383</v>
      </c>
      <c r="B69" s="100" t="s">
        <v>339</v>
      </c>
      <c r="C69" s="102" t="s">
        <v>2033</v>
      </c>
      <c r="D69" s="650">
        <v>924.54139830523263</v>
      </c>
    </row>
    <row r="70" spans="1:4" ht="30" customHeight="1" thickTop="1" thickBot="1">
      <c r="A70" s="200" t="s">
        <v>1384</v>
      </c>
      <c r="B70" s="100" t="s">
        <v>339</v>
      </c>
      <c r="C70" s="102" t="s">
        <v>2034</v>
      </c>
      <c r="D70" s="650">
        <v>924.54139830523263</v>
      </c>
    </row>
    <row r="71" spans="1:4" ht="30" customHeight="1" thickTop="1" thickBot="1">
      <c r="A71" s="200" t="s">
        <v>1381</v>
      </c>
      <c r="B71" s="100" t="s">
        <v>339</v>
      </c>
      <c r="C71" s="102" t="s">
        <v>2035</v>
      </c>
      <c r="D71" s="650">
        <v>924.54139830523263</v>
      </c>
    </row>
    <row r="72" spans="1:4" ht="30" customHeight="1" thickTop="1" thickBot="1">
      <c r="A72" s="200" t="s">
        <v>1382</v>
      </c>
      <c r="B72" s="100" t="s">
        <v>339</v>
      </c>
      <c r="C72" s="102" t="s">
        <v>2036</v>
      </c>
      <c r="D72" s="650">
        <v>924.54139830523263</v>
      </c>
    </row>
    <row r="73" spans="1:4" ht="30" customHeight="1" thickTop="1" thickBot="1">
      <c r="A73" s="200" t="s">
        <v>1350</v>
      </c>
      <c r="B73" s="100" t="s">
        <v>339</v>
      </c>
      <c r="C73" s="102" t="s">
        <v>1351</v>
      </c>
      <c r="D73" s="650">
        <v>924.54139830523263</v>
      </c>
    </row>
    <row r="74" spans="1:4" ht="30" customHeight="1" thickTop="1" thickBot="1">
      <c r="A74" s="200" t="s">
        <v>1349</v>
      </c>
      <c r="B74" s="100" t="s">
        <v>339</v>
      </c>
      <c r="C74" s="102" t="s">
        <v>1866</v>
      </c>
      <c r="D74" s="650">
        <v>924.54139830523263</v>
      </c>
    </row>
    <row r="75" spans="1:4" ht="30" customHeight="1" thickTop="1" thickBot="1">
      <c r="A75" s="200" t="s">
        <v>1347</v>
      </c>
      <c r="B75" s="100" t="s">
        <v>339</v>
      </c>
      <c r="C75" s="102" t="s">
        <v>1348</v>
      </c>
      <c r="D75" s="650">
        <v>924.54139830523263</v>
      </c>
    </row>
    <row r="76" spans="1:4" ht="30" customHeight="1" thickTop="1" thickBot="1">
      <c r="A76" s="200" t="s">
        <v>1375</v>
      </c>
      <c r="B76" s="100" t="s">
        <v>339</v>
      </c>
      <c r="C76" s="102" t="s">
        <v>2028</v>
      </c>
      <c r="D76" s="650">
        <v>924.54139830523263</v>
      </c>
    </row>
    <row r="77" spans="1:4" ht="30" customHeight="1" thickTop="1" thickBot="1">
      <c r="A77" s="200" t="s">
        <v>1353</v>
      </c>
      <c r="B77" s="100" t="s">
        <v>339</v>
      </c>
      <c r="C77" s="102" t="s">
        <v>1354</v>
      </c>
      <c r="D77" s="650">
        <v>924.54139830523263</v>
      </c>
    </row>
    <row r="78" spans="1:4" ht="30" customHeight="1" thickTop="1" thickBot="1">
      <c r="A78" s="200" t="s">
        <v>1355</v>
      </c>
      <c r="B78" s="100" t="s">
        <v>339</v>
      </c>
      <c r="C78" s="102" t="s">
        <v>1356</v>
      </c>
      <c r="D78" s="650">
        <v>924.54139830523263</v>
      </c>
    </row>
    <row r="79" spans="1:4" ht="30" customHeight="1" thickTop="1" thickBot="1">
      <c r="A79" s="200" t="s">
        <v>1358</v>
      </c>
      <c r="B79" s="100" t="s">
        <v>339</v>
      </c>
      <c r="C79" s="102" t="s">
        <v>1359</v>
      </c>
      <c r="D79" s="650">
        <v>924.54139830523263</v>
      </c>
    </row>
    <row r="80" spans="1:4" ht="30" customHeight="1" thickTop="1" thickBot="1">
      <c r="A80" s="200" t="s">
        <v>1337</v>
      </c>
      <c r="B80" s="100" t="s">
        <v>339</v>
      </c>
      <c r="C80" s="102" t="s">
        <v>1338</v>
      </c>
      <c r="D80" s="650">
        <v>924.54139830523263</v>
      </c>
    </row>
    <row r="81" spans="1:4" ht="30" customHeight="1" thickTop="1" thickBot="1">
      <c r="A81" s="200" t="s">
        <v>1341</v>
      </c>
      <c r="B81" s="100" t="s">
        <v>339</v>
      </c>
      <c r="C81" s="102" t="s">
        <v>1342</v>
      </c>
      <c r="D81" s="650">
        <v>924.54139830523263</v>
      </c>
    </row>
    <row r="82" spans="1:4" ht="30" customHeight="1" thickTop="1" thickBot="1">
      <c r="A82" s="200" t="s">
        <v>1345</v>
      </c>
      <c r="B82" s="100" t="s">
        <v>339</v>
      </c>
      <c r="C82" s="102" t="s">
        <v>1346</v>
      </c>
      <c r="D82" s="650">
        <v>924.54139830523263</v>
      </c>
    </row>
    <row r="83" spans="1:4" ht="30" customHeight="1" thickTop="1" thickBot="1">
      <c r="A83" s="200" t="s">
        <v>1339</v>
      </c>
      <c r="B83" s="100" t="s">
        <v>339</v>
      </c>
      <c r="C83" s="102" t="s">
        <v>1340</v>
      </c>
      <c r="D83" s="650">
        <v>924.54139830523263</v>
      </c>
    </row>
    <row r="84" spans="1:4" ht="30" customHeight="1" thickTop="1" thickBot="1">
      <c r="A84" s="200" t="s">
        <v>1305</v>
      </c>
      <c r="B84" s="100" t="s">
        <v>339</v>
      </c>
      <c r="C84" s="102" t="s">
        <v>1307</v>
      </c>
      <c r="D84" s="650">
        <v>1294.9770701708335</v>
      </c>
    </row>
    <row r="85" spans="1:4" ht="30" customHeight="1" thickTop="1" thickBot="1">
      <c r="A85" s="200" t="s">
        <v>1308</v>
      </c>
      <c r="B85" s="100" t="s">
        <v>339</v>
      </c>
      <c r="C85" s="102" t="s">
        <v>1859</v>
      </c>
      <c r="D85" s="650">
        <v>1294.9770701708335</v>
      </c>
    </row>
    <row r="86" spans="1:4" ht="30" customHeight="1" thickTop="1" thickBot="1">
      <c r="A86" s="200" t="s">
        <v>1309</v>
      </c>
      <c r="B86" s="100" t="s">
        <v>1306</v>
      </c>
      <c r="C86" s="102" t="s">
        <v>1310</v>
      </c>
      <c r="D86" s="650">
        <v>1294.9770701708335</v>
      </c>
    </row>
    <row r="87" spans="1:4" ht="30" customHeight="1" thickTop="1" thickBot="1">
      <c r="A87" s="200" t="s">
        <v>1311</v>
      </c>
      <c r="B87" s="100" t="s">
        <v>339</v>
      </c>
      <c r="C87" s="102" t="s">
        <v>1312</v>
      </c>
      <c r="D87" s="650">
        <v>1294.9770701708335</v>
      </c>
    </row>
    <row r="88" spans="1:4" ht="30" customHeight="1" thickTop="1" thickBot="1">
      <c r="A88" s="200" t="s">
        <v>1313</v>
      </c>
      <c r="B88" s="100" t="s">
        <v>339</v>
      </c>
      <c r="C88" s="102" t="s">
        <v>1312</v>
      </c>
      <c r="D88" s="650">
        <v>1294.9770701708335</v>
      </c>
    </row>
    <row r="89" spans="1:4" ht="30" customHeight="1" thickTop="1" thickBot="1">
      <c r="A89" s="200" t="s">
        <v>1243</v>
      </c>
      <c r="B89" s="100" t="s">
        <v>339</v>
      </c>
      <c r="C89" s="102" t="s">
        <v>1852</v>
      </c>
      <c r="D89" s="650">
        <v>924.54139830523263</v>
      </c>
    </row>
    <row r="90" spans="1:4" ht="30" customHeight="1" thickTop="1" thickBot="1">
      <c r="A90" s="200" t="s">
        <v>1365</v>
      </c>
      <c r="B90" s="100" t="s">
        <v>339</v>
      </c>
      <c r="C90" s="102" t="s">
        <v>1366</v>
      </c>
      <c r="D90" s="650">
        <v>1294.9770701708335</v>
      </c>
    </row>
    <row r="91" spans="1:4" ht="30" customHeight="1" thickTop="1" thickBot="1">
      <c r="A91" s="200" t="s">
        <v>1244</v>
      </c>
      <c r="B91" s="100" t="s">
        <v>339</v>
      </c>
      <c r="C91" s="102" t="s">
        <v>1245</v>
      </c>
      <c r="D91" s="650">
        <v>1294.9770701708335</v>
      </c>
    </row>
    <row r="92" spans="1:4" ht="30" customHeight="1" thickTop="1" thickBot="1">
      <c r="A92" s="200" t="s">
        <v>1277</v>
      </c>
      <c r="B92" s="100" t="s">
        <v>339</v>
      </c>
      <c r="C92" s="102" t="s">
        <v>1858</v>
      </c>
      <c r="D92" s="650">
        <v>1294.9770701708335</v>
      </c>
    </row>
    <row r="93" spans="1:4" ht="30" customHeight="1" thickTop="1" thickBot="1">
      <c r="A93" s="200" t="s">
        <v>1408</v>
      </c>
      <c r="B93" s="100" t="s">
        <v>1406</v>
      </c>
      <c r="C93" s="102" t="s">
        <v>1870</v>
      </c>
      <c r="D93" s="650">
        <v>39.210461088837995</v>
      </c>
    </row>
    <row r="94" spans="1:4" ht="30" customHeight="1" thickTop="1" thickBot="1">
      <c r="A94" s="200" t="s">
        <v>1399</v>
      </c>
      <c r="B94" s="100" t="s">
        <v>92</v>
      </c>
      <c r="C94" s="102" t="s">
        <v>1868</v>
      </c>
      <c r="D94" s="650">
        <v>237899.15411413272</v>
      </c>
    </row>
    <row r="95" spans="1:4" ht="30" customHeight="1" thickTop="1" thickBot="1">
      <c r="A95" s="200" t="s">
        <v>1222</v>
      </c>
      <c r="B95" s="100" t="s">
        <v>1223</v>
      </c>
      <c r="C95" s="102" t="s">
        <v>1224</v>
      </c>
      <c r="D95" s="650">
        <v>0.31060214642577388</v>
      </c>
    </row>
    <row r="96" spans="1:4" ht="30" customHeight="1" thickTop="1" thickBot="1">
      <c r="A96" s="200" t="s">
        <v>1631</v>
      </c>
      <c r="B96" s="100" t="s">
        <v>339</v>
      </c>
      <c r="C96" s="102" t="s">
        <v>1851</v>
      </c>
      <c r="D96" s="650">
        <v>861.59828971525599</v>
      </c>
    </row>
    <row r="97" spans="1:4" ht="30" customHeight="1" thickTop="1" thickBot="1">
      <c r="A97" s="200" t="s">
        <v>1412</v>
      </c>
      <c r="B97" s="100" t="s">
        <v>339</v>
      </c>
      <c r="C97" s="102" t="s">
        <v>1411</v>
      </c>
      <c r="D97" s="650">
        <v>749.12617764464176</v>
      </c>
    </row>
    <row r="98" spans="1:4" ht="30" customHeight="1" thickTop="1" thickBot="1">
      <c r="A98" s="200" t="s">
        <v>1237</v>
      </c>
      <c r="B98" s="100" t="s">
        <v>92</v>
      </c>
      <c r="C98" s="102" t="s">
        <v>1238</v>
      </c>
      <c r="D98" s="650">
        <v>17013.21269559897</v>
      </c>
    </row>
    <row r="99" spans="1:4" ht="30" customHeight="1" thickTop="1" thickBot="1">
      <c r="A99" s="200" t="s">
        <v>1251</v>
      </c>
      <c r="B99" s="100" t="s">
        <v>339</v>
      </c>
      <c r="C99" s="102" t="s">
        <v>1853</v>
      </c>
      <c r="D99" s="650">
        <v>932.79623221867234</v>
      </c>
    </row>
    <row r="100" spans="1:4" ht="30" customHeight="1" thickTop="1" thickBot="1">
      <c r="A100" s="200" t="s">
        <v>1320</v>
      </c>
      <c r="B100" s="100" t="s">
        <v>1306</v>
      </c>
      <c r="C100" s="102" t="s">
        <v>1863</v>
      </c>
      <c r="D100" s="650">
        <v>917.31841863097316</v>
      </c>
    </row>
    <row r="101" spans="1:4" ht="30" customHeight="1" thickTop="1" thickBot="1">
      <c r="A101" s="200" t="s">
        <v>1393</v>
      </c>
      <c r="B101" s="100" t="s">
        <v>339</v>
      </c>
      <c r="C101" s="102" t="s">
        <v>1394</v>
      </c>
      <c r="D101" s="650">
        <v>3812.7014137699048</v>
      </c>
    </row>
    <row r="102" spans="1:4" ht="30" customHeight="1" thickTop="1" thickBot="1">
      <c r="A102" s="200" t="s">
        <v>1395</v>
      </c>
      <c r="B102" s="100" t="s">
        <v>141</v>
      </c>
      <c r="C102" s="102" t="s">
        <v>1396</v>
      </c>
      <c r="D102" s="650">
        <v>102112.29550924759</v>
      </c>
    </row>
    <row r="103" spans="1:4" ht="30" customHeight="1" thickTop="1" thickBot="1">
      <c r="A103" s="200" t="s">
        <v>1327</v>
      </c>
      <c r="B103" s="100" t="s">
        <v>344</v>
      </c>
      <c r="C103" s="102" t="s">
        <v>1328</v>
      </c>
      <c r="D103" s="650">
        <v>0.4686098912540349</v>
      </c>
    </row>
    <row r="104" spans="1:4" ht="30" customHeight="1" thickTop="1" thickBot="1">
      <c r="A104" s="200" t="s">
        <v>1325</v>
      </c>
      <c r="B104" s="100" t="s">
        <v>344</v>
      </c>
      <c r="C104" s="102" t="s">
        <v>1326</v>
      </c>
      <c r="D104" s="650">
        <v>0.31060214642577388</v>
      </c>
    </row>
    <row r="105" spans="1:4" ht="30" customHeight="1" thickTop="1" thickBot="1">
      <c r="A105" s="200" t="s">
        <v>1275</v>
      </c>
      <c r="B105" s="100" t="s">
        <v>339</v>
      </c>
      <c r="C105" s="102" t="s">
        <v>1276</v>
      </c>
      <c r="D105" s="650">
        <v>1590.087382576299</v>
      </c>
    </row>
    <row r="106" spans="1:4" ht="30" customHeight="1" thickTop="1" thickBot="1">
      <c r="A106" s="200" t="s">
        <v>1402</v>
      </c>
      <c r="B106" s="100" t="s">
        <v>92</v>
      </c>
      <c r="C106" s="102" t="s">
        <v>1403</v>
      </c>
      <c r="D106" s="650">
        <v>106256.22213379425</v>
      </c>
    </row>
    <row r="107" spans="1:4" ht="30" customHeight="1" thickTop="1" thickBot="1">
      <c r="A107" s="200" t="s">
        <v>1301</v>
      </c>
      <c r="B107" s="100" t="s">
        <v>339</v>
      </c>
      <c r="C107" s="102" t="s">
        <v>1302</v>
      </c>
      <c r="D107" s="650">
        <v>873.98054058541538</v>
      </c>
    </row>
    <row r="108" spans="1:4" ht="30" customHeight="1" thickTop="1" thickBot="1">
      <c r="A108" s="200" t="s">
        <v>1263</v>
      </c>
      <c r="B108" s="100" t="s">
        <v>339</v>
      </c>
      <c r="C108" s="102" t="s">
        <v>1855</v>
      </c>
      <c r="D108" s="650">
        <v>826.51524558313781</v>
      </c>
    </row>
    <row r="109" spans="1:4" ht="30" customHeight="1" thickTop="1" thickBot="1">
      <c r="A109" s="200" t="s">
        <v>1258</v>
      </c>
      <c r="B109" s="100" t="s">
        <v>339</v>
      </c>
      <c r="C109" s="102" t="s">
        <v>1854</v>
      </c>
      <c r="D109" s="650">
        <v>784.20922177675982</v>
      </c>
    </row>
    <row r="110" spans="1:4" ht="30" customHeight="1" thickTop="1" thickBot="1">
      <c r="A110" s="200" t="s">
        <v>1397</v>
      </c>
      <c r="B110" s="100" t="s">
        <v>339</v>
      </c>
      <c r="C110" s="102" t="s">
        <v>1398</v>
      </c>
      <c r="D110" s="650">
        <v>826.51524558313781</v>
      </c>
    </row>
    <row r="111" spans="1:4" ht="30" customHeight="1" thickTop="1" thickBot="1">
      <c r="A111" s="200" t="s">
        <v>1318</v>
      </c>
      <c r="B111" s="100" t="s">
        <v>1306</v>
      </c>
      <c r="C111" s="102" t="s">
        <v>1861</v>
      </c>
      <c r="D111" s="650">
        <v>729.52094710022266</v>
      </c>
    </row>
    <row r="112" spans="1:4" ht="30" customHeight="1" thickTop="1" thickBot="1">
      <c r="A112" s="200" t="s">
        <v>1319</v>
      </c>
      <c r="B112" s="100" t="s">
        <v>344</v>
      </c>
      <c r="C112" s="102" t="s">
        <v>1862</v>
      </c>
      <c r="D112" s="650">
        <v>2.0637084783598949</v>
      </c>
    </row>
    <row r="113" spans="1:4" ht="30" customHeight="1" thickTop="1" thickBot="1">
      <c r="A113" s="200" t="s">
        <v>1324</v>
      </c>
      <c r="B113" s="100" t="s">
        <v>1306</v>
      </c>
      <c r="C113" s="102" t="s">
        <v>1865</v>
      </c>
      <c r="D113" s="650">
        <v>536.56420437357247</v>
      </c>
    </row>
    <row r="114" spans="1:4" ht="30" customHeight="1" thickTop="1" thickBot="1">
      <c r="A114" s="200" t="s">
        <v>1400</v>
      </c>
      <c r="B114" s="100" t="s">
        <v>92</v>
      </c>
      <c r="C114" s="102" t="s">
        <v>1401</v>
      </c>
      <c r="D114" s="650">
        <v>811624.5570575319</v>
      </c>
    </row>
    <row r="115" spans="1:4" ht="30" customHeight="1" thickTop="1" thickBot="1">
      <c r="A115" s="200" t="s">
        <v>1321</v>
      </c>
      <c r="B115" s="100" t="s">
        <v>92</v>
      </c>
      <c r="C115" s="102" t="s">
        <v>1322</v>
      </c>
      <c r="D115" s="650">
        <v>765.63584547152084</v>
      </c>
    </row>
    <row r="116" spans="1:4" ht="30" customHeight="1" thickTop="1" thickBot="1">
      <c r="A116" s="200" t="s">
        <v>1271</v>
      </c>
      <c r="B116" s="100" t="s">
        <v>339</v>
      </c>
      <c r="C116" s="102" t="s">
        <v>1857</v>
      </c>
      <c r="D116" s="650">
        <v>14.44595934851926</v>
      </c>
    </row>
    <row r="117" spans="1:4" ht="30" customHeight="1" thickTop="1" thickBot="1">
      <c r="A117" s="200" t="s">
        <v>1299</v>
      </c>
      <c r="B117" s="100" t="s">
        <v>92</v>
      </c>
      <c r="C117" s="102" t="s">
        <v>1300</v>
      </c>
      <c r="D117" s="650">
        <v>385665.84043589706</v>
      </c>
    </row>
    <row r="118" spans="1:4" ht="15.75" thickTop="1">
      <c r="D118"/>
    </row>
  </sheetData>
  <sortState xmlns:xlrd2="http://schemas.microsoft.com/office/spreadsheetml/2017/richdata2" ref="A6:C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7"/>
      <c r="B1" s="700"/>
      <c r="C1" s="701"/>
      <c r="D1" s="701"/>
      <c r="E1" s="701"/>
      <c r="F1" s="701"/>
      <c r="G1" s="701"/>
      <c r="H1" s="701"/>
      <c r="I1" s="702"/>
      <c r="J1" s="709" t="s">
        <v>933</v>
      </c>
      <c r="K1" s="716" t="s">
        <v>2198</v>
      </c>
      <c r="L1" s="717"/>
      <c r="M1" s="718"/>
    </row>
    <row r="2" spans="1:13" s="489" customFormat="1">
      <c r="A2" s="698"/>
      <c r="B2" s="722" t="s">
        <v>934</v>
      </c>
      <c r="C2" s="723"/>
      <c r="D2" s="723"/>
      <c r="E2" s="723"/>
      <c r="F2" s="723"/>
      <c r="G2" s="723"/>
      <c r="H2" s="723"/>
      <c r="I2" s="724"/>
      <c r="J2" s="710"/>
      <c r="K2" s="719"/>
      <c r="L2" s="720"/>
      <c r="M2" s="721"/>
    </row>
    <row r="3" spans="1:13" s="489" customFormat="1">
      <c r="A3" s="698"/>
      <c r="B3" s="703" t="s">
        <v>2199</v>
      </c>
      <c r="C3" s="704"/>
      <c r="D3" s="704"/>
      <c r="E3" s="704"/>
      <c r="F3" s="704"/>
      <c r="G3" s="704"/>
      <c r="H3" s="704"/>
      <c r="I3" s="705"/>
      <c r="J3" s="714" t="s">
        <v>935</v>
      </c>
      <c r="K3" s="726">
        <v>1</v>
      </c>
      <c r="L3" s="727"/>
      <c r="M3" s="728"/>
    </row>
    <row r="4" spans="1:13" s="489" customFormat="1">
      <c r="A4" s="698"/>
      <c r="B4" s="703" t="s">
        <v>2200</v>
      </c>
      <c r="C4" s="704"/>
      <c r="D4" s="704"/>
      <c r="E4" s="704"/>
      <c r="F4" s="704"/>
      <c r="G4" s="704"/>
      <c r="H4" s="704"/>
      <c r="I4" s="705"/>
      <c r="J4" s="725"/>
      <c r="K4" s="729"/>
      <c r="L4" s="730"/>
      <c r="M4" s="731"/>
    </row>
    <row r="5" spans="1:13" s="489" customFormat="1">
      <c r="A5" s="698"/>
      <c r="B5" s="711" t="s">
        <v>2201</v>
      </c>
      <c r="C5" s="712"/>
      <c r="D5" s="712"/>
      <c r="E5" s="712"/>
      <c r="F5" s="712"/>
      <c r="G5" s="712"/>
      <c r="H5" s="712"/>
      <c r="I5" s="713"/>
      <c r="J5" s="714" t="s">
        <v>936</v>
      </c>
      <c r="K5" s="732"/>
      <c r="L5" s="732" t="s">
        <v>937</v>
      </c>
      <c r="M5" s="734"/>
    </row>
    <row r="6" spans="1:13" s="489" customFormat="1" ht="13.5" customHeight="1" thickBot="1">
      <c r="A6" s="699"/>
      <c r="B6" s="706"/>
      <c r="C6" s="707"/>
      <c r="D6" s="707"/>
      <c r="E6" s="707"/>
      <c r="F6" s="707"/>
      <c r="G6" s="707"/>
      <c r="H6" s="707"/>
      <c r="I6" s="708"/>
      <c r="J6" s="715"/>
      <c r="K6" s="733"/>
      <c r="L6" s="733"/>
      <c r="M6" s="73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4" t="s">
        <v>2205</v>
      </c>
      <c r="B10" s="695"/>
      <c r="C10" s="695"/>
      <c r="D10" s="695"/>
      <c r="E10" s="508" t="s">
        <v>2206</v>
      </c>
      <c r="F10" s="509"/>
      <c r="H10" s="696" t="s">
        <v>2207</v>
      </c>
      <c r="I10" s="696"/>
      <c r="J10" s="510" t="s">
        <v>2206</v>
      </c>
      <c r="K10" s="511"/>
      <c r="L10" s="511"/>
      <c r="M10" s="512"/>
    </row>
    <row r="11" spans="1:13" s="489" customFormat="1" ht="24" customHeight="1">
      <c r="A11" s="513" t="s">
        <v>939</v>
      </c>
      <c r="B11" s="514"/>
      <c r="C11" s="693"/>
      <c r="D11" s="693"/>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6"/>
      <c r="L12" s="736"/>
      <c r="M12" s="737"/>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8" t="s">
        <v>2202</v>
      </c>
      <c r="F25" s="738"/>
      <c r="G25" s="738"/>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9" t="s">
        <v>942</v>
      </c>
      <c r="B27" s="740"/>
      <c r="C27" s="740"/>
      <c r="D27" s="740"/>
      <c r="E27" s="740"/>
      <c r="F27" s="740"/>
      <c r="G27" s="740"/>
      <c r="H27" s="740"/>
      <c r="I27" s="740"/>
      <c r="J27" s="740"/>
      <c r="K27" s="740"/>
      <c r="L27" s="740"/>
      <c r="M27" s="741"/>
    </row>
    <row r="28" spans="1:13" ht="13.5" thickBot="1">
      <c r="A28" s="555"/>
      <c r="B28" s="556"/>
      <c r="C28" s="556"/>
      <c r="D28" s="556"/>
      <c r="E28" s="556"/>
      <c r="F28" s="556"/>
      <c r="G28" s="556"/>
      <c r="H28" s="556"/>
      <c r="I28" s="556"/>
      <c r="J28" s="556"/>
      <c r="K28" s="556"/>
      <c r="L28" s="556"/>
      <c r="M28" s="557"/>
    </row>
    <row r="29" spans="1:13" ht="25.5">
      <c r="A29" s="558" t="s">
        <v>943</v>
      </c>
      <c r="B29" s="742" t="s">
        <v>944</v>
      </c>
      <c r="C29" s="743"/>
      <c r="D29" s="743"/>
      <c r="E29" s="743"/>
      <c r="F29" s="743"/>
      <c r="G29" s="743"/>
      <c r="H29" s="743"/>
      <c r="I29" s="744"/>
      <c r="J29" s="559" t="s">
        <v>2215</v>
      </c>
      <c r="K29" s="745" t="s">
        <v>945</v>
      </c>
      <c r="L29" s="746"/>
      <c r="M29" s="558" t="s">
        <v>946</v>
      </c>
    </row>
    <row r="30" spans="1:13" ht="13.5" thickBot="1">
      <c r="A30" s="560"/>
      <c r="B30" s="561"/>
      <c r="C30" s="562"/>
      <c r="D30" s="562"/>
      <c r="E30" s="562"/>
      <c r="F30" s="562"/>
      <c r="G30" s="562"/>
      <c r="H30" s="562"/>
      <c r="I30" s="562"/>
      <c r="J30" s="563"/>
      <c r="K30" s="747"/>
      <c r="L30" s="74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9" t="s">
        <v>944</v>
      </c>
      <c r="B34" s="750"/>
      <c r="C34" s="750"/>
      <c r="D34" s="750"/>
      <c r="E34" s="750"/>
      <c r="F34" s="750"/>
      <c r="G34" s="751"/>
      <c r="H34" s="752" t="s">
        <v>948</v>
      </c>
      <c r="I34" s="753"/>
      <c r="J34" s="571" t="s">
        <v>949</v>
      </c>
      <c r="K34" s="754" t="s">
        <v>950</v>
      </c>
      <c r="L34" s="751"/>
      <c r="M34" s="572" t="s">
        <v>951</v>
      </c>
    </row>
    <row r="35" spans="1:13" s="573" customFormat="1" ht="12">
      <c r="A35" s="755"/>
      <c r="B35" s="756"/>
      <c r="C35" s="756"/>
      <c r="D35" s="756"/>
      <c r="E35" s="756"/>
      <c r="F35" s="756"/>
      <c r="G35" s="757"/>
      <c r="H35" s="758"/>
      <c r="I35" s="759"/>
      <c r="J35" s="574"/>
      <c r="K35" s="760"/>
      <c r="L35" s="757"/>
      <c r="M35" s="575"/>
    </row>
    <row r="36" spans="1:13" s="573" customFormat="1" thickBot="1">
      <c r="A36" s="761"/>
      <c r="B36" s="762"/>
      <c r="C36" s="762"/>
      <c r="D36" s="762"/>
      <c r="E36" s="762"/>
      <c r="F36" s="762"/>
      <c r="G36" s="763"/>
      <c r="H36" s="764"/>
      <c r="I36" s="765"/>
      <c r="J36" s="576"/>
      <c r="K36" s="766"/>
      <c r="L36" s="763"/>
      <c r="M36" s="577"/>
    </row>
    <row r="37" spans="1:13" s="573" customFormat="1" thickBot="1">
      <c r="A37" s="767" t="s">
        <v>953</v>
      </c>
      <c r="B37" s="768"/>
      <c r="C37" s="768"/>
      <c r="D37" s="768"/>
      <c r="E37" s="768"/>
      <c r="F37" s="768"/>
      <c r="G37" s="768"/>
      <c r="H37" s="768"/>
      <c r="I37" s="768"/>
      <c r="J37" s="768"/>
      <c r="K37" s="768"/>
      <c r="L37" s="769"/>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9" t="s">
        <v>944</v>
      </c>
      <c r="B41" s="750"/>
      <c r="C41" s="750"/>
      <c r="D41" s="750"/>
      <c r="E41" s="750"/>
      <c r="F41" s="750"/>
      <c r="G41" s="750"/>
      <c r="H41" s="751"/>
      <c r="I41" s="587" t="s">
        <v>945</v>
      </c>
      <c r="J41" s="571" t="s">
        <v>946</v>
      </c>
      <c r="K41" s="754" t="s">
        <v>955</v>
      </c>
      <c r="L41" s="751"/>
      <c r="M41" s="572" t="s">
        <v>951</v>
      </c>
    </row>
    <row r="42" spans="1:13" s="573" customFormat="1" ht="12">
      <c r="A42" s="770"/>
      <c r="B42" s="771"/>
      <c r="C42" s="771"/>
      <c r="D42" s="771"/>
      <c r="E42" s="771"/>
      <c r="F42" s="771"/>
      <c r="G42" s="771"/>
      <c r="H42" s="759"/>
      <c r="I42" s="588"/>
      <c r="J42" s="574"/>
      <c r="K42" s="760"/>
      <c r="L42" s="757"/>
      <c r="M42" s="575"/>
    </row>
    <row r="43" spans="1:13" s="573" customFormat="1" thickBot="1">
      <c r="A43" s="772"/>
      <c r="B43" s="773"/>
      <c r="C43" s="773"/>
      <c r="D43" s="773"/>
      <c r="E43" s="773"/>
      <c r="F43" s="773"/>
      <c r="G43" s="773"/>
      <c r="H43" s="765"/>
      <c r="I43" s="589"/>
      <c r="J43" s="590"/>
      <c r="K43" s="766"/>
      <c r="L43" s="763"/>
      <c r="M43" s="591"/>
    </row>
    <row r="44" spans="1:13" s="573" customFormat="1" thickBot="1">
      <c r="A44" s="767" t="s">
        <v>953</v>
      </c>
      <c r="B44" s="768"/>
      <c r="C44" s="768"/>
      <c r="D44" s="768"/>
      <c r="E44" s="768"/>
      <c r="F44" s="768"/>
      <c r="G44" s="768"/>
      <c r="H44" s="768"/>
      <c r="I44" s="768"/>
      <c r="J44" s="768"/>
      <c r="K44" s="768"/>
      <c r="L44" s="769"/>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4" t="s">
        <v>957</v>
      </c>
      <c r="B48" s="775"/>
      <c r="C48" s="775"/>
      <c r="D48" s="775"/>
      <c r="E48" s="776"/>
      <c r="F48" s="594"/>
      <c r="G48" s="595" t="s">
        <v>945</v>
      </c>
      <c r="H48" s="596" t="s">
        <v>958</v>
      </c>
      <c r="I48" s="597" t="s">
        <v>2233</v>
      </c>
      <c r="J48" s="596" t="s">
        <v>2234</v>
      </c>
      <c r="K48" s="777" t="s">
        <v>961</v>
      </c>
      <c r="L48" s="776"/>
      <c r="M48" s="598" t="s">
        <v>951</v>
      </c>
    </row>
    <row r="49" spans="1:13" s="573" customFormat="1" ht="12">
      <c r="A49" s="599"/>
      <c r="B49" s="600"/>
      <c r="C49" s="600"/>
      <c r="D49" s="600"/>
      <c r="E49" s="600"/>
      <c r="F49" s="600"/>
      <c r="G49" s="601"/>
      <c r="H49" s="574"/>
      <c r="I49" s="588"/>
      <c r="J49" s="574"/>
      <c r="K49" s="760"/>
      <c r="L49" s="757"/>
      <c r="M49" s="575"/>
    </row>
    <row r="50" spans="1:13" s="573" customFormat="1" thickBot="1">
      <c r="A50" s="602"/>
      <c r="B50" s="603"/>
      <c r="C50" s="603"/>
      <c r="D50" s="603"/>
      <c r="E50" s="603"/>
      <c r="F50" s="603"/>
      <c r="G50" s="604"/>
      <c r="H50" s="576"/>
      <c r="I50" s="586"/>
      <c r="J50" s="576"/>
      <c r="K50" s="766"/>
      <c r="L50" s="763"/>
      <c r="M50" s="577"/>
    </row>
    <row r="51" spans="1:13" s="573" customFormat="1" thickBot="1">
      <c r="A51" s="778" t="s">
        <v>953</v>
      </c>
      <c r="B51" s="779"/>
      <c r="C51" s="779"/>
      <c r="D51" s="779"/>
      <c r="E51" s="779"/>
      <c r="F51" s="779"/>
      <c r="G51" s="779"/>
      <c r="H51" s="779"/>
      <c r="I51" s="779"/>
      <c r="J51" s="779"/>
      <c r="K51" s="779"/>
      <c r="L51" s="78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4" t="s">
        <v>944</v>
      </c>
      <c r="B55" s="775"/>
      <c r="C55" s="775"/>
      <c r="D55" s="775"/>
      <c r="E55" s="775"/>
      <c r="F55" s="775"/>
      <c r="G55" s="776"/>
      <c r="H55" s="595" t="s">
        <v>964</v>
      </c>
      <c r="I55" s="597" t="s">
        <v>965</v>
      </c>
      <c r="J55" s="596" t="s">
        <v>966</v>
      </c>
      <c r="K55" s="781" t="s">
        <v>950</v>
      </c>
      <c r="L55" s="782"/>
      <c r="M55" s="606" t="s">
        <v>951</v>
      </c>
    </row>
    <row r="56" spans="1:13" s="573" customFormat="1" ht="12">
      <c r="A56" s="770"/>
      <c r="B56" s="771"/>
      <c r="C56" s="771"/>
      <c r="D56" s="771"/>
      <c r="E56" s="771"/>
      <c r="F56" s="771"/>
      <c r="G56" s="771"/>
      <c r="H56" s="574"/>
      <c r="I56" s="588"/>
      <c r="J56" s="574"/>
      <c r="K56" s="760"/>
      <c r="L56" s="757"/>
      <c r="M56" s="575"/>
    </row>
    <row r="57" spans="1:13" s="573" customFormat="1" thickBot="1">
      <c r="A57" s="772"/>
      <c r="B57" s="773"/>
      <c r="C57" s="773"/>
      <c r="D57" s="773"/>
      <c r="E57" s="773"/>
      <c r="F57" s="773"/>
      <c r="G57" s="773"/>
      <c r="H57" s="576"/>
      <c r="I57" s="586"/>
      <c r="J57" s="576"/>
      <c r="K57" s="766"/>
      <c r="L57" s="763"/>
      <c r="M57" s="577"/>
    </row>
    <row r="58" spans="1:13" s="573" customFormat="1" thickBot="1">
      <c r="A58" s="767" t="s">
        <v>953</v>
      </c>
      <c r="B58" s="768"/>
      <c r="C58" s="768"/>
      <c r="D58" s="768"/>
      <c r="E58" s="768"/>
      <c r="F58" s="768"/>
      <c r="G58" s="768"/>
      <c r="H58" s="768"/>
      <c r="I58" s="768"/>
      <c r="J58" s="768"/>
      <c r="K58" s="768"/>
      <c r="L58" s="769"/>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7" t="s">
        <v>967</v>
      </c>
      <c r="B60" s="768"/>
      <c r="C60" s="768"/>
      <c r="D60" s="768"/>
      <c r="E60" s="768"/>
      <c r="F60" s="768"/>
      <c r="G60" s="768"/>
      <c r="H60" s="768"/>
      <c r="I60" s="768"/>
      <c r="J60" s="768"/>
      <c r="K60" s="768"/>
      <c r="L60" s="769"/>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9" t="s">
        <v>944</v>
      </c>
      <c r="B64" s="750"/>
      <c r="C64" s="750"/>
      <c r="D64" s="750"/>
      <c r="E64" s="750"/>
      <c r="F64" s="750"/>
      <c r="G64" s="750"/>
      <c r="H64" s="607"/>
      <c r="I64" s="608"/>
      <c r="J64" s="609" t="s">
        <v>970</v>
      </c>
      <c r="K64" s="783" t="s">
        <v>971</v>
      </c>
      <c r="L64" s="784"/>
      <c r="M64" s="610"/>
    </row>
    <row r="65" spans="1:13" s="573" customFormat="1" ht="12">
      <c r="A65" s="770" t="s">
        <v>2235</v>
      </c>
      <c r="B65" s="771"/>
      <c r="C65" s="771"/>
      <c r="D65" s="771"/>
      <c r="E65" s="771"/>
      <c r="F65" s="771"/>
      <c r="G65" s="771"/>
      <c r="H65" s="611"/>
      <c r="I65" s="612"/>
      <c r="J65" s="613"/>
      <c r="K65" s="795"/>
      <c r="L65" s="796"/>
      <c r="M65" s="614"/>
    </row>
    <row r="66" spans="1:13" s="573" customFormat="1" ht="12">
      <c r="A66" s="615" t="s">
        <v>973</v>
      </c>
      <c r="B66" s="616"/>
      <c r="C66" s="616"/>
      <c r="D66" s="616"/>
      <c r="E66" s="616"/>
      <c r="F66" s="616"/>
      <c r="G66" s="616"/>
      <c r="H66" s="611"/>
      <c r="I66" s="612"/>
      <c r="J66" s="613"/>
      <c r="K66" s="795"/>
      <c r="L66" s="796"/>
      <c r="M66" s="614"/>
    </row>
    <row r="67" spans="1:13" s="573" customFormat="1" thickBot="1">
      <c r="A67" s="602" t="s">
        <v>974</v>
      </c>
      <c r="B67" s="603"/>
      <c r="C67" s="603"/>
      <c r="D67" s="603"/>
      <c r="E67" s="603"/>
      <c r="F67" s="603"/>
      <c r="G67" s="603"/>
      <c r="H67" s="617"/>
      <c r="I67" s="618"/>
      <c r="J67" s="613"/>
      <c r="K67" s="797"/>
      <c r="L67" s="798"/>
      <c r="M67" s="614"/>
    </row>
    <row r="68" spans="1:13" s="573" customFormat="1" thickBot="1">
      <c r="A68" s="767" t="s">
        <v>953</v>
      </c>
      <c r="B68" s="768"/>
      <c r="C68" s="768"/>
      <c r="D68" s="768"/>
      <c r="E68" s="768"/>
      <c r="F68" s="768"/>
      <c r="G68" s="768"/>
      <c r="H68" s="768"/>
      <c r="I68" s="768"/>
      <c r="J68" s="768"/>
      <c r="K68" s="768"/>
      <c r="L68" s="769"/>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7" t="s">
        <v>2236</v>
      </c>
      <c r="B70" s="768"/>
      <c r="C70" s="768"/>
      <c r="D70" s="768"/>
      <c r="E70" s="768"/>
      <c r="F70" s="768"/>
      <c r="G70" s="768"/>
      <c r="H70" s="768"/>
      <c r="I70" s="768"/>
      <c r="J70" s="768"/>
      <c r="K70" s="768"/>
      <c r="L70" s="769"/>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5" t="s">
        <v>2218</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2219</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1"/>
      <c r="J100" s="791"/>
      <c r="K100" s="791"/>
      <c r="L100" s="791"/>
      <c r="M100" s="792"/>
    </row>
    <row r="101" spans="1:13" ht="13.5" thickBot="1">
      <c r="A101" s="643" t="s">
        <v>2221</v>
      </c>
      <c r="B101" s="644"/>
      <c r="C101" s="644"/>
      <c r="D101" s="645"/>
      <c r="E101" s="645"/>
      <c r="F101" s="645"/>
      <c r="G101" s="645"/>
      <c r="H101" s="645"/>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3" t="s">
        <v>2205</v>
      </c>
      <c r="C10" s="814"/>
      <c r="D10" s="814"/>
      <c r="E10" s="814"/>
      <c r="F10" s="358" t="s">
        <v>2206</v>
      </c>
      <c r="G10" s="79"/>
      <c r="H10" s="359"/>
      <c r="I10" s="815" t="s">
        <v>2207</v>
      </c>
      <c r="J10" s="815"/>
      <c r="K10" s="360"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6" t="s">
        <v>2222</v>
      </c>
      <c r="G25" s="817"/>
      <c r="H25" s="81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VLOOKUP(A36,EQUIPOS!A6:D161,4,FALSE)</f>
        <v>148291.15207070741</v>
      </c>
      <c r="L36" s="270"/>
      <c r="M36" s="271">
        <v>0.15</v>
      </c>
      <c r="N36" s="272">
        <f>K36/M36</f>
        <v>988607.6804713828</v>
      </c>
    </row>
    <row r="37" spans="1:14">
      <c r="A37" t="s">
        <v>150</v>
      </c>
      <c r="B37" s="872" t="str">
        <f>VLOOKUP(A37,EQUIPOS!A7:D154,3,FALSE)</f>
        <v>Cargador : Potencia en el volante 125 hp, Clasificación de RPM del motor 2300.</v>
      </c>
      <c r="C37" s="873"/>
      <c r="D37" s="873"/>
      <c r="E37" s="873"/>
      <c r="F37" s="873"/>
      <c r="G37" s="873"/>
      <c r="H37" s="874"/>
      <c r="I37" s="267"/>
      <c r="J37" s="268"/>
      <c r="K37" s="269">
        <f>VLOOKUP(A37,EQUIPOS!A7:D162,4,FALSE)</f>
        <v>132166.00589826494</v>
      </c>
      <c r="L37" s="270"/>
      <c r="M37" s="271">
        <v>0.15</v>
      </c>
      <c r="N37" s="272">
        <f>K37/M37</f>
        <v>881106.70598843298</v>
      </c>
    </row>
    <row r="38" spans="1:14">
      <c r="A38" t="s">
        <v>273</v>
      </c>
      <c r="B38" s="872" t="str">
        <f>VLOOKUP(A38,EQUIPOS!A8:D154,3,FALSE)</f>
        <v>Motosierra, 93.6 cm3 - 7.1 HP, 45-90 cm - 7.9 kg</v>
      </c>
      <c r="C38" s="873"/>
      <c r="D38" s="873"/>
      <c r="E38" s="873"/>
      <c r="F38" s="873"/>
      <c r="G38" s="873"/>
      <c r="H38" s="874"/>
      <c r="I38" s="267"/>
      <c r="J38" s="268"/>
      <c r="K38" s="269">
        <f>VLOOKUP(A38,EQUIPOS!A8:D163,4,FALSE)</f>
        <v>9588.8883788004387</v>
      </c>
      <c r="L38" s="270"/>
      <c r="M38" s="271">
        <v>0.15</v>
      </c>
      <c r="N38" s="273">
        <f>K38/M38</f>
        <v>63925.92252533626</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10431.749166666668</v>
      </c>
    </row>
    <row r="43" spans="1:14" ht="15.75" thickBot="1">
      <c r="B43" s="823" t="s">
        <v>953</v>
      </c>
      <c r="C43" s="824"/>
      <c r="D43" s="824"/>
      <c r="E43" s="824"/>
      <c r="F43" s="824"/>
      <c r="G43" s="824"/>
      <c r="H43" s="824"/>
      <c r="I43" s="824"/>
      <c r="J43" s="824"/>
      <c r="K43" s="824"/>
      <c r="L43" s="824"/>
      <c r="M43" s="825"/>
      <c r="N43" s="99">
        <f>SUM(N36:N42)</f>
        <v>1944072.0581518188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6" t="s">
        <v>957</v>
      </c>
      <c r="C58" s="887"/>
      <c r="D58" s="887"/>
      <c r="E58" s="887"/>
      <c r="F58" s="887"/>
      <c r="G58" s="888"/>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0">
        <v>983.54</v>
      </c>
      <c r="M59" s="911"/>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1"/>
      <c r="M64" s="902"/>
      <c r="N64" s="296"/>
    </row>
    <row r="65" spans="1:15" ht="15.75" thickBot="1">
      <c r="B65" s="912" t="s">
        <v>953</v>
      </c>
      <c r="C65" s="866"/>
      <c r="D65" s="866"/>
      <c r="E65" s="866"/>
      <c r="F65" s="866"/>
      <c r="G65" s="866"/>
      <c r="H65" s="866"/>
      <c r="I65" s="866"/>
      <c r="J65" s="866"/>
      <c r="K65" s="866"/>
      <c r="L65" s="866"/>
      <c r="M65" s="867"/>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48"/>
      <c r="J75" s="48"/>
      <c r="K75" s="48"/>
      <c r="L75" s="901"/>
      <c r="M75" s="902"/>
      <c r="N75" s="296"/>
    </row>
    <row r="76" spans="1:15" ht="15.75" thickBot="1">
      <c r="B76" s="823" t="s">
        <v>953</v>
      </c>
      <c r="C76" s="824"/>
      <c r="D76" s="824"/>
      <c r="E76" s="824"/>
      <c r="F76" s="824"/>
      <c r="G76" s="824"/>
      <c r="H76" s="824"/>
      <c r="I76" s="866"/>
      <c r="J76" s="866"/>
      <c r="K76" s="866"/>
      <c r="L76" s="866"/>
      <c r="M76" s="867"/>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2187130.9414851521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437426.18829703046</v>
      </c>
      <c r="M83" s="859"/>
      <c r="N83" s="51"/>
    </row>
    <row r="84" spans="1:14">
      <c r="B84" s="89" t="s">
        <v>973</v>
      </c>
      <c r="C84" s="90"/>
      <c r="D84" s="90"/>
      <c r="E84" s="90"/>
      <c r="F84" s="90"/>
      <c r="G84" s="90"/>
      <c r="H84" s="90"/>
      <c r="I84" s="87"/>
      <c r="J84" s="88"/>
      <c r="K84" s="304">
        <v>0.05</v>
      </c>
      <c r="L84" s="858">
        <f>N78*K84</f>
        <v>109356.54707425761</v>
      </c>
      <c r="M84" s="859"/>
      <c r="N84" s="51"/>
    </row>
    <row r="85" spans="1:14" ht="15.75" thickBot="1">
      <c r="B85" s="91" t="s">
        <v>974</v>
      </c>
      <c r="C85" s="92"/>
      <c r="D85" s="92"/>
      <c r="E85" s="92"/>
      <c r="F85" s="92"/>
      <c r="G85" s="92"/>
      <c r="H85" s="92"/>
      <c r="I85" s="93"/>
      <c r="J85" s="94"/>
      <c r="K85" s="305">
        <v>0.05</v>
      </c>
      <c r="L85" s="860">
        <f>N78*K85</f>
        <v>109356.54707425761</v>
      </c>
      <c r="M85" s="861"/>
      <c r="N85" s="51"/>
    </row>
    <row r="86" spans="1:14" ht="15.75" thickBot="1">
      <c r="B86" s="823" t="s">
        <v>953</v>
      </c>
      <c r="C86" s="824"/>
      <c r="D86" s="824"/>
      <c r="E86" s="824"/>
      <c r="F86" s="824"/>
      <c r="G86" s="824"/>
      <c r="H86" s="824"/>
      <c r="I86" s="824"/>
      <c r="J86" s="824"/>
      <c r="K86" s="824"/>
      <c r="L86" s="824"/>
      <c r="M86" s="825"/>
      <c r="N86" s="52">
        <f>L83+L84+L85</f>
        <v>656139.28244554566</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2843270.2239306979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249</v>
      </c>
      <c r="B36" s="872" t="str">
        <f>VLOOKUP(A36,EQUIPOS!A6:D154,3,FALSE)</f>
        <v>Guadañadora, Cilindraje 41.5 cm3, Longitud del mango 1450 mm, Peso 7.4 kg</v>
      </c>
      <c r="C36" s="873"/>
      <c r="D36" s="873"/>
      <c r="E36" s="873"/>
      <c r="F36" s="873"/>
      <c r="G36" s="873"/>
      <c r="H36" s="874"/>
      <c r="I36" s="267"/>
      <c r="J36" s="268"/>
      <c r="K36" s="269">
        <f>VLOOKUP(A36,EQUIPOS!A6:D161,4,FALSE)</f>
        <v>5463.4851764600044</v>
      </c>
      <c r="L36" s="270"/>
      <c r="M36" s="271">
        <v>0.36</v>
      </c>
      <c r="N36" s="272">
        <f>K36/M36</f>
        <v>15176.347712388902</v>
      </c>
    </row>
    <row r="37" spans="1:14">
      <c r="A37" t="s">
        <v>273</v>
      </c>
      <c r="B37" s="872" t="str">
        <f>VLOOKUP(A37,EQUIPOS!A7:D154,3,FALSE)</f>
        <v>Motosierra, 93.6 cm3 - 7.1 HP, 45-90 cm - 7.9 kg</v>
      </c>
      <c r="C37" s="873"/>
      <c r="D37" s="873"/>
      <c r="E37" s="873"/>
      <c r="F37" s="873"/>
      <c r="G37" s="873"/>
      <c r="H37" s="874"/>
      <c r="I37" s="267"/>
      <c r="J37" s="268"/>
      <c r="K37" s="269">
        <f>VLOOKUP(A37,EQUIPOS!A7:D162,4,FALSE)</f>
        <v>9588.8883788004387</v>
      </c>
      <c r="L37" s="270"/>
      <c r="M37" s="271">
        <v>0.10299999999999999</v>
      </c>
      <c r="N37" s="272">
        <f>K37/M37</f>
        <v>93096.003677674162</v>
      </c>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2173.2810763888888</v>
      </c>
    </row>
    <row r="43" spans="1:14" ht="15.75" thickBot="1">
      <c r="B43" s="823" t="s">
        <v>953</v>
      </c>
      <c r="C43" s="824"/>
      <c r="D43" s="824"/>
      <c r="E43" s="824"/>
      <c r="F43" s="824"/>
      <c r="G43" s="824"/>
      <c r="H43" s="824"/>
      <c r="I43" s="824"/>
      <c r="J43" s="824"/>
      <c r="K43" s="824"/>
      <c r="L43" s="824"/>
      <c r="M43" s="825"/>
      <c r="N43" s="99">
        <f>SUM(N36:N42)</f>
        <v>110445.63246645195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0">
        <f>'900.2'!N78</f>
        <v>945.37709532766348</v>
      </c>
      <c r="M59" s="911"/>
      <c r="N59" s="287">
        <f>K59*L59</f>
        <v>47268.85476638317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47268.85476638317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201180.1087606129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40236.021752122586</v>
      </c>
      <c r="M83" s="859"/>
      <c r="N83" s="51"/>
    </row>
    <row r="84" spans="1:14">
      <c r="B84" s="89" t="s">
        <v>973</v>
      </c>
      <c r="C84" s="90"/>
      <c r="D84" s="90"/>
      <c r="E84" s="90"/>
      <c r="F84" s="90"/>
      <c r="G84" s="90"/>
      <c r="H84" s="90"/>
      <c r="I84" s="87"/>
      <c r="J84" s="88"/>
      <c r="K84" s="304">
        <v>0.05</v>
      </c>
      <c r="L84" s="858">
        <f>N78*K84</f>
        <v>10059.005438030646</v>
      </c>
      <c r="M84" s="859"/>
      <c r="N84" s="51"/>
    </row>
    <row r="85" spans="1:14" ht="15.75" thickBot="1">
      <c r="B85" s="91" t="s">
        <v>974</v>
      </c>
      <c r="C85" s="92"/>
      <c r="D85" s="92"/>
      <c r="E85" s="92"/>
      <c r="F85" s="92"/>
      <c r="G85" s="92"/>
      <c r="H85" s="92"/>
      <c r="I85" s="93"/>
      <c r="J85" s="94"/>
      <c r="K85" s="305">
        <v>0.05</v>
      </c>
      <c r="L85" s="860">
        <f>N78*K85</f>
        <v>10059.005438030646</v>
      </c>
      <c r="M85" s="861"/>
      <c r="N85" s="51"/>
    </row>
    <row r="86" spans="1:14" ht="15.75" thickBot="1">
      <c r="B86" s="823" t="s">
        <v>953</v>
      </c>
      <c r="C86" s="824"/>
      <c r="D86" s="824"/>
      <c r="E86" s="824"/>
      <c r="F86" s="824"/>
      <c r="G86" s="824"/>
      <c r="H86" s="824"/>
      <c r="I86" s="824"/>
      <c r="J86" s="824"/>
      <c r="K86" s="824"/>
      <c r="L86" s="824"/>
      <c r="M86" s="825"/>
      <c r="N86" s="52">
        <f>L83+L84+L85</f>
        <v>60354.032628183879</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261534.14138879679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132166.00589826494</v>
      </c>
      <c r="L36" s="270"/>
      <c r="M36" s="271">
        <v>2.375</v>
      </c>
      <c r="N36" s="272">
        <f>K36/M36</f>
        <v>55648.84458874313</v>
      </c>
    </row>
    <row r="37" spans="1:14">
      <c r="A37" t="s">
        <v>180</v>
      </c>
      <c r="B37" s="872" t="str">
        <f>VLOOKUP(A37,EQUIPOS!A7:D154,3,FALSE)</f>
        <v>Compresor 120 HP, con martillo.</v>
      </c>
      <c r="C37" s="873"/>
      <c r="D37" s="873"/>
      <c r="E37" s="873"/>
      <c r="F37" s="873"/>
      <c r="G37" s="873"/>
      <c r="H37" s="874"/>
      <c r="I37" s="267"/>
      <c r="J37" s="268"/>
      <c r="K37" s="269">
        <f>VLOOKUP(A37,EQUIPOS!A7:D162,4,FALSE)</f>
        <v>77083.379052983786</v>
      </c>
      <c r="L37" s="270"/>
      <c r="M37" s="271">
        <v>2.375</v>
      </c>
      <c r="N37" s="272">
        <f>K37/M37</f>
        <v>32456.159601256331</v>
      </c>
    </row>
    <row r="38" spans="1:14">
      <c r="A38" t="s">
        <v>195</v>
      </c>
      <c r="B38" s="872" t="str">
        <f>VLOOKUP(A38,EQUIPOS!A7:D154,3,FALSE)</f>
        <v xml:space="preserve">Equipo de oxicorte, Capacidad de corte: hasta 6´´ (152mm) </v>
      </c>
      <c r="C38" s="873"/>
      <c r="D38" s="873"/>
      <c r="E38" s="873"/>
      <c r="F38" s="873"/>
      <c r="G38" s="873"/>
      <c r="H38" s="874"/>
      <c r="I38" s="267"/>
      <c r="J38" s="268"/>
      <c r="K38" s="269">
        <f>VLOOKUP(A38,EQUIPOS!A7:D162,4,FALSE)</f>
        <v>16215.330380729571</v>
      </c>
      <c r="L38" s="270"/>
      <c r="M38" s="271">
        <v>2.375</v>
      </c>
      <c r="N38" s="273">
        <f>K38/M38</f>
        <v>6827.5075287282407</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1549.7775190231998</v>
      </c>
    </row>
    <row r="43" spans="1:14" ht="15.75" thickBot="1">
      <c r="B43" s="823" t="s">
        <v>953</v>
      </c>
      <c r="C43" s="824"/>
      <c r="D43" s="824"/>
      <c r="E43" s="824"/>
      <c r="F43" s="824"/>
      <c r="G43" s="824"/>
      <c r="H43" s="824"/>
      <c r="I43" s="824"/>
      <c r="J43" s="824"/>
      <c r="K43" s="824"/>
      <c r="L43" s="824"/>
      <c r="M43" s="825"/>
      <c r="N43" s="99">
        <f>SUM(N36:N42)</f>
        <v>96482.289237750898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945.37709532766348</v>
      </c>
      <c r="M59" s="911"/>
      <c r="N59" s="287">
        <f>K59*L59</f>
        <v>945.37709532766348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945.37709532766348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2">
        <f>N43+N54+N65+N76</f>
        <v>112925.44152331057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22585.088304662117</v>
      </c>
      <c r="M83" s="859"/>
      <c r="N83" s="51"/>
    </row>
    <row r="84" spans="1:14">
      <c r="B84" s="89" t="s">
        <v>973</v>
      </c>
      <c r="C84" s="90"/>
      <c r="D84" s="90"/>
      <c r="E84" s="90"/>
      <c r="F84" s="90"/>
      <c r="G84" s="90"/>
      <c r="H84" s="90"/>
      <c r="I84" s="87"/>
      <c r="J84" s="88"/>
      <c r="K84" s="304">
        <v>0.05</v>
      </c>
      <c r="L84" s="858">
        <f>N78*K84</f>
        <v>5646.2720761655291</v>
      </c>
      <c r="M84" s="859"/>
      <c r="N84" s="51"/>
    </row>
    <row r="85" spans="1:14" ht="15.75" thickBot="1">
      <c r="B85" s="91" t="s">
        <v>974</v>
      </c>
      <c r="C85" s="92"/>
      <c r="D85" s="92"/>
      <c r="E85" s="92"/>
      <c r="F85" s="92"/>
      <c r="G85" s="92"/>
      <c r="H85" s="92"/>
      <c r="I85" s="93"/>
      <c r="J85" s="94"/>
      <c r="K85" s="305">
        <v>0.05</v>
      </c>
      <c r="L85" s="860">
        <f>N78*K85</f>
        <v>5646.2720761655291</v>
      </c>
      <c r="M85" s="861"/>
      <c r="N85" s="51"/>
    </row>
    <row r="86" spans="1:14" ht="15.75" thickBot="1">
      <c r="B86" s="823" t="s">
        <v>953</v>
      </c>
      <c r="C86" s="824"/>
      <c r="D86" s="824"/>
      <c r="E86" s="824"/>
      <c r="F86" s="824"/>
      <c r="G86" s="824"/>
      <c r="H86" s="824"/>
      <c r="I86" s="824"/>
      <c r="J86" s="824"/>
      <c r="K86" s="824"/>
      <c r="L86" s="824"/>
      <c r="M86" s="825"/>
      <c r="N86" s="52">
        <f>L83+L84+L85</f>
        <v>33877.632456993175</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146803.07398030374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219279.75648922185</v>
      </c>
      <c r="L36" s="270"/>
      <c r="M36" s="271">
        <v>2.5</v>
      </c>
      <c r="N36" s="272">
        <f>K36/M36</f>
        <v>87711.902595688734</v>
      </c>
    </row>
    <row r="37" spans="1:14">
      <c r="A37" t="s">
        <v>180</v>
      </c>
      <c r="B37" s="872" t="str">
        <f>VLOOKUP(A37,EQUIPOS!A7:D154,3,FALSE)</f>
        <v>Compresor 120 HP, con martillo.</v>
      </c>
      <c r="C37" s="873"/>
      <c r="D37" s="873"/>
      <c r="E37" s="873"/>
      <c r="F37" s="873"/>
      <c r="G37" s="873"/>
      <c r="H37" s="874"/>
      <c r="I37" s="267"/>
      <c r="J37" s="268"/>
      <c r="K37" s="269">
        <f>VLOOKUP(A37,EQUIPOS!A7:D162,4,FALSE)</f>
        <v>77083.379052983786</v>
      </c>
      <c r="L37" s="270"/>
      <c r="M37" s="271">
        <v>2.5</v>
      </c>
      <c r="N37" s="272">
        <f>K37/M37</f>
        <v>30833.351621193513</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16215.330380729571</v>
      </c>
      <c r="L38" s="270"/>
      <c r="M38" s="271">
        <v>2.5</v>
      </c>
      <c r="N38" s="272">
        <f>K38/M38</f>
        <v>6486.1321522918279</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294.45772861440798</v>
      </c>
    </row>
    <row r="43" spans="1:14" ht="15.75" thickBot="1">
      <c r="B43" s="823" t="s">
        <v>953</v>
      </c>
      <c r="C43" s="824"/>
      <c r="D43" s="824"/>
      <c r="E43" s="824"/>
      <c r="F43" s="824"/>
      <c r="G43" s="824"/>
      <c r="H43" s="824"/>
      <c r="I43" s="824"/>
      <c r="J43" s="824"/>
      <c r="K43" s="824"/>
      <c r="L43" s="824"/>
      <c r="M43" s="825"/>
      <c r="N43" s="99">
        <f>SUM(N36:N42)</f>
        <v>125325.84409778849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945.37709532766348</v>
      </c>
      <c r="M59" s="911"/>
      <c r="N59" s="287">
        <f>K59*L59</f>
        <v>945.37709532766348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945.37709532766348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140994.10762383655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28198.821524767311</v>
      </c>
      <c r="M83" s="859"/>
      <c r="N83" s="51"/>
    </row>
    <row r="84" spans="1:14">
      <c r="B84" s="89" t="s">
        <v>973</v>
      </c>
      <c r="C84" s="90"/>
      <c r="D84" s="90"/>
      <c r="E84" s="90"/>
      <c r="F84" s="90"/>
      <c r="G84" s="90"/>
      <c r="H84" s="90"/>
      <c r="I84" s="87"/>
      <c r="J84" s="88"/>
      <c r="K84" s="304">
        <v>0.05</v>
      </c>
      <c r="L84" s="858">
        <f>N78*K84</f>
        <v>7049.7053811918277</v>
      </c>
      <c r="M84" s="859"/>
      <c r="N84" s="51"/>
    </row>
    <row r="85" spans="1:14" ht="15.75" thickBot="1">
      <c r="B85" s="91" t="s">
        <v>974</v>
      </c>
      <c r="C85" s="92"/>
      <c r="D85" s="92"/>
      <c r="E85" s="92"/>
      <c r="F85" s="92"/>
      <c r="G85" s="92"/>
      <c r="H85" s="92"/>
      <c r="I85" s="93"/>
      <c r="J85" s="94"/>
      <c r="K85" s="305">
        <v>0.05</v>
      </c>
      <c r="L85" s="860">
        <f>N78*K85</f>
        <v>7049.7053811918277</v>
      </c>
      <c r="M85" s="861"/>
      <c r="N85" s="51"/>
    </row>
    <row r="86" spans="1:14" ht="15.75" thickBot="1">
      <c r="B86" s="823" t="s">
        <v>953</v>
      </c>
      <c r="C86" s="824"/>
      <c r="D86" s="824"/>
      <c r="E86" s="824"/>
      <c r="F86" s="824"/>
      <c r="G86" s="824"/>
      <c r="H86" s="824"/>
      <c r="I86" s="824"/>
      <c r="J86" s="824"/>
      <c r="K86" s="824"/>
      <c r="L86" s="824"/>
      <c r="M86" s="825"/>
      <c r="N86" s="52">
        <f>L83+L84+L85</f>
        <v>42298.232287150968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183292.33991098753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132166.00589826494</v>
      </c>
      <c r="L36" s="270"/>
      <c r="M36" s="271">
        <v>9.25</v>
      </c>
      <c r="N36" s="272">
        <f>K36/M36</f>
        <v>14288.216853866479</v>
      </c>
    </row>
    <row r="37" spans="1:14">
      <c r="A37" t="s">
        <v>180</v>
      </c>
      <c r="B37" s="872" t="str">
        <f>VLOOKUP(A37,EQUIPOS!A7:D154,3,FALSE)</f>
        <v>Compresor 120 HP, con martillo.</v>
      </c>
      <c r="C37" s="873"/>
      <c r="D37" s="873"/>
      <c r="E37" s="873"/>
      <c r="F37" s="873"/>
      <c r="G37" s="873"/>
      <c r="H37" s="874"/>
      <c r="I37" s="267"/>
      <c r="J37" s="268"/>
      <c r="K37" s="269">
        <f>VLOOKUP(A37,EQUIPOS!A7:D162,4,FALSE)</f>
        <v>77083.379052983786</v>
      </c>
      <c r="L37" s="270"/>
      <c r="M37" s="271">
        <v>9.25</v>
      </c>
      <c r="N37" s="272">
        <f>K37/M37</f>
        <v>8333.3382759982469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62.666819895785942</v>
      </c>
    </row>
    <row r="43" spans="1:14" ht="15.75" thickBot="1">
      <c r="B43" s="823" t="s">
        <v>953</v>
      </c>
      <c r="C43" s="824"/>
      <c r="D43" s="824"/>
      <c r="E43" s="824"/>
      <c r="F43" s="824"/>
      <c r="G43" s="824"/>
      <c r="H43" s="824"/>
      <c r="I43" s="824"/>
      <c r="J43" s="824"/>
      <c r="K43" s="824"/>
      <c r="L43" s="824"/>
      <c r="M43" s="825"/>
      <c r="N43" s="99">
        <f>SUM(N36:N42)</f>
        <v>22684.221949760511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945.37709532766348</v>
      </c>
      <c r="M59" s="911"/>
      <c r="N59" s="287">
        <f>K59*L59</f>
        <v>945.37709532766348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945.37709532766348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26762.940039877471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5352.5880079754943</v>
      </c>
      <c r="M83" s="859"/>
      <c r="N83" s="51"/>
    </row>
    <row r="84" spans="1:14">
      <c r="B84" s="89" t="s">
        <v>973</v>
      </c>
      <c r="C84" s="90"/>
      <c r="D84" s="90"/>
      <c r="E84" s="90"/>
      <c r="F84" s="90"/>
      <c r="G84" s="90"/>
      <c r="H84" s="90"/>
      <c r="I84" s="87"/>
      <c r="J84" s="88"/>
      <c r="K84" s="304">
        <v>0.05</v>
      </c>
      <c r="L84" s="858">
        <f>N78*K84</f>
        <v>1338.1470019938736</v>
      </c>
      <c r="M84" s="859"/>
      <c r="N84" s="51"/>
    </row>
    <row r="85" spans="1:14" ht="15.75" thickBot="1">
      <c r="B85" s="91" t="s">
        <v>974</v>
      </c>
      <c r="C85" s="92"/>
      <c r="D85" s="92"/>
      <c r="E85" s="92"/>
      <c r="F85" s="92"/>
      <c r="G85" s="92"/>
      <c r="H85" s="92"/>
      <c r="I85" s="93"/>
      <c r="J85" s="94"/>
      <c r="K85" s="305">
        <v>0.05</v>
      </c>
      <c r="L85" s="860">
        <f>N78*K85</f>
        <v>1338.1470019938736</v>
      </c>
      <c r="M85" s="861"/>
      <c r="N85" s="51"/>
    </row>
    <row r="86" spans="1:14" ht="15.75" thickBot="1">
      <c r="B86" s="823" t="s">
        <v>953</v>
      </c>
      <c r="C86" s="824"/>
      <c r="D86" s="824"/>
      <c r="E86" s="824"/>
      <c r="F86" s="824"/>
      <c r="G86" s="824"/>
      <c r="H86" s="824"/>
      <c r="I86" s="824"/>
      <c r="J86" s="824"/>
      <c r="K86" s="824"/>
      <c r="L86" s="824"/>
      <c r="M86" s="825"/>
      <c r="N86" s="52">
        <f>L83+L84+L85</f>
        <v>8028.882011963241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34791.822051840711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VLOOKUP(A36,EQUIPOS!A6:D161,4,FALSE)</f>
        <v>77083.379052983786</v>
      </c>
      <c r="L36" s="270"/>
      <c r="M36" s="271">
        <v>2.5</v>
      </c>
      <c r="N36" s="272">
        <f>K36/M36</f>
        <v>30833.351621193513</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1251.8099</v>
      </c>
    </row>
    <row r="43" spans="1:14" ht="15.75" thickBot="1">
      <c r="B43" s="823" t="s">
        <v>953</v>
      </c>
      <c r="C43" s="824"/>
      <c r="D43" s="824"/>
      <c r="E43" s="824"/>
      <c r="F43" s="824"/>
      <c r="G43" s="824"/>
      <c r="H43" s="824"/>
      <c r="I43" s="824"/>
      <c r="J43" s="824"/>
      <c r="K43" s="824"/>
      <c r="L43" s="824"/>
      <c r="M43" s="825"/>
      <c r="N43" s="99">
        <f>SUM(N36:N42)</f>
        <v>32085.161521193513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945.37709532766348</v>
      </c>
      <c r="M59" s="911"/>
      <c r="N59" s="287">
        <f>K59*L59</f>
        <v>945.37709532766348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945.37709532766348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45548.63761652117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9109.7275233042346</v>
      </c>
      <c r="M83" s="859"/>
      <c r="N83" s="51"/>
    </row>
    <row r="84" spans="1:14">
      <c r="B84" s="89" t="s">
        <v>973</v>
      </c>
      <c r="C84" s="90"/>
      <c r="D84" s="90"/>
      <c r="E84" s="90"/>
      <c r="F84" s="90"/>
      <c r="G84" s="90"/>
      <c r="H84" s="90"/>
      <c r="I84" s="87"/>
      <c r="J84" s="88"/>
      <c r="K84" s="304">
        <v>0.05</v>
      </c>
      <c r="L84" s="858">
        <f>N78*K84</f>
        <v>2277.4318808260587</v>
      </c>
      <c r="M84" s="859"/>
      <c r="N84" s="51"/>
    </row>
    <row r="85" spans="1:14" ht="15.75" thickBot="1">
      <c r="B85" s="91" t="s">
        <v>974</v>
      </c>
      <c r="C85" s="92"/>
      <c r="D85" s="92"/>
      <c r="E85" s="92"/>
      <c r="F85" s="92"/>
      <c r="G85" s="92"/>
      <c r="H85" s="92"/>
      <c r="I85" s="93"/>
      <c r="J85" s="94"/>
      <c r="K85" s="305">
        <v>0.05</v>
      </c>
      <c r="L85" s="860">
        <f>N78*K85</f>
        <v>2277.4318808260587</v>
      </c>
      <c r="M85" s="861"/>
      <c r="N85" s="51"/>
    </row>
    <row r="86" spans="1:14" ht="15.75" thickBot="1">
      <c r="B86" s="823" t="s">
        <v>953</v>
      </c>
      <c r="C86" s="824"/>
      <c r="D86" s="824"/>
      <c r="E86" s="824"/>
      <c r="F86" s="824"/>
      <c r="G86" s="824"/>
      <c r="H86" s="824"/>
      <c r="I86" s="824"/>
      <c r="J86" s="824"/>
      <c r="K86" s="824"/>
      <c r="L86" s="824"/>
      <c r="M86" s="825"/>
      <c r="N86" s="52">
        <f>L83+L84+L85</f>
        <v>13664.59128495635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59213.228901477516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132166.00589826494</v>
      </c>
      <c r="L36" s="270"/>
      <c r="M36" s="271">
        <v>2.375</v>
      </c>
      <c r="N36" s="272">
        <f>K36/M36</f>
        <v>55648.84458874313</v>
      </c>
    </row>
    <row r="37" spans="1:14">
      <c r="A37" t="s">
        <v>180</v>
      </c>
      <c r="B37" s="872" t="str">
        <f>VLOOKUP(A37,EQUIPOS!A7:D154,3,FALSE)</f>
        <v>Compresor 120 HP, con martillo.</v>
      </c>
      <c r="C37" s="873"/>
      <c r="D37" s="873"/>
      <c r="E37" s="873"/>
      <c r="F37" s="873"/>
      <c r="G37" s="873"/>
      <c r="H37" s="874"/>
      <c r="I37" s="267"/>
      <c r="J37" s="268"/>
      <c r="K37" s="269">
        <f>VLOOKUP(A37,EQUIPOS!A7:D162,4,FALSE)</f>
        <v>77083.379052983786</v>
      </c>
      <c r="L37" s="270"/>
      <c r="M37" s="271">
        <v>2.375</v>
      </c>
      <c r="N37" s="272">
        <f>K37/M37</f>
        <v>32456.159601256331</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16215.330380729571</v>
      </c>
      <c r="L38" s="270"/>
      <c r="M38" s="271">
        <v>2.375</v>
      </c>
      <c r="N38" s="272">
        <f>K38/M38</f>
        <v>6827.5075287282407</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1549.7775190231998</v>
      </c>
    </row>
    <row r="43" spans="1:14" ht="15.75" thickBot="1">
      <c r="B43" s="823" t="s">
        <v>953</v>
      </c>
      <c r="C43" s="824"/>
      <c r="D43" s="824"/>
      <c r="E43" s="824"/>
      <c r="F43" s="824"/>
      <c r="G43" s="824"/>
      <c r="H43" s="824"/>
      <c r="I43" s="824"/>
      <c r="J43" s="824"/>
      <c r="K43" s="824"/>
      <c r="L43" s="824"/>
      <c r="M43" s="825"/>
      <c r="N43" s="99">
        <f>SUM(N36:N42)</f>
        <v>96482.289237750898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945.37709532766348</v>
      </c>
      <c r="M59" s="911"/>
      <c r="N59" s="287">
        <f>K59*L59</f>
        <v>945.37709532766348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945.37709532766348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112925.44152331057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22585.088304662117</v>
      </c>
      <c r="M83" s="859"/>
      <c r="N83" s="51"/>
    </row>
    <row r="84" spans="1:14">
      <c r="B84" s="89" t="s">
        <v>973</v>
      </c>
      <c r="C84" s="90"/>
      <c r="D84" s="90"/>
      <c r="E84" s="90"/>
      <c r="F84" s="90"/>
      <c r="G84" s="90"/>
      <c r="H84" s="90"/>
      <c r="I84" s="87"/>
      <c r="J84" s="88"/>
      <c r="K84" s="304">
        <v>0.05</v>
      </c>
      <c r="L84" s="858">
        <f>N78*K84</f>
        <v>5646.2720761655291</v>
      </c>
      <c r="M84" s="859"/>
      <c r="N84" s="51"/>
    </row>
    <row r="85" spans="1:14" ht="15.75" thickBot="1">
      <c r="B85" s="91" t="s">
        <v>974</v>
      </c>
      <c r="C85" s="92"/>
      <c r="D85" s="92"/>
      <c r="E85" s="92"/>
      <c r="F85" s="92"/>
      <c r="G85" s="92"/>
      <c r="H85" s="92"/>
      <c r="I85" s="93"/>
      <c r="J85" s="94"/>
      <c r="K85" s="305">
        <v>0.05</v>
      </c>
      <c r="L85" s="860">
        <f>N78*K85</f>
        <v>5646.2720761655291</v>
      </c>
      <c r="M85" s="861"/>
      <c r="N85" s="51"/>
    </row>
    <row r="86" spans="1:14" ht="15.75" thickBot="1">
      <c r="B86" s="823" t="s">
        <v>953</v>
      </c>
      <c r="C86" s="824"/>
      <c r="D86" s="824"/>
      <c r="E86" s="824"/>
      <c r="F86" s="824"/>
      <c r="G86" s="824"/>
      <c r="H86" s="824"/>
      <c r="I86" s="824"/>
      <c r="J86" s="824"/>
      <c r="K86" s="824"/>
      <c r="L86" s="824"/>
      <c r="M86" s="825"/>
      <c r="N86" s="52">
        <f>L83+L84+L85</f>
        <v>33877.632456993175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146803.07398030374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219279.75648922185</v>
      </c>
      <c r="L36" s="270"/>
      <c r="M36" s="271">
        <v>2.5</v>
      </c>
      <c r="N36" s="272">
        <f>K36/M36</f>
        <v>87711.902595688734</v>
      </c>
    </row>
    <row r="37" spans="1:14">
      <c r="A37" t="s">
        <v>180</v>
      </c>
      <c r="B37" s="872" t="str">
        <f>VLOOKUP(A37,EQUIPOS!A7:D154,3,FALSE)</f>
        <v>Compresor 120 HP, con martillo.</v>
      </c>
      <c r="C37" s="873"/>
      <c r="D37" s="873"/>
      <c r="E37" s="873"/>
      <c r="F37" s="873"/>
      <c r="G37" s="873"/>
      <c r="H37" s="874"/>
      <c r="I37" s="267"/>
      <c r="J37" s="268"/>
      <c r="K37" s="269">
        <f>VLOOKUP(A37,EQUIPOS!A7:D162,4,FALSE)</f>
        <v>77083.379052983786</v>
      </c>
      <c r="L37" s="270"/>
      <c r="M37" s="271">
        <v>2.5</v>
      </c>
      <c r="N37" s="272">
        <f>K37/M37</f>
        <v>30833.351621193513</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16215.330380729571</v>
      </c>
      <c r="L38" s="270"/>
      <c r="M38" s="271">
        <v>2.5</v>
      </c>
      <c r="N38" s="272">
        <f>K38/M38</f>
        <v>6486.1321522918279</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294.45772861440798</v>
      </c>
    </row>
    <row r="43" spans="1:14" ht="15.75" thickBot="1">
      <c r="B43" s="823" t="s">
        <v>953</v>
      </c>
      <c r="C43" s="824"/>
      <c r="D43" s="824"/>
      <c r="E43" s="824"/>
      <c r="F43" s="824"/>
      <c r="G43" s="824"/>
      <c r="H43" s="824"/>
      <c r="I43" s="824"/>
      <c r="J43" s="824"/>
      <c r="K43" s="824"/>
      <c r="L43" s="824"/>
      <c r="M43" s="825"/>
      <c r="N43" s="99">
        <f>SUM(N36:N42)</f>
        <v>125325.84409778849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945.37709532766348</v>
      </c>
      <c r="M59" s="911"/>
      <c r="N59" s="287">
        <f>K59*L59</f>
        <v>945.37709532766348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945.37709532766348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14722.886430720398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140994.10762383655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28198.821524767311</v>
      </c>
      <c r="M83" s="859"/>
      <c r="N83" s="51"/>
    </row>
    <row r="84" spans="1:14">
      <c r="B84" s="89" t="s">
        <v>973</v>
      </c>
      <c r="C84" s="90"/>
      <c r="D84" s="90"/>
      <c r="E84" s="90"/>
      <c r="F84" s="90"/>
      <c r="G84" s="90"/>
      <c r="H84" s="90"/>
      <c r="I84" s="87"/>
      <c r="J84" s="88"/>
      <c r="K84" s="304">
        <v>0.05</v>
      </c>
      <c r="L84" s="858">
        <f>N78*K84</f>
        <v>7049.7053811918277</v>
      </c>
      <c r="M84" s="859"/>
      <c r="N84" s="51"/>
    </row>
    <row r="85" spans="1:14" ht="15.75" thickBot="1">
      <c r="B85" s="91" t="s">
        <v>974</v>
      </c>
      <c r="C85" s="92"/>
      <c r="D85" s="92"/>
      <c r="E85" s="92"/>
      <c r="F85" s="92"/>
      <c r="G85" s="92"/>
      <c r="H85" s="92"/>
      <c r="I85" s="93"/>
      <c r="J85" s="94"/>
      <c r="K85" s="305">
        <v>0.05</v>
      </c>
      <c r="L85" s="860">
        <f>N78*K85</f>
        <v>7049.7053811918277</v>
      </c>
      <c r="M85" s="861"/>
      <c r="N85" s="51"/>
    </row>
    <row r="86" spans="1:14" ht="15.75" thickBot="1">
      <c r="B86" s="823" t="s">
        <v>953</v>
      </c>
      <c r="C86" s="824"/>
      <c r="D86" s="824"/>
      <c r="E86" s="824"/>
      <c r="F86" s="824"/>
      <c r="G86" s="824"/>
      <c r="H86" s="824"/>
      <c r="I86" s="824"/>
      <c r="J86" s="824"/>
      <c r="K86" s="824"/>
      <c r="L86" s="824"/>
      <c r="M86" s="825"/>
      <c r="N86" s="52">
        <f>L83+L84+L85</f>
        <v>42298.232287150968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183292.33991098753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219279.75648922185</v>
      </c>
      <c r="L36" s="270"/>
      <c r="M36" s="271">
        <v>2.5</v>
      </c>
      <c r="N36" s="272">
        <f>K36/M36</f>
        <v>87711.902595688734</v>
      </c>
    </row>
    <row r="37" spans="1:14">
      <c r="A37" t="s">
        <v>180</v>
      </c>
      <c r="B37" s="872" t="str">
        <f>VLOOKUP(A37,EQUIPOS!A7:D154,3,FALSE)</f>
        <v>Compresor 120 HP, con martillo.</v>
      </c>
      <c r="C37" s="873"/>
      <c r="D37" s="873"/>
      <c r="E37" s="873"/>
      <c r="F37" s="873"/>
      <c r="G37" s="873"/>
      <c r="H37" s="874"/>
      <c r="I37" s="267"/>
      <c r="J37" s="268"/>
      <c r="K37" s="269">
        <f>VLOOKUP(A37,EQUIPOS!A7:D162,4,FALSE)</f>
        <v>77083.379052983786</v>
      </c>
      <c r="L37" s="270"/>
      <c r="M37" s="271">
        <v>2.5</v>
      </c>
      <c r="N37" s="272">
        <f>K37/M37</f>
        <v>30833.351621193513</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16215.330380729571</v>
      </c>
      <c r="L38" s="270"/>
      <c r="M38" s="271">
        <v>2.5</v>
      </c>
      <c r="N38" s="272">
        <f>K38/M38</f>
        <v>6486.1321522918279</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231.86723361440795</v>
      </c>
    </row>
    <row r="43" spans="1:14" ht="15.75" thickBot="1">
      <c r="B43" s="823" t="s">
        <v>953</v>
      </c>
      <c r="C43" s="824"/>
      <c r="D43" s="824"/>
      <c r="E43" s="824"/>
      <c r="F43" s="824"/>
      <c r="G43" s="824"/>
      <c r="H43" s="824"/>
      <c r="I43" s="824"/>
      <c r="J43" s="824"/>
      <c r="K43" s="824"/>
      <c r="L43" s="824"/>
      <c r="M43" s="825"/>
      <c r="N43" s="99">
        <f>SUM(N36:N42)</f>
        <v>125263.25360278849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0">
        <f>'900.2'!N78</f>
        <v>945.37709532766348</v>
      </c>
      <c r="M59" s="911"/>
      <c r="N59" s="287">
        <f>K59*L59</f>
        <v>1323.5279334587287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1323.5279334587287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11593.361680720398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138180.14321696761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27636.028643393525</v>
      </c>
      <c r="M83" s="859"/>
      <c r="N83" s="51"/>
    </row>
    <row r="84" spans="1:14">
      <c r="B84" s="89" t="s">
        <v>973</v>
      </c>
      <c r="C84" s="90"/>
      <c r="D84" s="90"/>
      <c r="E84" s="90"/>
      <c r="F84" s="90"/>
      <c r="G84" s="90"/>
      <c r="H84" s="90"/>
      <c r="I84" s="87"/>
      <c r="J84" s="88"/>
      <c r="K84" s="304">
        <v>0.05</v>
      </c>
      <c r="L84" s="858">
        <f>N78*K84</f>
        <v>6909.0071608483813</v>
      </c>
      <c r="M84" s="859"/>
      <c r="N84" s="51"/>
    </row>
    <row r="85" spans="1:14" ht="15.75" thickBot="1">
      <c r="B85" s="91" t="s">
        <v>974</v>
      </c>
      <c r="C85" s="92"/>
      <c r="D85" s="92"/>
      <c r="E85" s="92"/>
      <c r="F85" s="92"/>
      <c r="G85" s="92"/>
      <c r="H85" s="92"/>
      <c r="I85" s="93"/>
      <c r="J85" s="94"/>
      <c r="K85" s="305">
        <v>0.05</v>
      </c>
      <c r="L85" s="860">
        <f>N78*K85</f>
        <v>6909.0071608483813</v>
      </c>
      <c r="M85" s="861"/>
      <c r="N85" s="51"/>
    </row>
    <row r="86" spans="1:14" ht="15.75" thickBot="1">
      <c r="B86" s="823" t="s">
        <v>953</v>
      </c>
      <c r="C86" s="824"/>
      <c r="D86" s="824"/>
      <c r="E86" s="824"/>
      <c r="F86" s="824"/>
      <c r="G86" s="824"/>
      <c r="H86" s="824"/>
      <c r="I86" s="824"/>
      <c r="J86" s="824"/>
      <c r="K86" s="824"/>
      <c r="L86" s="824"/>
      <c r="M86" s="825"/>
      <c r="N86" s="52">
        <f>L83+L84+L85</f>
        <v>41454.042965090295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179634.18618205789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132166.00589826494</v>
      </c>
      <c r="L36" s="270"/>
      <c r="M36" s="271">
        <v>22</v>
      </c>
      <c r="N36" s="272">
        <f>K36/M36</f>
        <v>6007.5457226484059</v>
      </c>
    </row>
    <row r="37" spans="1:14">
      <c r="A37" t="s">
        <v>180</v>
      </c>
      <c r="B37" s="872" t="str">
        <f>VLOOKUP(A37,EQUIPOS!A7:D154,3,FALSE)</f>
        <v>Compresor 120 HP, con martillo.</v>
      </c>
      <c r="C37" s="873"/>
      <c r="D37" s="873"/>
      <c r="E37" s="873"/>
      <c r="F37" s="873"/>
      <c r="G37" s="873"/>
      <c r="H37" s="874"/>
      <c r="I37" s="267"/>
      <c r="J37" s="268"/>
      <c r="K37" s="269">
        <f>VLOOKUP(A37,EQUIPOS!A7:D162,4,FALSE)</f>
        <v>77083.379052983786</v>
      </c>
      <c r="L37" s="270"/>
      <c r="M37" s="271">
        <v>22</v>
      </c>
      <c r="N37" s="272">
        <f>K37/M37</f>
        <v>3503.7899569538085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26.34854927436454</v>
      </c>
    </row>
    <row r="43" spans="1:14" ht="15.75" thickBot="1">
      <c r="B43" s="823" t="s">
        <v>953</v>
      </c>
      <c r="C43" s="824"/>
      <c r="D43" s="824"/>
      <c r="E43" s="824"/>
      <c r="F43" s="824"/>
      <c r="G43" s="824"/>
      <c r="H43" s="824"/>
      <c r="I43" s="824"/>
      <c r="J43" s="824"/>
      <c r="K43" s="824"/>
      <c r="L43" s="824"/>
      <c r="M43" s="825"/>
      <c r="N43" s="99">
        <f>SUM(N36:N42)</f>
        <v>9537.6842288765783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0">
        <f>'900.2'!N78</f>
        <v>945.37709532766348</v>
      </c>
      <c r="M59" s="911"/>
      <c r="N59" s="287">
        <f>K59*L59</f>
        <v>397.05838003761863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397.05838003761863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1317.427463718227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11252.170072632423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2250.4340145264846</v>
      </c>
      <c r="M83" s="859"/>
      <c r="N83" s="51"/>
    </row>
    <row r="84" spans="1:14">
      <c r="B84" s="89" t="s">
        <v>973</v>
      </c>
      <c r="C84" s="90"/>
      <c r="D84" s="90"/>
      <c r="E84" s="90"/>
      <c r="F84" s="90"/>
      <c r="G84" s="90"/>
      <c r="H84" s="90"/>
      <c r="I84" s="87"/>
      <c r="J84" s="88"/>
      <c r="K84" s="304">
        <v>0.05</v>
      </c>
      <c r="L84" s="858">
        <f>N78*K84</f>
        <v>562.60850363162115</v>
      </c>
      <c r="M84" s="859"/>
      <c r="N84" s="51"/>
    </row>
    <row r="85" spans="1:14" ht="15.75" thickBot="1">
      <c r="B85" s="91" t="s">
        <v>974</v>
      </c>
      <c r="C85" s="92"/>
      <c r="D85" s="92"/>
      <c r="E85" s="92"/>
      <c r="F85" s="92"/>
      <c r="G85" s="92"/>
      <c r="H85" s="92"/>
      <c r="I85" s="93"/>
      <c r="J85" s="94"/>
      <c r="K85" s="305">
        <v>0.05</v>
      </c>
      <c r="L85" s="860">
        <f>N78*K85</f>
        <v>562.60850363162115</v>
      </c>
      <c r="M85" s="861"/>
      <c r="N85" s="51"/>
    </row>
    <row r="86" spans="1:14" ht="15.75" thickBot="1">
      <c r="B86" s="823" t="s">
        <v>953</v>
      </c>
      <c r="C86" s="824"/>
      <c r="D86" s="824"/>
      <c r="E86" s="824"/>
      <c r="F86" s="824"/>
      <c r="G86" s="824"/>
      <c r="H86" s="824"/>
      <c r="I86" s="824"/>
      <c r="J86" s="824"/>
      <c r="K86" s="824"/>
      <c r="L86" s="824"/>
      <c r="M86" s="825"/>
      <c r="N86" s="52">
        <f>L83+L84+L85</f>
        <v>3375.6510217897271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14627.82109442215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132166.00589826494</v>
      </c>
      <c r="L36" s="270"/>
      <c r="M36" s="271">
        <v>22</v>
      </c>
      <c r="N36" s="272">
        <f>K36/M36</f>
        <v>6007.5457226484059</v>
      </c>
    </row>
    <row r="37" spans="1:14">
      <c r="A37" t="s">
        <v>180</v>
      </c>
      <c r="B37" s="872" t="str">
        <f>VLOOKUP(A37,EQUIPOS!A7:D154,3,FALSE)</f>
        <v>Compresor 120 HP, con martillo.</v>
      </c>
      <c r="C37" s="873"/>
      <c r="D37" s="873"/>
      <c r="E37" s="873"/>
      <c r="F37" s="873"/>
      <c r="G37" s="873"/>
      <c r="H37" s="874"/>
      <c r="I37" s="267"/>
      <c r="J37" s="268"/>
      <c r="K37" s="269">
        <f>VLOOKUP(A37,EQUIPOS!A7:D162,4,FALSE)</f>
        <v>77083.379052983786</v>
      </c>
      <c r="L37" s="270"/>
      <c r="M37" s="271">
        <v>22</v>
      </c>
      <c r="N37" s="272">
        <f>K37/M37</f>
        <v>3503.7899569538085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26.34854927436454</v>
      </c>
    </row>
    <row r="43" spans="1:14" ht="15.75" thickBot="1">
      <c r="B43" s="823" t="s">
        <v>953</v>
      </c>
      <c r="C43" s="824"/>
      <c r="D43" s="824"/>
      <c r="E43" s="824"/>
      <c r="F43" s="824"/>
      <c r="G43" s="824"/>
      <c r="H43" s="824"/>
      <c r="I43" s="824"/>
      <c r="J43" s="824"/>
      <c r="K43" s="824"/>
      <c r="L43" s="824"/>
      <c r="M43" s="825"/>
      <c r="N43" s="99">
        <f>SUM(N36:N42)</f>
        <v>9537.6842288765783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0">
        <f>'900.2'!N78</f>
        <v>945.37709532766348</v>
      </c>
      <c r="M59" s="911"/>
      <c r="N59" s="287">
        <f>K59*L59</f>
        <v>198.52919001880932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198.52919001880932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1317.427463718227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11053.640882613614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2210.7281765227231</v>
      </c>
      <c r="M83" s="859"/>
      <c r="N83" s="51"/>
    </row>
    <row r="84" spans="1:14">
      <c r="B84" s="89" t="s">
        <v>973</v>
      </c>
      <c r="C84" s="90"/>
      <c r="D84" s="90"/>
      <c r="E84" s="90"/>
      <c r="F84" s="90"/>
      <c r="G84" s="90"/>
      <c r="H84" s="90"/>
      <c r="I84" s="87"/>
      <c r="J84" s="88"/>
      <c r="K84" s="304">
        <v>0.05</v>
      </c>
      <c r="L84" s="858">
        <f>N78*K84</f>
        <v>552.68204413068077</v>
      </c>
      <c r="M84" s="859"/>
      <c r="N84" s="51"/>
    </row>
    <row r="85" spans="1:14" ht="15.75" thickBot="1">
      <c r="B85" s="91" t="s">
        <v>974</v>
      </c>
      <c r="C85" s="92"/>
      <c r="D85" s="92"/>
      <c r="E85" s="92"/>
      <c r="F85" s="92"/>
      <c r="G85" s="92"/>
      <c r="H85" s="92"/>
      <c r="I85" s="93"/>
      <c r="J85" s="94"/>
      <c r="K85" s="305">
        <v>0.05</v>
      </c>
      <c r="L85" s="860">
        <f>N78*K85</f>
        <v>552.68204413068077</v>
      </c>
      <c r="M85" s="861"/>
      <c r="N85" s="51"/>
    </row>
    <row r="86" spans="1:14" ht="15.75" thickBot="1">
      <c r="B86" s="823" t="s">
        <v>953</v>
      </c>
      <c r="C86" s="824"/>
      <c r="D86" s="824"/>
      <c r="E86" s="824"/>
      <c r="F86" s="824"/>
      <c r="G86" s="824"/>
      <c r="H86" s="824"/>
      <c r="I86" s="824"/>
      <c r="J86" s="824"/>
      <c r="K86" s="824"/>
      <c r="L86" s="824"/>
      <c r="M86" s="825"/>
      <c r="N86" s="52">
        <f>L83+L84+L85</f>
        <v>3316.0922647840848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14369.733147397699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VLOOKUP(A36,EQUIPOS!A6:D161,4,FALSE)</f>
        <v>77083.379052983786</v>
      </c>
      <c r="L36" s="270"/>
      <c r="M36" s="271">
        <v>20</v>
      </c>
      <c r="N36" s="272">
        <f>K36/M36</f>
        <v>3854.1689526491891</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78.238118749999998</v>
      </c>
    </row>
    <row r="43" spans="1:14" ht="15.75" thickBot="1">
      <c r="B43" s="823" t="s">
        <v>953</v>
      </c>
      <c r="C43" s="824"/>
      <c r="D43" s="824"/>
      <c r="E43" s="824"/>
      <c r="F43" s="824"/>
      <c r="G43" s="824"/>
      <c r="H43" s="824"/>
      <c r="I43" s="824"/>
      <c r="J43" s="824"/>
      <c r="K43" s="824"/>
      <c r="L43" s="824"/>
      <c r="M43" s="825"/>
      <c r="N43" s="99">
        <f>SUM(N36:N42)</f>
        <v>3932.4070713991891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0">
        <f>'900.2'!N78</f>
        <v>945.37709532766348</v>
      </c>
      <c r="M59" s="911"/>
      <c r="N59" s="287">
        <f>K59*L59</f>
        <v>75.63016762621308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75.63016762621308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782.3811874999999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4790.4184265254025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958.08368530508051</v>
      </c>
      <c r="M83" s="859"/>
      <c r="N83" s="51"/>
    </row>
    <row r="84" spans="1:14">
      <c r="B84" s="89" t="s">
        <v>973</v>
      </c>
      <c r="C84" s="90"/>
      <c r="D84" s="90"/>
      <c r="E84" s="90"/>
      <c r="F84" s="90"/>
      <c r="G84" s="90"/>
      <c r="H84" s="90"/>
      <c r="I84" s="87"/>
      <c r="J84" s="88"/>
      <c r="K84" s="304">
        <v>0.05</v>
      </c>
      <c r="L84" s="858">
        <f>N78*K84</f>
        <v>239.52092132627013</v>
      </c>
      <c r="M84" s="859"/>
      <c r="N84" s="51"/>
    </row>
    <row r="85" spans="1:14" ht="15.75" thickBot="1">
      <c r="B85" s="91" t="s">
        <v>974</v>
      </c>
      <c r="C85" s="92"/>
      <c r="D85" s="92"/>
      <c r="E85" s="92"/>
      <c r="F85" s="92"/>
      <c r="G85" s="92"/>
      <c r="H85" s="92"/>
      <c r="I85" s="93"/>
      <c r="J85" s="94"/>
      <c r="K85" s="305">
        <v>0.05</v>
      </c>
      <c r="L85" s="860">
        <f>N78*K85</f>
        <v>239.52092132627013</v>
      </c>
      <c r="M85" s="861"/>
      <c r="N85" s="51"/>
    </row>
    <row r="86" spans="1:14" ht="15.75" thickBot="1">
      <c r="B86" s="823" t="s">
        <v>953</v>
      </c>
      <c r="C86" s="824"/>
      <c r="D86" s="824"/>
      <c r="E86" s="824"/>
      <c r="F86" s="824"/>
      <c r="G86" s="824"/>
      <c r="H86" s="824"/>
      <c r="I86" s="824"/>
      <c r="J86" s="824"/>
      <c r="K86" s="824"/>
      <c r="L86" s="824"/>
      <c r="M86" s="825"/>
      <c r="N86" s="52">
        <f>L83+L84+L85</f>
        <v>1437.1255279576208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6227.5439544830233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195</v>
      </c>
      <c r="B36" s="872" t="str">
        <f>VLOOKUP(A36,EQUIPOS!A6:D154,3,FALSE)</f>
        <v xml:space="preserve">Equipo de oxicorte, Capacidad de corte: hasta 6´´ (152mm) </v>
      </c>
      <c r="C36" s="873"/>
      <c r="D36" s="873"/>
      <c r="E36" s="873"/>
      <c r="F36" s="873"/>
      <c r="G36" s="873"/>
      <c r="H36" s="874"/>
      <c r="I36" s="267"/>
      <c r="J36" s="268"/>
      <c r="K36" s="269">
        <f>VLOOKUP(A36,EQUIPOS!A6:D161,4,FALSE)</f>
        <v>16215.330380729571</v>
      </c>
      <c r="L36" s="270"/>
      <c r="M36" s="271">
        <v>321</v>
      </c>
      <c r="N36" s="272">
        <f>K36/M36</f>
        <v>50.515047915045393</v>
      </c>
    </row>
    <row r="37" spans="1:14">
      <c r="A37" t="s">
        <v>248</v>
      </c>
      <c r="B37" s="872" t="str">
        <f>VLOOKUP(A37,EQUIPOS!A7:D154,3,FALSE)</f>
        <v>Grúa telescópica de 50 Ton.</v>
      </c>
      <c r="C37" s="873"/>
      <c r="D37" s="873"/>
      <c r="E37" s="873"/>
      <c r="F37" s="873"/>
      <c r="G37" s="873"/>
      <c r="H37" s="874"/>
      <c r="I37" s="267"/>
      <c r="J37" s="268"/>
      <c r="K37" s="269">
        <f>VLOOKUP(A37,EQUIPOS!A7:D162,4,FALSE)</f>
        <v>253528.78256660837</v>
      </c>
      <c r="L37" s="270"/>
      <c r="M37" s="271">
        <v>321</v>
      </c>
      <c r="N37" s="272">
        <f>K37/M37</f>
        <v>789.80929148476127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19.498596573208722</v>
      </c>
    </row>
    <row r="43" spans="1:14" ht="15.75" thickBot="1">
      <c r="B43" s="823" t="s">
        <v>953</v>
      </c>
      <c r="C43" s="824"/>
      <c r="D43" s="824"/>
      <c r="E43" s="824"/>
      <c r="F43" s="824"/>
      <c r="G43" s="824"/>
      <c r="H43" s="824"/>
      <c r="I43" s="824"/>
      <c r="J43" s="824"/>
      <c r="K43" s="824"/>
      <c r="L43" s="824"/>
      <c r="M43" s="825"/>
      <c r="N43" s="99">
        <f>SUM(N36:N42)</f>
        <v>859.82293597301543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0">
        <f>VLOOKUP(A59,TRANSPORTE!A5:D120,4,FALSE)</f>
        <v>0.31060214642577388</v>
      </c>
      <c r="M59" s="911"/>
      <c r="N59" s="287">
        <f>K59*L59</f>
        <v>0.31060214642577388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0.31060214642577388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194.98596573208721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1055.1195038515284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211.02390077030569</v>
      </c>
      <c r="M83" s="859"/>
      <c r="N83" s="51"/>
    </row>
    <row r="84" spans="1:14">
      <c r="B84" s="89" t="s">
        <v>973</v>
      </c>
      <c r="C84" s="90"/>
      <c r="D84" s="90"/>
      <c r="E84" s="90"/>
      <c r="F84" s="90"/>
      <c r="G84" s="90"/>
      <c r="H84" s="90"/>
      <c r="I84" s="87"/>
      <c r="J84" s="88"/>
      <c r="K84" s="304">
        <v>0.05</v>
      </c>
      <c r="L84" s="858">
        <f>N78*K84</f>
        <v>52.755975192576422</v>
      </c>
      <c r="M84" s="859"/>
      <c r="N84" s="51"/>
    </row>
    <row r="85" spans="1:14" ht="15.75" thickBot="1">
      <c r="B85" s="91" t="s">
        <v>974</v>
      </c>
      <c r="C85" s="92"/>
      <c r="D85" s="92"/>
      <c r="E85" s="92"/>
      <c r="F85" s="92"/>
      <c r="G85" s="92"/>
      <c r="H85" s="92"/>
      <c r="I85" s="93"/>
      <c r="J85" s="94"/>
      <c r="K85" s="305">
        <v>0.05</v>
      </c>
      <c r="L85" s="860">
        <f>N78*K85</f>
        <v>52.755975192576422</v>
      </c>
      <c r="M85" s="861"/>
      <c r="N85" s="51"/>
    </row>
    <row r="86" spans="1:14" ht="15.75" thickBot="1">
      <c r="B86" s="823" t="s">
        <v>953</v>
      </c>
      <c r="C86" s="824"/>
      <c r="D86" s="824"/>
      <c r="E86" s="824"/>
      <c r="F86" s="824"/>
      <c r="G86" s="824"/>
      <c r="H86" s="824"/>
      <c r="I86" s="824"/>
      <c r="J86" s="824"/>
      <c r="K86" s="824"/>
      <c r="L86" s="824"/>
      <c r="M86" s="825"/>
      <c r="N86" s="52">
        <f>L83+L84+L85</f>
        <v>316.53585115545854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1371.6553550069871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273</v>
      </c>
      <c r="B36" s="872" t="str">
        <f>VLOOKUP(A36,EQUIPOS!A6:D154,3,FALSE)</f>
        <v>Motosierra, 93.6 cm3 - 7.1 HP, 45-90 cm - 7.9 kg</v>
      </c>
      <c r="C36" s="873"/>
      <c r="D36" s="873"/>
      <c r="E36" s="873"/>
      <c r="F36" s="873"/>
      <c r="G36" s="873"/>
      <c r="H36" s="874"/>
      <c r="I36" s="267"/>
      <c r="J36" s="268"/>
      <c r="K36" s="269">
        <f>VLOOKUP(A36,EQUIPOS!A6:D161,4,FALSE)</f>
        <v>9588.8883788004387</v>
      </c>
      <c r="L36" s="270"/>
      <c r="M36" s="271">
        <v>3</v>
      </c>
      <c r="N36" s="272">
        <f>K36/M36</f>
        <v>3196.2961262668127</v>
      </c>
    </row>
    <row r="37" spans="1:14">
      <c r="A37" s="205" t="s">
        <v>312</v>
      </c>
      <c r="B37" s="872" t="str">
        <f>VLOOKUP(A37,EQUIPOS!A7:D154,3,FALSE)</f>
        <v>Retroexcavadora sobre oruga, potencia 138 HP, balde de 1,5 m3.</v>
      </c>
      <c r="C37" s="873"/>
      <c r="D37" s="873"/>
      <c r="E37" s="873"/>
      <c r="F37" s="873"/>
      <c r="G37" s="873"/>
      <c r="H37" s="874"/>
      <c r="I37" s="267"/>
      <c r="J37" s="268"/>
      <c r="K37" s="269">
        <f>VLOOKUP(A37,EQUIPOS!A7:D162,4,FALSE)</f>
        <v>219279.75648922185</v>
      </c>
      <c r="L37" s="270"/>
      <c r="M37" s="271">
        <v>3</v>
      </c>
      <c r="N37" s="272">
        <f>K37/M37</f>
        <v>73093.25216307395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743.85046586335</v>
      </c>
    </row>
    <row r="43" spans="1:14" ht="15.75" thickBot="1">
      <c r="B43" s="823" t="s">
        <v>953</v>
      </c>
      <c r="C43" s="824"/>
      <c r="D43" s="824"/>
      <c r="E43" s="824"/>
      <c r="F43" s="824"/>
      <c r="G43" s="824"/>
      <c r="H43" s="824"/>
      <c r="I43" s="824"/>
      <c r="J43" s="824"/>
      <c r="K43" s="824"/>
      <c r="L43" s="824"/>
      <c r="M43" s="825"/>
      <c r="N43" s="99">
        <f>SUM(N36:N42)</f>
        <v>77033.398755204107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0">
        <f>VLOOKUP(A59,TRANSPORTE!A5:D94,4,FALSE)</f>
        <v>924.54139830523263</v>
      </c>
      <c r="M59" s="911"/>
      <c r="N59" s="287">
        <f>K59*L59</f>
        <v>5547.2483898313958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5547.2483898313958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14877.009317266999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97457.656462302504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19491.531292460502</v>
      </c>
      <c r="M83" s="859"/>
      <c r="N83" s="51"/>
    </row>
    <row r="84" spans="1:14">
      <c r="B84" s="89" t="s">
        <v>973</v>
      </c>
      <c r="C84" s="90"/>
      <c r="D84" s="90"/>
      <c r="E84" s="90"/>
      <c r="F84" s="90"/>
      <c r="G84" s="90"/>
      <c r="H84" s="90"/>
      <c r="I84" s="87"/>
      <c r="J84" s="88"/>
      <c r="K84" s="304">
        <v>0.05</v>
      </c>
      <c r="L84" s="858">
        <f>N78*K84</f>
        <v>4872.8828231151256</v>
      </c>
      <c r="M84" s="859"/>
      <c r="N84" s="51"/>
    </row>
    <row r="85" spans="1:14" ht="15.75" thickBot="1">
      <c r="B85" s="91" t="s">
        <v>974</v>
      </c>
      <c r="C85" s="92"/>
      <c r="D85" s="92"/>
      <c r="E85" s="92"/>
      <c r="F85" s="92"/>
      <c r="G85" s="92"/>
      <c r="H85" s="92"/>
      <c r="I85" s="93"/>
      <c r="J85" s="94"/>
      <c r="K85" s="305">
        <v>0.05</v>
      </c>
      <c r="L85" s="860">
        <f>N78*K85</f>
        <v>4872.8828231151256</v>
      </c>
      <c r="M85" s="861"/>
      <c r="N85" s="51"/>
    </row>
    <row r="86" spans="1:14" ht="15.75" thickBot="1">
      <c r="B86" s="823" t="s">
        <v>953</v>
      </c>
      <c r="C86" s="824"/>
      <c r="D86" s="824"/>
      <c r="E86" s="824"/>
      <c r="F86" s="824"/>
      <c r="G86" s="824"/>
      <c r="H86" s="824"/>
      <c r="I86" s="824"/>
      <c r="J86" s="824"/>
      <c r="K86" s="824"/>
      <c r="L86" s="824"/>
      <c r="M86" s="825"/>
      <c r="N86" s="52">
        <f>L83+L84+L85</f>
        <v>29237.296938690757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126694.95340099325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195</v>
      </c>
      <c r="B36" s="872" t="str">
        <f>VLOOKUP(A36,EQUIPOS!A6:D154,3,FALSE)</f>
        <v xml:space="preserve">Equipo de oxicorte, Capacidad de corte: hasta 6´´ (152mm) </v>
      </c>
      <c r="C36" s="873"/>
      <c r="D36" s="873"/>
      <c r="E36" s="873"/>
      <c r="F36" s="873"/>
      <c r="G36" s="873"/>
      <c r="H36" s="874"/>
      <c r="I36" s="267"/>
      <c r="J36" s="268"/>
      <c r="K36" s="269">
        <f>VLOOKUP(A36,EQUIPOS!A6:D161,4,FALSE)</f>
        <v>16215.330380729571</v>
      </c>
      <c r="L36" s="270"/>
      <c r="M36" s="271">
        <v>4</v>
      </c>
      <c r="N36" s="272">
        <f>K36/M36</f>
        <v>4053.8325951823927</v>
      </c>
    </row>
    <row r="37" spans="1:14">
      <c r="A37" s="108" t="s">
        <v>248</v>
      </c>
      <c r="B37" s="872" t="str">
        <f>VLOOKUP(A37,EQUIPOS!A7:D154,3,FALSE)</f>
        <v>Grúa telescópica de 50 Ton.</v>
      </c>
      <c r="C37" s="873"/>
      <c r="D37" s="873"/>
      <c r="E37" s="873"/>
      <c r="F37" s="873"/>
      <c r="G37" s="873"/>
      <c r="H37" s="874"/>
      <c r="I37" s="267"/>
      <c r="J37" s="268"/>
      <c r="K37" s="269">
        <f>VLOOKUP(A37,EQUIPOS!A7:D162,4,FALSE)</f>
        <v>253528.78256660837</v>
      </c>
      <c r="L37" s="270"/>
      <c r="M37" s="271">
        <v>4</v>
      </c>
      <c r="N37" s="272">
        <f>K37/M37</f>
        <v>63382.195641652092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1115.7756987950249</v>
      </c>
    </row>
    <row r="43" spans="1:14" ht="15.75" thickBot="1">
      <c r="B43" s="823" t="s">
        <v>953</v>
      </c>
      <c r="C43" s="824"/>
      <c r="D43" s="824"/>
      <c r="E43" s="824"/>
      <c r="F43" s="824"/>
      <c r="G43" s="824"/>
      <c r="H43" s="824"/>
      <c r="I43" s="824"/>
      <c r="J43" s="824"/>
      <c r="K43" s="824"/>
      <c r="L43" s="824"/>
      <c r="M43" s="825"/>
      <c r="N43" s="99">
        <f>SUM(N36:N42)</f>
        <v>68551.803935629505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0">
        <f>VLOOKUP(A59,TRANSPORTE!A5:D117,4,FALSE)</f>
        <v>0.31060214642577388</v>
      </c>
      <c r="M59" s="911"/>
      <c r="N59" s="287">
        <f>K59*L59</f>
        <v>0.31060214642577388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0.31060214642577388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11157.756987950248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79709.871525726165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15941.974305145233</v>
      </c>
      <c r="M83" s="859"/>
      <c r="N83" s="51"/>
    </row>
    <row r="84" spans="1:14">
      <c r="B84" s="89" t="s">
        <v>973</v>
      </c>
      <c r="C84" s="90"/>
      <c r="D84" s="90"/>
      <c r="E84" s="90"/>
      <c r="F84" s="90"/>
      <c r="G84" s="90"/>
      <c r="H84" s="90"/>
      <c r="I84" s="87"/>
      <c r="J84" s="88"/>
      <c r="K84" s="304">
        <v>0.05</v>
      </c>
      <c r="L84" s="858">
        <f>N78*K84</f>
        <v>3985.4935762863083</v>
      </c>
      <c r="M84" s="859"/>
      <c r="N84" s="51"/>
    </row>
    <row r="85" spans="1:14" ht="15.75" thickBot="1">
      <c r="B85" s="91" t="s">
        <v>974</v>
      </c>
      <c r="C85" s="92"/>
      <c r="D85" s="92"/>
      <c r="E85" s="92"/>
      <c r="F85" s="92"/>
      <c r="G85" s="92"/>
      <c r="H85" s="92"/>
      <c r="I85" s="93"/>
      <c r="J85" s="94"/>
      <c r="K85" s="305">
        <v>0.05</v>
      </c>
      <c r="L85" s="860">
        <f>N78*K85</f>
        <v>3985.4935762863083</v>
      </c>
      <c r="M85" s="861"/>
      <c r="N85" s="51"/>
    </row>
    <row r="86" spans="1:14" ht="15.75" thickBot="1">
      <c r="B86" s="823" t="s">
        <v>953</v>
      </c>
      <c r="C86" s="824"/>
      <c r="D86" s="824"/>
      <c r="E86" s="824"/>
      <c r="F86" s="824"/>
      <c r="G86" s="824"/>
      <c r="H86" s="824"/>
      <c r="I86" s="824"/>
      <c r="J86" s="824"/>
      <c r="K86" s="824"/>
      <c r="L86" s="824"/>
      <c r="M86" s="825"/>
      <c r="N86" s="52">
        <f>L83+L84+L85</f>
        <v>23912.961457717851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103622.83298344401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VLOOKUP(A36,EQUIPOS!A6:D161,4,FALSE)</f>
        <v>106648.06956736709</v>
      </c>
      <c r="L36" s="270"/>
      <c r="M36" s="271">
        <v>5</v>
      </c>
      <c r="N36" s="272">
        <f>K36/M36</f>
        <v>21329.613913473419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115.93361680720398</v>
      </c>
    </row>
    <row r="43" spans="1:14" ht="15.75" thickBot="1">
      <c r="B43" s="823" t="s">
        <v>953</v>
      </c>
      <c r="C43" s="824"/>
      <c r="D43" s="824"/>
      <c r="E43" s="824"/>
      <c r="F43" s="824"/>
      <c r="G43" s="824"/>
      <c r="H43" s="824"/>
      <c r="I43" s="824"/>
      <c r="J43" s="824"/>
      <c r="K43" s="824"/>
      <c r="L43" s="824"/>
      <c r="M43" s="825"/>
      <c r="N43" s="99">
        <f>SUM(N36:N42)</f>
        <v>21445.547530280623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0">
        <f>VLOOKUP(A59,TRANSPORTE!A5:D94,4,FALSE)</f>
        <v>924.54139830523263</v>
      </c>
      <c r="M59" s="911"/>
      <c r="N59" s="287">
        <f>K59*L59</f>
        <v>649.02806161027331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649.02806161027331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5796.680840360199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27891.256432251095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5578.2512864502196</v>
      </c>
      <c r="M83" s="859"/>
      <c r="N83" s="51"/>
    </row>
    <row r="84" spans="1:14">
      <c r="B84" s="89" t="s">
        <v>973</v>
      </c>
      <c r="C84" s="90"/>
      <c r="D84" s="90"/>
      <c r="E84" s="90"/>
      <c r="F84" s="90"/>
      <c r="G84" s="90"/>
      <c r="H84" s="90"/>
      <c r="I84" s="87"/>
      <c r="J84" s="88"/>
      <c r="K84" s="304">
        <v>0.05</v>
      </c>
      <c r="L84" s="858">
        <f>N78*K84</f>
        <v>1394.5628216125549</v>
      </c>
      <c r="M84" s="859"/>
      <c r="N84" s="51"/>
    </row>
    <row r="85" spans="1:14" ht="15.75" thickBot="1">
      <c r="B85" s="91" t="s">
        <v>974</v>
      </c>
      <c r="C85" s="92"/>
      <c r="D85" s="92"/>
      <c r="E85" s="92"/>
      <c r="F85" s="92"/>
      <c r="G85" s="92"/>
      <c r="H85" s="92"/>
      <c r="I85" s="93"/>
      <c r="J85" s="94"/>
      <c r="K85" s="305">
        <v>0.05</v>
      </c>
      <c r="L85" s="860">
        <f>N78*K85</f>
        <v>1394.5628216125549</v>
      </c>
      <c r="M85" s="861"/>
      <c r="N85" s="51"/>
    </row>
    <row r="86" spans="1:14" ht="15.75" thickBot="1">
      <c r="B86" s="823" t="s">
        <v>953</v>
      </c>
      <c r="C86" s="824"/>
      <c r="D86" s="824"/>
      <c r="E86" s="824"/>
      <c r="F86" s="824"/>
      <c r="G86" s="824"/>
      <c r="H86" s="824"/>
      <c r="I86" s="824"/>
      <c r="J86" s="824"/>
      <c r="K86" s="824"/>
      <c r="L86" s="824"/>
      <c r="M86" s="825"/>
      <c r="N86" s="52">
        <f>L83+L84+L85</f>
        <v>8367.3769296753289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36258.633361926426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VLOOKUP(A36,EQUIPOS!A6:D161,4,FALSE)</f>
        <v>106648.06956736709</v>
      </c>
      <c r="L36" s="270"/>
      <c r="M36" s="271">
        <v>4</v>
      </c>
      <c r="N36" s="272">
        <f>K36/M36</f>
        <v>26662.017391841771</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78.238118749999998</v>
      </c>
    </row>
    <row r="43" spans="1:14" ht="15.75" thickBot="1">
      <c r="B43" s="823" t="s">
        <v>953</v>
      </c>
      <c r="C43" s="824"/>
      <c r="D43" s="824"/>
      <c r="E43" s="824"/>
      <c r="F43" s="824"/>
      <c r="G43" s="824"/>
      <c r="H43" s="824"/>
      <c r="I43" s="824"/>
      <c r="J43" s="824"/>
      <c r="K43" s="824"/>
      <c r="L43" s="824"/>
      <c r="M43" s="825"/>
      <c r="N43" s="99">
        <f>SUM(N36:N42)</f>
        <v>26740.255510591771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0">
        <f>VLOOKUP(A59,TRANSPORTE!A5:D94,4,FALSE)</f>
        <v>924.54139830523263</v>
      </c>
      <c r="M59" s="911"/>
      <c r="N59" s="287">
        <f>K59*L59</f>
        <v>2801.3604368648548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2801.3604368648548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3911.9059374999997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33453.52188495663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6690.7043769913262</v>
      </c>
      <c r="M83" s="859"/>
      <c r="N83" s="51"/>
    </row>
    <row r="84" spans="1:14">
      <c r="B84" s="89" t="s">
        <v>973</v>
      </c>
      <c r="C84" s="90"/>
      <c r="D84" s="90"/>
      <c r="E84" s="90"/>
      <c r="F84" s="90"/>
      <c r="G84" s="90"/>
      <c r="H84" s="90"/>
      <c r="I84" s="87"/>
      <c r="J84" s="88"/>
      <c r="K84" s="304">
        <v>0.05</v>
      </c>
      <c r="L84" s="858">
        <f>N78*K84</f>
        <v>1672.6760942478315</v>
      </c>
      <c r="M84" s="859"/>
      <c r="N84" s="51"/>
    </row>
    <row r="85" spans="1:14" ht="15.75" thickBot="1">
      <c r="B85" s="91" t="s">
        <v>974</v>
      </c>
      <c r="C85" s="92"/>
      <c r="D85" s="92"/>
      <c r="E85" s="92"/>
      <c r="F85" s="92"/>
      <c r="G85" s="92"/>
      <c r="H85" s="92"/>
      <c r="I85" s="93"/>
      <c r="J85" s="94"/>
      <c r="K85" s="305">
        <v>0.05</v>
      </c>
      <c r="L85" s="860">
        <f>N78*K85</f>
        <v>1672.6760942478315</v>
      </c>
      <c r="M85" s="861"/>
      <c r="N85" s="51"/>
    </row>
    <row r="86" spans="1:14" ht="15.75" thickBot="1">
      <c r="B86" s="823" t="s">
        <v>953</v>
      </c>
      <c r="C86" s="824"/>
      <c r="D86" s="824"/>
      <c r="E86" s="824"/>
      <c r="F86" s="824"/>
      <c r="G86" s="824"/>
      <c r="H86" s="824"/>
      <c r="I86" s="824"/>
      <c r="J86" s="824"/>
      <c r="K86" s="824"/>
      <c r="L86" s="824"/>
      <c r="M86" s="825"/>
      <c r="N86" s="52">
        <f>L83+L84+L85</f>
        <v>10036.05656548699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43489.578450443616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166.90798666666666</v>
      </c>
    </row>
    <row r="43" spans="1:14" ht="15.75" thickBot="1">
      <c r="B43" s="823" t="s">
        <v>953</v>
      </c>
      <c r="C43" s="824"/>
      <c r="D43" s="824"/>
      <c r="E43" s="824"/>
      <c r="F43" s="824"/>
      <c r="G43" s="824"/>
      <c r="H43" s="824"/>
      <c r="I43" s="824"/>
      <c r="J43" s="824"/>
      <c r="K43" s="824"/>
      <c r="L43" s="824"/>
      <c r="M43" s="825"/>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1669.0798666666665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367.19757066666665</v>
      </c>
      <c r="M83" s="859"/>
      <c r="N83" s="51"/>
    </row>
    <row r="84" spans="1:14">
      <c r="B84" s="89" t="s">
        <v>973</v>
      </c>
      <c r="C84" s="90"/>
      <c r="D84" s="90"/>
      <c r="E84" s="90"/>
      <c r="F84" s="90"/>
      <c r="G84" s="90"/>
      <c r="H84" s="90"/>
      <c r="I84" s="87"/>
      <c r="J84" s="88"/>
      <c r="K84" s="304">
        <v>0.05</v>
      </c>
      <c r="L84" s="858">
        <f>N78*K84</f>
        <v>91.799392666666662</v>
      </c>
      <c r="M84" s="859"/>
      <c r="N84" s="51"/>
    </row>
    <row r="85" spans="1:14" ht="15.75" thickBot="1">
      <c r="B85" s="91" t="s">
        <v>974</v>
      </c>
      <c r="C85" s="92"/>
      <c r="D85" s="92"/>
      <c r="E85" s="92"/>
      <c r="F85" s="92"/>
      <c r="G85" s="92"/>
      <c r="H85" s="92"/>
      <c r="I85" s="93"/>
      <c r="J85" s="94"/>
      <c r="K85" s="305">
        <v>0.05</v>
      </c>
      <c r="L85" s="860">
        <f>N78*K85</f>
        <v>91.799392666666662</v>
      </c>
      <c r="M85" s="861"/>
      <c r="N85" s="51"/>
    </row>
    <row r="86" spans="1:14" ht="15.75" thickBot="1">
      <c r="B86" s="823" t="s">
        <v>953</v>
      </c>
      <c r="C86" s="824"/>
      <c r="D86" s="824"/>
      <c r="E86" s="824"/>
      <c r="F86" s="824"/>
      <c r="G86" s="824"/>
      <c r="H86" s="824"/>
      <c r="I86" s="824"/>
      <c r="J86" s="824"/>
      <c r="K86" s="824"/>
      <c r="L86" s="824"/>
      <c r="M86" s="825"/>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VLOOKUP(A36,EQUIPOS!A6:D163,4,FALSE)</f>
        <v>213498.52927658768</v>
      </c>
      <c r="L36" s="270"/>
      <c r="M36" s="271">
        <v>3</v>
      </c>
      <c r="N36" s="272">
        <f>K36/M36</f>
        <v>71166.176425529222</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104.31749166666667</v>
      </c>
    </row>
    <row r="43" spans="1:14" ht="15.75" thickBot="1">
      <c r="B43" s="823" t="s">
        <v>953</v>
      </c>
      <c r="C43" s="824"/>
      <c r="D43" s="824"/>
      <c r="E43" s="824"/>
      <c r="F43" s="824"/>
      <c r="G43" s="824"/>
      <c r="H43" s="824"/>
      <c r="I43" s="824"/>
      <c r="J43" s="824"/>
      <c r="K43" s="824"/>
      <c r="L43" s="824"/>
      <c r="M43" s="825"/>
      <c r="N43" s="99">
        <f>SUM(N36:N42)</f>
        <v>71270.493917195883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1294.9770701708335</v>
      </c>
      <c r="M59" s="911"/>
      <c r="N59" s="287">
        <f>K59*L59</f>
        <v>2201.461019290417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2201.461019290417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10431.749166666666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83903.704103152966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16780.740820630595</v>
      </c>
      <c r="M83" s="859"/>
      <c r="N83" s="51"/>
    </row>
    <row r="84" spans="1:14">
      <c r="B84" s="89" t="s">
        <v>973</v>
      </c>
      <c r="C84" s="90"/>
      <c r="D84" s="90"/>
      <c r="E84" s="90"/>
      <c r="F84" s="90"/>
      <c r="G84" s="90"/>
      <c r="H84" s="90"/>
      <c r="I84" s="87"/>
      <c r="J84" s="88"/>
      <c r="K84" s="304">
        <v>0.05</v>
      </c>
      <c r="L84" s="858">
        <f>N78*K84</f>
        <v>4195.1852051576489</v>
      </c>
      <c r="M84" s="859"/>
      <c r="N84" s="51"/>
    </row>
    <row r="85" spans="1:14" ht="15.75" thickBot="1">
      <c r="B85" s="91" t="s">
        <v>974</v>
      </c>
      <c r="C85" s="92"/>
      <c r="D85" s="92"/>
      <c r="E85" s="92"/>
      <c r="F85" s="92"/>
      <c r="G85" s="92"/>
      <c r="H85" s="92"/>
      <c r="I85" s="93"/>
      <c r="J85" s="94"/>
      <c r="K85" s="305">
        <v>0.05</v>
      </c>
      <c r="L85" s="860">
        <f>N78*K85</f>
        <v>4195.1852051576489</v>
      </c>
      <c r="M85" s="861"/>
      <c r="N85" s="51"/>
    </row>
    <row r="86" spans="1:14" ht="15.75" thickBot="1">
      <c r="B86" s="823" t="s">
        <v>953</v>
      </c>
      <c r="C86" s="824"/>
      <c r="D86" s="824"/>
      <c r="E86" s="824"/>
      <c r="F86" s="824"/>
      <c r="G86" s="824"/>
      <c r="H86" s="824"/>
      <c r="I86" s="824"/>
      <c r="J86" s="824"/>
      <c r="K86" s="824"/>
      <c r="L86" s="824"/>
      <c r="M86" s="825"/>
      <c r="N86" s="52">
        <f>L83+L84+L85</f>
        <v>25171.111230945895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109074.81533409886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VLOOKUP(A36,EQUIPOS!A6:D163,4,FALSE)</f>
        <v>213498.52927658768</v>
      </c>
      <c r="L36" s="270"/>
      <c r="M36" s="271">
        <v>3</v>
      </c>
      <c r="N36" s="272">
        <f>K36/M36</f>
        <v>71166.176425529222</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104.31749166666667</v>
      </c>
    </row>
    <row r="43" spans="1:14" ht="15.75" thickBot="1">
      <c r="B43" s="823" t="s">
        <v>953</v>
      </c>
      <c r="C43" s="824"/>
      <c r="D43" s="824"/>
      <c r="E43" s="824"/>
      <c r="F43" s="824"/>
      <c r="G43" s="824"/>
      <c r="H43" s="824"/>
      <c r="I43" s="824"/>
      <c r="J43" s="824"/>
      <c r="K43" s="824"/>
      <c r="L43" s="824"/>
      <c r="M43" s="825"/>
      <c r="N43" s="99">
        <f>SUM(N36:N42)</f>
        <v>71270.493917195883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1294.9770701708335</v>
      </c>
      <c r="M59" s="911"/>
      <c r="N59" s="287">
        <f>K59*L59</f>
        <v>2201.461019290417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2201.461019290417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10431.749166666666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83903.704103152966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16780.740820630595</v>
      </c>
      <c r="M83" s="859"/>
      <c r="N83" s="51"/>
    </row>
    <row r="84" spans="1:14">
      <c r="B84" s="89" t="s">
        <v>973</v>
      </c>
      <c r="C84" s="90"/>
      <c r="D84" s="90"/>
      <c r="E84" s="90"/>
      <c r="F84" s="90"/>
      <c r="G84" s="90"/>
      <c r="H84" s="90"/>
      <c r="I84" s="87"/>
      <c r="J84" s="88"/>
      <c r="K84" s="304">
        <v>0.05</v>
      </c>
      <c r="L84" s="858">
        <f>N78*K84</f>
        <v>4195.1852051576489</v>
      </c>
      <c r="M84" s="859"/>
      <c r="N84" s="51"/>
    </row>
    <row r="85" spans="1:14" ht="15.75" thickBot="1">
      <c r="B85" s="91" t="s">
        <v>974</v>
      </c>
      <c r="C85" s="92"/>
      <c r="D85" s="92"/>
      <c r="E85" s="92"/>
      <c r="F85" s="92"/>
      <c r="G85" s="92"/>
      <c r="H85" s="92"/>
      <c r="I85" s="93"/>
      <c r="J85" s="94"/>
      <c r="K85" s="305">
        <v>0.05</v>
      </c>
      <c r="L85" s="860">
        <f>N78*K85</f>
        <v>4195.1852051576489</v>
      </c>
      <c r="M85" s="861"/>
      <c r="N85" s="51"/>
    </row>
    <row r="86" spans="1:14" ht="15.75" thickBot="1">
      <c r="B86" s="823" t="s">
        <v>953</v>
      </c>
      <c r="C86" s="824"/>
      <c r="D86" s="824"/>
      <c r="E86" s="824"/>
      <c r="F86" s="824"/>
      <c r="G86" s="824"/>
      <c r="H86" s="824"/>
      <c r="I86" s="824"/>
      <c r="J86" s="824"/>
      <c r="K86" s="824"/>
      <c r="L86" s="824"/>
      <c r="M86" s="825"/>
      <c r="N86" s="52">
        <f>L83+L84+L85</f>
        <v>25171.111230945895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109074.81533409886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219279.75648922185</v>
      </c>
      <c r="L36" s="270"/>
      <c r="M36" s="271">
        <v>45</v>
      </c>
      <c r="N36" s="272">
        <f>K36/M36</f>
        <v>4872.8834775382629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1.738624861111111</v>
      </c>
    </row>
    <row r="43" spans="1:14" ht="15.75" thickBot="1">
      <c r="B43" s="823" t="s">
        <v>953</v>
      </c>
      <c r="C43" s="824"/>
      <c r="D43" s="824"/>
      <c r="E43" s="824"/>
      <c r="F43" s="824"/>
      <c r="G43" s="824"/>
      <c r="H43" s="824"/>
      <c r="I43" s="824"/>
      <c r="J43" s="824"/>
      <c r="K43" s="824"/>
      <c r="L43" s="824"/>
      <c r="M43" s="825"/>
      <c r="N43" s="99">
        <f>SUM(N36:N42)</f>
        <v>4874.6221023993739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0">
        <f>VLOOKUP(A59,TRANSPORTE!A6:D117,4,FALSE)</f>
        <v>0.31060214642577388</v>
      </c>
      <c r="M59" s="911"/>
      <c r="N59" s="287">
        <f>K59*L59</f>
        <v>11.088496627400129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11.088496627400129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173.86248611111111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5059.5730851378848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1011.914617027577</v>
      </c>
      <c r="M83" s="859"/>
      <c r="N83" s="51"/>
    </row>
    <row r="84" spans="1:14">
      <c r="B84" s="89" t="s">
        <v>973</v>
      </c>
      <c r="C84" s="90"/>
      <c r="D84" s="90"/>
      <c r="E84" s="90"/>
      <c r="F84" s="90"/>
      <c r="G84" s="90"/>
      <c r="H84" s="90"/>
      <c r="I84" s="87"/>
      <c r="J84" s="88"/>
      <c r="K84" s="304">
        <v>0.05</v>
      </c>
      <c r="L84" s="858">
        <f>N78*K84</f>
        <v>252.97865425689426</v>
      </c>
      <c r="M84" s="859"/>
      <c r="N84" s="51"/>
    </row>
    <row r="85" spans="1:14" ht="15.75" thickBot="1">
      <c r="B85" s="91" t="s">
        <v>974</v>
      </c>
      <c r="C85" s="92"/>
      <c r="D85" s="92"/>
      <c r="E85" s="92"/>
      <c r="F85" s="92"/>
      <c r="G85" s="92"/>
      <c r="H85" s="92"/>
      <c r="I85" s="93"/>
      <c r="J85" s="94"/>
      <c r="K85" s="305">
        <v>0.05</v>
      </c>
      <c r="L85" s="860">
        <f>N78*K85</f>
        <v>252.97865425689426</v>
      </c>
      <c r="M85" s="861"/>
      <c r="N85" s="51"/>
    </row>
    <row r="86" spans="1:14" ht="15.75" thickBot="1">
      <c r="B86" s="823" t="s">
        <v>953</v>
      </c>
      <c r="C86" s="824"/>
      <c r="D86" s="824"/>
      <c r="E86" s="824"/>
      <c r="F86" s="824"/>
      <c r="G86" s="824"/>
      <c r="H86" s="824"/>
      <c r="I86" s="824"/>
      <c r="J86" s="824"/>
      <c r="K86" s="824"/>
      <c r="L86" s="824"/>
      <c r="M86" s="825"/>
      <c r="N86" s="52">
        <f>L83+L84+L85</f>
        <v>1517.8719255413655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6577.4450106792501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69.544994444444441</v>
      </c>
    </row>
    <row r="43" spans="1:14" ht="15.75" thickBot="1">
      <c r="B43" s="823" t="s">
        <v>953</v>
      </c>
      <c r="C43" s="824"/>
      <c r="D43" s="824"/>
      <c r="E43" s="824"/>
      <c r="F43" s="824"/>
      <c r="G43" s="824"/>
      <c r="H43" s="824"/>
      <c r="I43" s="824"/>
      <c r="J43" s="824"/>
      <c r="K43" s="824"/>
      <c r="L43" s="824"/>
      <c r="M43" s="825"/>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0">
        <f>VLOOKUP(A59,TRANSPORTE!A6:D117,4,FALSE)</f>
        <v>0.31060214642577388</v>
      </c>
      <c r="M59" s="911"/>
      <c r="N59" s="287">
        <f>K59*L59</f>
        <v>3.1836720008641821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3.1836720008641821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695.44994444444444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768.17861088975303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153.63572217795061</v>
      </c>
      <c r="M83" s="859"/>
      <c r="N83" s="51"/>
    </row>
    <row r="84" spans="1:14">
      <c r="B84" s="89" t="s">
        <v>973</v>
      </c>
      <c r="C84" s="90"/>
      <c r="D84" s="90"/>
      <c r="E84" s="90"/>
      <c r="F84" s="90"/>
      <c r="G84" s="90"/>
      <c r="H84" s="90"/>
      <c r="I84" s="87"/>
      <c r="J84" s="88"/>
      <c r="K84" s="304">
        <v>0.05</v>
      </c>
      <c r="L84" s="858">
        <f>N78*K84</f>
        <v>38.408930544487653</v>
      </c>
      <c r="M84" s="859"/>
      <c r="N84" s="51"/>
    </row>
    <row r="85" spans="1:14" ht="15.75" thickBot="1">
      <c r="B85" s="91" t="s">
        <v>974</v>
      </c>
      <c r="C85" s="92"/>
      <c r="D85" s="92"/>
      <c r="E85" s="92"/>
      <c r="F85" s="92"/>
      <c r="G85" s="92"/>
      <c r="H85" s="92"/>
      <c r="I85" s="93"/>
      <c r="J85" s="94"/>
      <c r="K85" s="305">
        <v>0.05</v>
      </c>
      <c r="L85" s="860">
        <f>N78*K85</f>
        <v>38.408930544487653</v>
      </c>
      <c r="M85" s="861"/>
      <c r="N85" s="51"/>
    </row>
    <row r="86" spans="1:14" ht="15.75" thickBot="1">
      <c r="B86" s="823" t="s">
        <v>953</v>
      </c>
      <c r="C86" s="824"/>
      <c r="D86" s="824"/>
      <c r="E86" s="824"/>
      <c r="F86" s="824"/>
      <c r="G86" s="824"/>
      <c r="H86" s="824"/>
      <c r="I86" s="824"/>
      <c r="J86" s="824"/>
      <c r="K86" s="824"/>
      <c r="L86" s="824"/>
      <c r="M86" s="825"/>
      <c r="N86" s="52">
        <f>L83+L84+L85</f>
        <v>230.4535832669259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998.63219415667891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219279.75648922185</v>
      </c>
      <c r="L36" s="270"/>
      <c r="M36" s="271">
        <v>45</v>
      </c>
      <c r="N36" s="272">
        <f>K36/M36</f>
        <v>4872.8834775382629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1.738624861111111</v>
      </c>
    </row>
    <row r="43" spans="1:14" ht="15.75" thickBot="1">
      <c r="B43" s="823" t="s">
        <v>953</v>
      </c>
      <c r="C43" s="824"/>
      <c r="D43" s="824"/>
      <c r="E43" s="824"/>
      <c r="F43" s="824"/>
      <c r="G43" s="824"/>
      <c r="H43" s="824"/>
      <c r="I43" s="824"/>
      <c r="J43" s="824"/>
      <c r="K43" s="824"/>
      <c r="L43" s="824"/>
      <c r="M43" s="825"/>
      <c r="N43" s="99">
        <f>SUM(N36:N42)</f>
        <v>4874.6221023993739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0">
        <f>VLOOKUP(A59,TRANSPORTE!A6:D117,4,FALSE)</f>
        <v>749.12617764464176</v>
      </c>
      <c r="M59" s="911"/>
      <c r="N59" s="287">
        <f>K59*L59</f>
        <v>607.16302135009391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607.16302135009391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173.86248611111111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5655.647609860579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1131.1295219721158</v>
      </c>
      <c r="M83" s="859"/>
      <c r="N83" s="51"/>
    </row>
    <row r="84" spans="1:14">
      <c r="B84" s="89" t="s">
        <v>973</v>
      </c>
      <c r="C84" s="90"/>
      <c r="D84" s="90"/>
      <c r="E84" s="90"/>
      <c r="F84" s="90"/>
      <c r="G84" s="90"/>
      <c r="H84" s="90"/>
      <c r="I84" s="87"/>
      <c r="J84" s="88"/>
      <c r="K84" s="304">
        <v>0.05</v>
      </c>
      <c r="L84" s="858">
        <f>N78*K84</f>
        <v>282.78238049302894</v>
      </c>
      <c r="M84" s="859"/>
      <c r="N84" s="51"/>
    </row>
    <row r="85" spans="1:14" ht="15.75" thickBot="1">
      <c r="B85" s="91" t="s">
        <v>974</v>
      </c>
      <c r="C85" s="92"/>
      <c r="D85" s="92"/>
      <c r="E85" s="92"/>
      <c r="F85" s="92"/>
      <c r="G85" s="92"/>
      <c r="H85" s="92"/>
      <c r="I85" s="93"/>
      <c r="J85" s="94"/>
      <c r="K85" s="305">
        <v>0.05</v>
      </c>
      <c r="L85" s="860">
        <f>N78*K85</f>
        <v>282.78238049302894</v>
      </c>
      <c r="M85" s="861"/>
      <c r="N85" s="51"/>
    </row>
    <row r="86" spans="1:14" ht="15.75" thickBot="1">
      <c r="B86" s="823" t="s">
        <v>953</v>
      </c>
      <c r="C86" s="824"/>
      <c r="D86" s="824"/>
      <c r="E86" s="824"/>
      <c r="F86" s="824"/>
      <c r="G86" s="824"/>
      <c r="H86" s="824"/>
      <c r="I86" s="824"/>
      <c r="J86" s="824"/>
      <c r="K86" s="824"/>
      <c r="L86" s="824"/>
      <c r="M86" s="825"/>
      <c r="N86" s="52">
        <f>L83+L84+L85</f>
        <v>1696.6942829581737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7352.341892818753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VLOOKUP(A36,EQUIPOS!A5:D154,4,FALSE)</f>
        <v>171918.36598833132</v>
      </c>
      <c r="L36" s="270"/>
      <c r="M36" s="271">
        <v>0.625</v>
      </c>
      <c r="N36" s="272">
        <f>K36/M36</f>
        <v>275069.38558133011</v>
      </c>
    </row>
    <row r="37" spans="1:14">
      <c r="A37" s="108" t="s">
        <v>241</v>
      </c>
      <c r="B37" s="872" t="str">
        <f>VLOOKUP(A37,EQUIPOS!A7:D154,3,FALSE)</f>
        <v>Grúa (capacidad 15 ton)</v>
      </c>
      <c r="C37" s="873"/>
      <c r="D37" s="873"/>
      <c r="E37" s="873"/>
      <c r="F37" s="873"/>
      <c r="G37" s="873"/>
      <c r="H37" s="874"/>
      <c r="I37" s="267"/>
      <c r="J37" s="268"/>
      <c r="K37" s="269">
        <f>VLOOKUP(A37,EQUIPOS!A6:D154,4,FALSE)</f>
        <v>160124.15912083694</v>
      </c>
      <c r="L37" s="270"/>
      <c r="M37" s="271">
        <v>0.625</v>
      </c>
      <c r="N37" s="272">
        <f>K37/M37</f>
        <v>256198.6545933391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3129.52475</v>
      </c>
    </row>
    <row r="43" spans="1:14" ht="15.75" thickBot="1">
      <c r="B43" s="823" t="s">
        <v>953</v>
      </c>
      <c r="C43" s="824"/>
      <c r="D43" s="824"/>
      <c r="E43" s="824"/>
      <c r="F43" s="824"/>
      <c r="G43" s="824"/>
      <c r="H43" s="824"/>
      <c r="I43" s="824"/>
      <c r="J43" s="824"/>
      <c r="K43" s="824"/>
      <c r="L43" s="824"/>
      <c r="M43" s="825"/>
      <c r="N43" s="394">
        <f>SUM(N36:N42)</f>
        <v>534397.56492466922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9869.8105158976014</v>
      </c>
      <c r="N49" s="272">
        <f>K49*M49</f>
        <v>9869.8105158976014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4174.4407783533343</v>
      </c>
      <c r="N50" s="272">
        <f>K50*M50</f>
        <v>4174.4407783533343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60925.571456508616</v>
      </c>
      <c r="N51" s="272">
        <f>K51*M51</f>
        <v>121851.14291301723</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143886.14679639493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62590.494999999995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740874.20672106417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148174.84134421285</v>
      </c>
      <c r="M83" s="859"/>
      <c r="N83" s="51"/>
    </row>
    <row r="84" spans="1:14">
      <c r="B84" s="89" t="s">
        <v>973</v>
      </c>
      <c r="C84" s="90"/>
      <c r="D84" s="90"/>
      <c r="E84" s="90"/>
      <c r="F84" s="90"/>
      <c r="G84" s="90"/>
      <c r="H84" s="90"/>
      <c r="I84" s="87"/>
      <c r="J84" s="88"/>
      <c r="K84" s="304">
        <v>0.05</v>
      </c>
      <c r="L84" s="858">
        <f>N78*K84</f>
        <v>37043.710336053213</v>
      </c>
      <c r="M84" s="859"/>
      <c r="N84" s="51"/>
    </row>
    <row r="85" spans="1:14" ht="15.75" thickBot="1">
      <c r="B85" s="91" t="s">
        <v>974</v>
      </c>
      <c r="C85" s="92"/>
      <c r="D85" s="92"/>
      <c r="E85" s="92"/>
      <c r="F85" s="92"/>
      <c r="G85" s="92"/>
      <c r="H85" s="92"/>
      <c r="I85" s="93"/>
      <c r="J85" s="94"/>
      <c r="K85" s="305">
        <v>0.05</v>
      </c>
      <c r="L85" s="860">
        <f>N78*K85</f>
        <v>37043.710336053213</v>
      </c>
      <c r="M85" s="861"/>
      <c r="N85" s="51"/>
    </row>
    <row r="86" spans="1:14" ht="15.75" thickBot="1">
      <c r="B86" s="823" t="s">
        <v>953</v>
      </c>
      <c r="C86" s="824"/>
      <c r="D86" s="824"/>
      <c r="E86" s="824"/>
      <c r="F86" s="824"/>
      <c r="G86" s="824"/>
      <c r="H86" s="824"/>
      <c r="I86" s="824"/>
      <c r="J86" s="824"/>
      <c r="K86" s="824"/>
      <c r="L86" s="824"/>
      <c r="M86" s="825"/>
      <c r="N86" s="52">
        <f>L83+L84+L85</f>
        <v>222262.26201631929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963136.46873738349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171918.36598833132</v>
      </c>
      <c r="L36" s="270"/>
      <c r="M36" s="271">
        <v>0.5</v>
      </c>
      <c r="N36" s="272">
        <f>K36/M36</f>
        <v>343836.73197666265</v>
      </c>
    </row>
    <row r="37" spans="1:14">
      <c r="A37" s="108" t="s">
        <v>241</v>
      </c>
      <c r="B37" s="872" t="str">
        <f>VLOOKUP(A37,EQUIPOS!A7:D154,3,FALSE)</f>
        <v>Grúa (capacidad 15 ton)</v>
      </c>
      <c r="C37" s="873"/>
      <c r="D37" s="873"/>
      <c r="E37" s="873"/>
      <c r="F37" s="873"/>
      <c r="G37" s="873"/>
      <c r="H37" s="874"/>
      <c r="I37" s="267"/>
      <c r="J37" s="268"/>
      <c r="K37" s="269">
        <f>VLOOKUP(A37,EQUIPOS!A7:D164,4,FALSE)</f>
        <v>160124.15912083694</v>
      </c>
      <c r="L37" s="270"/>
      <c r="M37" s="271">
        <v>0.5</v>
      </c>
      <c r="N37" s="272">
        <f>K37/M37</f>
        <v>320248.31824167387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3911.9059374999997</v>
      </c>
    </row>
    <row r="43" spans="1:14" ht="15.75" thickBot="1">
      <c r="B43" s="823" t="s">
        <v>953</v>
      </c>
      <c r="C43" s="824"/>
      <c r="D43" s="824"/>
      <c r="E43" s="824"/>
      <c r="F43" s="824"/>
      <c r="G43" s="824"/>
      <c r="H43" s="824"/>
      <c r="I43" s="824"/>
      <c r="J43" s="824"/>
      <c r="K43" s="824"/>
      <c r="L43" s="824"/>
      <c r="M43" s="825"/>
      <c r="N43" s="394">
        <f>SUM(N36:N42)</f>
        <v>667996.95615583647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9869.8105158976014</v>
      </c>
      <c r="N49" s="272">
        <f>K49*M49</f>
        <v>9869.8105158976014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4174.4407783533343</v>
      </c>
      <c r="N50" s="272">
        <f>K50*M50</f>
        <v>4174.4407783533343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60925.571456508616</v>
      </c>
      <c r="N51" s="272">
        <f>K51*M51</f>
        <v>121851.14291301723</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143886.14679639493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78238.118749999994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890121.22170223144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178024.24434044631</v>
      </c>
      <c r="M83" s="859"/>
      <c r="N83" s="51"/>
    </row>
    <row r="84" spans="1:14">
      <c r="B84" s="89" t="s">
        <v>973</v>
      </c>
      <c r="C84" s="90"/>
      <c r="D84" s="90"/>
      <c r="E84" s="90"/>
      <c r="F84" s="90"/>
      <c r="G84" s="90"/>
      <c r="H84" s="90"/>
      <c r="I84" s="87"/>
      <c r="J84" s="88"/>
      <c r="K84" s="304">
        <v>0.05</v>
      </c>
      <c r="L84" s="858">
        <f>N78*K84</f>
        <v>44506.061085111578</v>
      </c>
      <c r="M84" s="859"/>
      <c r="N84" s="51"/>
    </row>
    <row r="85" spans="1:14" ht="15.75" thickBot="1">
      <c r="B85" s="91" t="s">
        <v>974</v>
      </c>
      <c r="C85" s="92"/>
      <c r="D85" s="92"/>
      <c r="E85" s="92"/>
      <c r="F85" s="92"/>
      <c r="G85" s="92"/>
      <c r="H85" s="92"/>
      <c r="I85" s="93"/>
      <c r="J85" s="94"/>
      <c r="K85" s="305">
        <v>0.05</v>
      </c>
      <c r="L85" s="860">
        <f>N78*K85</f>
        <v>44506.061085111578</v>
      </c>
      <c r="M85" s="861"/>
      <c r="N85" s="51"/>
    </row>
    <row r="86" spans="1:14" ht="15.75" thickBot="1">
      <c r="B86" s="823" t="s">
        <v>953</v>
      </c>
      <c r="C86" s="824"/>
      <c r="D86" s="824"/>
      <c r="E86" s="824"/>
      <c r="F86" s="824"/>
      <c r="G86" s="824"/>
      <c r="H86" s="824"/>
      <c r="I86" s="824"/>
      <c r="J86" s="824"/>
      <c r="K86" s="824"/>
      <c r="L86" s="824"/>
      <c r="M86" s="825"/>
      <c r="N86" s="52">
        <f>L83+L84+L85</f>
        <v>267036.36651066947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1157157.5882129008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171918.36598833132</v>
      </c>
      <c r="L36" s="270"/>
      <c r="M36" s="271">
        <v>0.4375</v>
      </c>
      <c r="N36" s="272">
        <f>K36/M36</f>
        <v>392956.26511618588</v>
      </c>
    </row>
    <row r="37" spans="1:14">
      <c r="A37" s="108" t="s">
        <v>241</v>
      </c>
      <c r="B37" s="872" t="str">
        <f>VLOOKUP(A37,EQUIPOS!A7:D154,3,FALSE)</f>
        <v>Grúa (capacidad 15 ton)</v>
      </c>
      <c r="C37" s="873"/>
      <c r="D37" s="873"/>
      <c r="E37" s="873"/>
      <c r="F37" s="873"/>
      <c r="G37" s="873"/>
      <c r="H37" s="874"/>
      <c r="I37" s="267"/>
      <c r="J37" s="268"/>
      <c r="K37" s="269">
        <f>VLOOKUP(A37,EQUIPOS!A7:D164,4,FALSE)</f>
        <v>160124.15912083694</v>
      </c>
      <c r="L37" s="270"/>
      <c r="M37" s="271">
        <v>0.4375</v>
      </c>
      <c r="N37" s="272">
        <f>K37/M37</f>
        <v>365998.07799048442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4470.7496428571421</v>
      </c>
    </row>
    <row r="43" spans="1:14" ht="15.75" thickBot="1">
      <c r="B43" s="823" t="s">
        <v>953</v>
      </c>
      <c r="C43" s="824"/>
      <c r="D43" s="824"/>
      <c r="E43" s="824"/>
      <c r="F43" s="824"/>
      <c r="G43" s="824"/>
      <c r="H43" s="824"/>
      <c r="I43" s="824"/>
      <c r="J43" s="824"/>
      <c r="K43" s="824"/>
      <c r="L43" s="824"/>
      <c r="M43" s="825"/>
      <c r="N43" s="394">
        <f>SUM(N36:N42)</f>
        <v>763425.09274952742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9869.8105158976014</v>
      </c>
      <c r="N49" s="272">
        <f>K49*M49</f>
        <v>9869.8105158976014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4174.4407783533343</v>
      </c>
      <c r="N50" s="272">
        <f>K50*M50</f>
        <v>4174.4407783533343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60925.571456508616</v>
      </c>
      <c r="N51" s="272">
        <f>K51*M51</f>
        <v>121851.14291301723</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143886.14679639493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89414.992857142846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996726.23240306519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199345.24648061304</v>
      </c>
      <c r="M83" s="859"/>
      <c r="N83" s="51"/>
    </row>
    <row r="84" spans="1:14">
      <c r="B84" s="89" t="s">
        <v>973</v>
      </c>
      <c r="C84" s="90"/>
      <c r="D84" s="90"/>
      <c r="E84" s="90"/>
      <c r="F84" s="90"/>
      <c r="G84" s="90"/>
      <c r="H84" s="90"/>
      <c r="I84" s="87"/>
      <c r="J84" s="88"/>
      <c r="K84" s="304">
        <v>0.05</v>
      </c>
      <c r="L84" s="858">
        <f>N78*K84</f>
        <v>49836.311620153261</v>
      </c>
      <c r="M84" s="859"/>
      <c r="N84" s="51"/>
    </row>
    <row r="85" spans="1:14" ht="15.75" thickBot="1">
      <c r="B85" s="91" t="s">
        <v>974</v>
      </c>
      <c r="C85" s="92"/>
      <c r="D85" s="92"/>
      <c r="E85" s="92"/>
      <c r="F85" s="92"/>
      <c r="G85" s="92"/>
      <c r="H85" s="92"/>
      <c r="I85" s="93"/>
      <c r="J85" s="94"/>
      <c r="K85" s="305">
        <v>0.05</v>
      </c>
      <c r="L85" s="860">
        <f>N78*K85</f>
        <v>49836.311620153261</v>
      </c>
      <c r="M85" s="861"/>
      <c r="N85" s="51"/>
    </row>
    <row r="86" spans="1:14" ht="15.75" thickBot="1">
      <c r="B86" s="823" t="s">
        <v>953</v>
      </c>
      <c r="C86" s="824"/>
      <c r="D86" s="824"/>
      <c r="E86" s="824"/>
      <c r="F86" s="824"/>
      <c r="G86" s="824"/>
      <c r="H86" s="824"/>
      <c r="I86" s="824"/>
      <c r="J86" s="824"/>
      <c r="K86" s="824"/>
      <c r="L86" s="824"/>
      <c r="M86" s="825"/>
      <c r="N86" s="52">
        <f>L83+L84+L85</f>
        <v>299017.86972091958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1295744.1021239848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171918.36598833132</v>
      </c>
      <c r="L36" s="270"/>
      <c r="M36" s="271">
        <v>0.875</v>
      </c>
      <c r="N36" s="272">
        <f>K36/M36</f>
        <v>196478.13255809294</v>
      </c>
    </row>
    <row r="37" spans="1:14">
      <c r="A37" s="108" t="s">
        <v>241</v>
      </c>
      <c r="B37" s="872" t="str">
        <f>VLOOKUP(A37,EQUIPOS!A7:D154,3,FALSE)</f>
        <v>Grúa (capacidad 15 ton)</v>
      </c>
      <c r="C37" s="873"/>
      <c r="D37" s="873"/>
      <c r="E37" s="873"/>
      <c r="F37" s="873"/>
      <c r="G37" s="873"/>
      <c r="H37" s="874"/>
      <c r="I37" s="267"/>
      <c r="J37" s="268"/>
      <c r="K37" s="269">
        <f>VLOOKUP(A37,EQUIPOS!A7:D164,4,FALSE)</f>
        <v>160124.15912083694</v>
      </c>
      <c r="L37" s="270"/>
      <c r="M37" s="271">
        <v>0.875</v>
      </c>
      <c r="N37" s="272">
        <f>K37/M37</f>
        <v>182999.03899524221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1788.299857142857</v>
      </c>
    </row>
    <row r="43" spans="1:14" ht="15.75" thickBot="1">
      <c r="B43" s="823" t="s">
        <v>953</v>
      </c>
      <c r="C43" s="824"/>
      <c r="D43" s="824"/>
      <c r="E43" s="824"/>
      <c r="F43" s="824"/>
      <c r="G43" s="824"/>
      <c r="H43" s="824"/>
      <c r="I43" s="824"/>
      <c r="J43" s="824"/>
      <c r="K43" s="824"/>
      <c r="L43" s="824"/>
      <c r="M43" s="825"/>
      <c r="N43" s="394">
        <f>SUM(N36:N42)</f>
        <v>381265.471410478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9869.8105158976014</v>
      </c>
      <c r="N49" s="272">
        <f>K49*M49</f>
        <v>9869.8105158976014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4174.4407783533343</v>
      </c>
      <c r="N50" s="272">
        <f>K50*M50</f>
        <v>4174.4407783533343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22035.003883377696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35765.997142857137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439066.47243671282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87813.294487342573</v>
      </c>
      <c r="M83" s="859"/>
      <c r="N83" s="51"/>
    </row>
    <row r="84" spans="1:14">
      <c r="B84" s="89" t="s">
        <v>973</v>
      </c>
      <c r="C84" s="90"/>
      <c r="D84" s="90"/>
      <c r="E84" s="90"/>
      <c r="F84" s="90"/>
      <c r="G84" s="90"/>
      <c r="H84" s="90"/>
      <c r="I84" s="87"/>
      <c r="J84" s="88"/>
      <c r="K84" s="304">
        <v>0.05</v>
      </c>
      <c r="L84" s="858">
        <f>N78*K84</f>
        <v>21953.323621835643</v>
      </c>
      <c r="M84" s="859"/>
      <c r="N84" s="51"/>
    </row>
    <row r="85" spans="1:14" ht="15.75" thickBot="1">
      <c r="B85" s="91" t="s">
        <v>974</v>
      </c>
      <c r="C85" s="92"/>
      <c r="D85" s="92"/>
      <c r="E85" s="92"/>
      <c r="F85" s="92"/>
      <c r="G85" s="92"/>
      <c r="H85" s="92"/>
      <c r="I85" s="93"/>
      <c r="J85" s="94"/>
      <c r="K85" s="305">
        <v>0.05</v>
      </c>
      <c r="L85" s="860">
        <f>N78*K85</f>
        <v>21953.323621835643</v>
      </c>
      <c r="M85" s="861"/>
      <c r="N85" s="51"/>
    </row>
    <row r="86" spans="1:14" ht="15.75" thickBot="1">
      <c r="B86" s="823" t="s">
        <v>953</v>
      </c>
      <c r="C86" s="824"/>
      <c r="D86" s="824"/>
      <c r="E86" s="824"/>
      <c r="F86" s="824"/>
      <c r="G86" s="824"/>
      <c r="H86" s="824"/>
      <c r="I86" s="824"/>
      <c r="J86" s="824"/>
      <c r="K86" s="824"/>
      <c r="L86" s="824"/>
      <c r="M86" s="825"/>
      <c r="N86" s="52">
        <f>L83+L84+L85</f>
        <v>131719.94173101385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570786.41416772665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171918.36598833132</v>
      </c>
      <c r="L36" s="270"/>
      <c r="M36" s="271">
        <v>0.75</v>
      </c>
      <c r="N36" s="272">
        <f>K36/M36</f>
        <v>229224.48798444177</v>
      </c>
    </row>
    <row r="37" spans="1:14">
      <c r="A37" s="108" t="s">
        <v>241</v>
      </c>
      <c r="B37" s="872" t="str">
        <f>VLOOKUP(A37,EQUIPOS!A7:D154,3,FALSE)</f>
        <v>Grúa (capacidad 15 ton)</v>
      </c>
      <c r="C37" s="873"/>
      <c r="D37" s="873"/>
      <c r="E37" s="873"/>
      <c r="F37" s="873"/>
      <c r="G37" s="873"/>
      <c r="H37" s="874"/>
      <c r="I37" s="267"/>
      <c r="J37" s="268"/>
      <c r="K37" s="269">
        <f>VLOOKUP(A37,EQUIPOS!A7:D164,4,FALSE)</f>
        <v>160124.15912083694</v>
      </c>
      <c r="L37" s="270"/>
      <c r="M37" s="271">
        <v>0.75</v>
      </c>
      <c r="N37" s="272">
        <f>K37/M37</f>
        <v>213498.87882778258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2086.3498333333332</v>
      </c>
    </row>
    <row r="43" spans="1:14" ht="15.75" thickBot="1">
      <c r="B43" s="823" t="s">
        <v>953</v>
      </c>
      <c r="C43" s="824"/>
      <c r="D43" s="824"/>
      <c r="E43" s="824"/>
      <c r="F43" s="824"/>
      <c r="G43" s="824"/>
      <c r="H43" s="824"/>
      <c r="I43" s="824"/>
      <c r="J43" s="824"/>
      <c r="K43" s="824"/>
      <c r="L43" s="824"/>
      <c r="M43" s="825"/>
      <c r="N43" s="394">
        <f>SUM(N36:N42)</f>
        <v>444809.71664555772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9869.8105158976014</v>
      </c>
      <c r="N49" s="272">
        <f>K49*M49</f>
        <v>9869.8105158976014</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4174.4407783533343</v>
      </c>
      <c r="N50" s="272">
        <f>K50*M50</f>
        <v>4174.4407783533343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22035.003883377696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41726.996666666666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508571.71719560208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101714.34343912042</v>
      </c>
      <c r="M83" s="859"/>
      <c r="N83" s="51"/>
    </row>
    <row r="84" spans="1:14">
      <c r="B84" s="89" t="s">
        <v>973</v>
      </c>
      <c r="C84" s="90"/>
      <c r="D84" s="90"/>
      <c r="E84" s="90"/>
      <c r="F84" s="90"/>
      <c r="G84" s="90"/>
      <c r="H84" s="90"/>
      <c r="I84" s="87"/>
      <c r="J84" s="88"/>
      <c r="K84" s="304">
        <v>0.05</v>
      </c>
      <c r="L84" s="858">
        <f>N78*K84</f>
        <v>25428.585859780105</v>
      </c>
      <c r="M84" s="859"/>
      <c r="N84" s="51"/>
    </row>
    <row r="85" spans="1:14" ht="15.75" thickBot="1">
      <c r="B85" s="91" t="s">
        <v>974</v>
      </c>
      <c r="C85" s="92"/>
      <c r="D85" s="92"/>
      <c r="E85" s="92"/>
      <c r="F85" s="92"/>
      <c r="G85" s="92"/>
      <c r="H85" s="92"/>
      <c r="I85" s="93"/>
      <c r="J85" s="94"/>
      <c r="K85" s="305">
        <v>0.05</v>
      </c>
      <c r="L85" s="860">
        <f>N78*K85</f>
        <v>25428.585859780105</v>
      </c>
      <c r="M85" s="861"/>
      <c r="N85" s="51"/>
    </row>
    <row r="86" spans="1:14" ht="15.75" thickBot="1">
      <c r="B86" s="823" t="s">
        <v>953</v>
      </c>
      <c r="C86" s="824"/>
      <c r="D86" s="824"/>
      <c r="E86" s="824"/>
      <c r="F86" s="824"/>
      <c r="G86" s="824"/>
      <c r="H86" s="824"/>
      <c r="I86" s="824"/>
      <c r="J86" s="824"/>
      <c r="K86" s="824"/>
      <c r="L86" s="824"/>
      <c r="M86" s="825"/>
      <c r="N86" s="52">
        <f>L83+L84+L85</f>
        <v>152571.51515868065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661143.23235428275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171918.36598833132</v>
      </c>
      <c r="L36" s="270"/>
      <c r="M36" s="271">
        <v>0.6875</v>
      </c>
      <c r="N36" s="272">
        <f>K36/M36</f>
        <v>250063.07780120921</v>
      </c>
    </row>
    <row r="37" spans="1:14">
      <c r="A37" s="108" t="s">
        <v>241</v>
      </c>
      <c r="B37" s="872" t="str">
        <f>VLOOKUP(A37,EQUIPOS!A7:D154,3,FALSE)</f>
        <v>Grúa (capacidad 15 ton)</v>
      </c>
      <c r="C37" s="873"/>
      <c r="D37" s="873"/>
      <c r="E37" s="873"/>
      <c r="F37" s="873"/>
      <c r="G37" s="873"/>
      <c r="H37" s="874"/>
      <c r="I37" s="267"/>
      <c r="J37" s="268"/>
      <c r="K37" s="269">
        <f>VLOOKUP(A37,EQUIPOS!A7:D164,4,FALSE)</f>
        <v>160124.15912083694</v>
      </c>
      <c r="L37" s="270"/>
      <c r="M37" s="271">
        <v>0.6875</v>
      </c>
      <c r="N37" s="272">
        <f>K37/M37</f>
        <v>232907.86781212644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2276.0179999999996</v>
      </c>
    </row>
    <row r="43" spans="1:14" ht="15.75" thickBot="1">
      <c r="B43" s="823" t="s">
        <v>953</v>
      </c>
      <c r="C43" s="824"/>
      <c r="D43" s="824"/>
      <c r="E43" s="824"/>
      <c r="F43" s="824"/>
      <c r="G43" s="824"/>
      <c r="H43" s="824"/>
      <c r="I43" s="824"/>
      <c r="J43" s="824"/>
      <c r="K43" s="824"/>
      <c r="L43" s="824"/>
      <c r="M43" s="825"/>
      <c r="N43" s="394">
        <f>SUM(N36:N42)</f>
        <v>485246.96361333563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9869.8105158976014</v>
      </c>
      <c r="N49" s="272">
        <f>K49*M49</f>
        <v>9869.8105158976014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4174.4407783533343</v>
      </c>
      <c r="N50" s="272">
        <f>K50*M50</f>
        <v>4174.4407783533343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22035.003883377696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45520.359999999993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552802.32749671338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110560.46549934268</v>
      </c>
      <c r="M83" s="859"/>
      <c r="N83" s="51"/>
    </row>
    <row r="84" spans="1:14">
      <c r="B84" s="89" t="s">
        <v>973</v>
      </c>
      <c r="C84" s="90"/>
      <c r="D84" s="90"/>
      <c r="E84" s="90"/>
      <c r="F84" s="90"/>
      <c r="G84" s="90"/>
      <c r="H84" s="90"/>
      <c r="I84" s="87"/>
      <c r="J84" s="88"/>
      <c r="K84" s="304">
        <v>0.05</v>
      </c>
      <c r="L84" s="858">
        <f>N78*K84</f>
        <v>27640.11637483567</v>
      </c>
      <c r="M84" s="859"/>
      <c r="N84" s="51"/>
    </row>
    <row r="85" spans="1:14" ht="15.75" thickBot="1">
      <c r="B85" s="91" t="s">
        <v>974</v>
      </c>
      <c r="C85" s="92"/>
      <c r="D85" s="92"/>
      <c r="E85" s="92"/>
      <c r="F85" s="92"/>
      <c r="G85" s="92"/>
      <c r="H85" s="92"/>
      <c r="I85" s="93"/>
      <c r="J85" s="94"/>
      <c r="K85" s="305">
        <v>0.05</v>
      </c>
      <c r="L85" s="860">
        <f>N78*K85</f>
        <v>27640.11637483567</v>
      </c>
      <c r="M85" s="861"/>
      <c r="N85" s="51"/>
    </row>
    <row r="86" spans="1:14" ht="15.75" thickBot="1">
      <c r="B86" s="823" t="s">
        <v>953</v>
      </c>
      <c r="C86" s="824"/>
      <c r="D86" s="824"/>
      <c r="E86" s="824"/>
      <c r="F86" s="824"/>
      <c r="G86" s="824"/>
      <c r="H86" s="824"/>
      <c r="I86" s="824"/>
      <c r="J86" s="824"/>
      <c r="K86" s="824"/>
      <c r="L86" s="824"/>
      <c r="M86" s="825"/>
      <c r="N86" s="52">
        <f>L83+L84+L85</f>
        <v>165840.69824901401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718643.02574572735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2" t="s">
        <v>241</v>
      </c>
      <c r="B36" s="872" t="str">
        <f>VLOOKUP(A36,EQUIPOS!A6:D154,3,FALSE)</f>
        <v>Grúa (capacidad 15 ton)</v>
      </c>
      <c r="C36" s="873"/>
      <c r="D36" s="873"/>
      <c r="E36" s="873"/>
      <c r="F36" s="873"/>
      <c r="G36" s="873"/>
      <c r="H36" s="874"/>
      <c r="I36" s="267"/>
      <c r="J36" s="268"/>
      <c r="K36" s="269">
        <f>VLOOKUP(A36,EQUIPOS!A6:D163,4,FALSE)</f>
        <v>160124.15912083694</v>
      </c>
      <c r="L36" s="270"/>
      <c r="M36" s="396">
        <v>1.125</v>
      </c>
      <c r="N36" s="272">
        <f>K36/M36</f>
        <v>142332.5858851884</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1390.8998888888889</v>
      </c>
    </row>
    <row r="43" spans="1:14" ht="15.75" thickBot="1">
      <c r="B43" s="823" t="s">
        <v>953</v>
      </c>
      <c r="C43" s="824"/>
      <c r="D43" s="824"/>
      <c r="E43" s="824"/>
      <c r="F43" s="824"/>
      <c r="G43" s="824"/>
      <c r="H43" s="824"/>
      <c r="I43" s="824"/>
      <c r="J43" s="824"/>
      <c r="K43" s="824"/>
      <c r="L43" s="824"/>
      <c r="M43" s="825"/>
      <c r="N43" s="394">
        <f>SUM(N36:N42)</f>
        <v>143723.48577407727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799.07525891267574</v>
      </c>
      <c r="N48" s="272">
        <f>K48*M48</f>
        <v>7990.7525891267578</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4174.4407783533343</v>
      </c>
      <c r="N49" s="272">
        <f>K49*M49</f>
        <v>4174.4407783533343</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9869.8105158976014</v>
      </c>
      <c r="N50" s="272">
        <f>K50*M50</f>
        <v>9869.8105158976014</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22035.003883377693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27817.997777777775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193576.48743523273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38715.297487046548</v>
      </c>
      <c r="M83" s="859"/>
      <c r="N83" s="51"/>
    </row>
    <row r="84" spans="1:14">
      <c r="B84" s="89" t="s">
        <v>973</v>
      </c>
      <c r="C84" s="90"/>
      <c r="D84" s="90"/>
      <c r="E84" s="90"/>
      <c r="F84" s="90"/>
      <c r="G84" s="90"/>
      <c r="H84" s="90"/>
      <c r="I84" s="87"/>
      <c r="J84" s="88"/>
      <c r="K84" s="304">
        <v>0.05</v>
      </c>
      <c r="L84" s="858">
        <f>N78*K84</f>
        <v>9678.8243717616369</v>
      </c>
      <c r="M84" s="859"/>
      <c r="N84" s="51"/>
    </row>
    <row r="85" spans="1:14" ht="15.75" thickBot="1">
      <c r="B85" s="91" t="s">
        <v>974</v>
      </c>
      <c r="C85" s="92"/>
      <c r="D85" s="92"/>
      <c r="E85" s="92"/>
      <c r="F85" s="92"/>
      <c r="G85" s="92"/>
      <c r="H85" s="92"/>
      <c r="I85" s="93"/>
      <c r="J85" s="94"/>
      <c r="K85" s="305">
        <v>0.05</v>
      </c>
      <c r="L85" s="860">
        <f>N78*K85</f>
        <v>9678.8243717616369</v>
      </c>
      <c r="M85" s="861"/>
      <c r="N85" s="51"/>
    </row>
    <row r="86" spans="1:14" ht="15.75" thickBot="1">
      <c r="B86" s="823" t="s">
        <v>953</v>
      </c>
      <c r="C86" s="824"/>
      <c r="D86" s="824"/>
      <c r="E86" s="824"/>
      <c r="F86" s="824"/>
      <c r="G86" s="824"/>
      <c r="H86" s="824"/>
      <c r="I86" s="824"/>
      <c r="J86" s="824"/>
      <c r="K86" s="824"/>
      <c r="L86" s="824"/>
      <c r="M86" s="825"/>
      <c r="N86" s="52">
        <f>L83+L84+L85</f>
        <v>58072.946230569818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251649.43366580256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5" t="s">
        <v>241</v>
      </c>
      <c r="B36" s="872" t="str">
        <f>VLOOKUP(A36,EQUIPOS!A6:D154,3,FALSE)</f>
        <v>Grúa (capacidad 15 ton)</v>
      </c>
      <c r="C36" s="873"/>
      <c r="D36" s="873"/>
      <c r="E36" s="873"/>
      <c r="F36" s="873"/>
      <c r="G36" s="873"/>
      <c r="H36" s="874"/>
      <c r="I36" s="267"/>
      <c r="J36" s="268"/>
      <c r="K36" s="269">
        <f>VLOOKUP(A36,EQUIPOS!A6:D163,4,FALSE)</f>
        <v>160124.15912083694</v>
      </c>
      <c r="L36" s="270"/>
      <c r="M36" s="462">
        <v>1</v>
      </c>
      <c r="N36" s="272">
        <f>K36/M36</f>
        <v>160124.15912083694</v>
      </c>
    </row>
    <row r="37" spans="1:14">
      <c r="A37" s="155" t="s">
        <v>373</v>
      </c>
      <c r="B37" s="872" t="str">
        <f>VLOOKUP(A37,EQUIPOS!A7:D154,3,FALSE)</f>
        <v>Volqueta 6 m3</v>
      </c>
      <c r="C37" s="873"/>
      <c r="D37" s="873"/>
      <c r="E37" s="873"/>
      <c r="F37" s="873"/>
      <c r="G37" s="873"/>
      <c r="H37" s="874"/>
      <c r="I37" s="267"/>
      <c r="J37" s="268"/>
      <c r="K37" s="269">
        <f>VLOOKUP(A37,EQUIPOS!A7:D164,4,FALSE)</f>
        <v>62394.888291625786</v>
      </c>
      <c r="L37" s="270"/>
      <c r="M37" s="463">
        <v>1</v>
      </c>
      <c r="N37" s="272">
        <f>K37/M37</f>
        <v>62394.888291625786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1564.762375</v>
      </c>
    </row>
    <row r="43" spans="1:14" ht="15.75" thickBot="1">
      <c r="B43" s="823" t="s">
        <v>953</v>
      </c>
      <c r="C43" s="824"/>
      <c r="D43" s="824"/>
      <c r="E43" s="824"/>
      <c r="F43" s="824"/>
      <c r="G43" s="824"/>
      <c r="H43" s="824"/>
      <c r="I43" s="824"/>
      <c r="J43" s="824"/>
      <c r="K43" s="824"/>
      <c r="L43" s="824"/>
      <c r="M43" s="825"/>
      <c r="N43" s="394">
        <f>SUM(N36:N42)</f>
        <v>224083.8097874627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799.07525891267574</v>
      </c>
      <c r="N48" s="272">
        <f>K48*M48</f>
        <v>7990.7525891267578</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4174.4407783533343</v>
      </c>
      <c r="N49" s="272">
        <f>K49*M49</f>
        <v>4174.4407783533343</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9869.8105158976014</v>
      </c>
      <c r="N50" s="272">
        <f>K50*M50</f>
        <v>9869.8105158976014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22035.003883377693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31295.247499999998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277414.0611708404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55482.812234168086</v>
      </c>
      <c r="M83" s="859"/>
      <c r="N83" s="51"/>
    </row>
    <row r="84" spans="1:14">
      <c r="B84" s="89" t="s">
        <v>973</v>
      </c>
      <c r="C84" s="90"/>
      <c r="D84" s="90"/>
      <c r="E84" s="90"/>
      <c r="F84" s="90"/>
      <c r="G84" s="90"/>
      <c r="H84" s="90"/>
      <c r="I84" s="87"/>
      <c r="J84" s="88"/>
      <c r="K84" s="304">
        <v>0.05</v>
      </c>
      <c r="L84" s="858">
        <f>N78*K84</f>
        <v>13870.703058542022</v>
      </c>
      <c r="M84" s="859"/>
      <c r="N84" s="51"/>
    </row>
    <row r="85" spans="1:14" ht="15.75" thickBot="1">
      <c r="B85" s="91" t="s">
        <v>974</v>
      </c>
      <c r="C85" s="92"/>
      <c r="D85" s="92"/>
      <c r="E85" s="92"/>
      <c r="F85" s="92"/>
      <c r="G85" s="92"/>
      <c r="H85" s="92"/>
      <c r="I85" s="93"/>
      <c r="J85" s="94"/>
      <c r="K85" s="305">
        <v>0.05</v>
      </c>
      <c r="L85" s="860">
        <f>N78*K85</f>
        <v>13870.703058542022</v>
      </c>
      <c r="M85" s="861"/>
      <c r="N85" s="51"/>
    </row>
    <row r="86" spans="1:14" ht="15.75" thickBot="1">
      <c r="B86" s="823" t="s">
        <v>953</v>
      </c>
      <c r="C86" s="824"/>
      <c r="D86" s="824"/>
      <c r="E86" s="824"/>
      <c r="F86" s="824"/>
      <c r="G86" s="824"/>
      <c r="H86" s="824"/>
      <c r="I86" s="824"/>
      <c r="J86" s="824"/>
      <c r="K86" s="824"/>
      <c r="L86" s="824"/>
      <c r="M86" s="825"/>
      <c r="N86" s="52">
        <f>L83+L84+L85</f>
        <v>83224.218351252115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360638.27952209255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160124.15912083694</v>
      </c>
      <c r="L36" s="270"/>
      <c r="M36" s="271">
        <v>0.9375</v>
      </c>
      <c r="N36" s="272">
        <f>K36/M36</f>
        <v>170799.10306222606</v>
      </c>
    </row>
    <row r="37" spans="1:14">
      <c r="A37" s="144" t="s">
        <v>373</v>
      </c>
      <c r="B37" s="872" t="str">
        <f>VLOOKUP(A37,EQUIPOS!A7:D154,3,FALSE)</f>
        <v>Volqueta 6 m3</v>
      </c>
      <c r="C37" s="873"/>
      <c r="D37" s="873"/>
      <c r="E37" s="873"/>
      <c r="F37" s="873"/>
      <c r="G37" s="873"/>
      <c r="H37" s="874"/>
      <c r="I37" s="267"/>
      <c r="J37" s="268"/>
      <c r="K37" s="269">
        <f>VLOOKUP(A37,EQUIPOS!A7:D164,4,FALSE)</f>
        <v>62394.888291625786</v>
      </c>
      <c r="L37" s="270"/>
      <c r="M37" s="271">
        <v>0.9375</v>
      </c>
      <c r="N37" s="272">
        <f>K37/M37</f>
        <v>66554.547511067503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1669.0798666666667</v>
      </c>
    </row>
    <row r="43" spans="1:14" ht="15.75" thickBot="1">
      <c r="B43" s="823" t="s">
        <v>953</v>
      </c>
      <c r="C43" s="824"/>
      <c r="D43" s="824"/>
      <c r="E43" s="824"/>
      <c r="F43" s="824"/>
      <c r="G43" s="824"/>
      <c r="H43" s="824"/>
      <c r="I43" s="824"/>
      <c r="J43" s="824"/>
      <c r="K43" s="824"/>
      <c r="L43" s="824"/>
      <c r="M43" s="825"/>
      <c r="N43" s="394">
        <f>SUM(N36:N42)</f>
        <v>239022.73043996023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9869.8105158976014</v>
      </c>
      <c r="N49" s="272">
        <f>K49*M49</f>
        <v>9869.8105158976014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4174.4407783533343</v>
      </c>
      <c r="N50" s="272">
        <f>K50*M50</f>
        <v>4174.4407783533343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22035.003883377696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33381.597333333331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294439.33165667125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58887.866331334255</v>
      </c>
      <c r="M83" s="859"/>
      <c r="N83" s="51"/>
    </row>
    <row r="84" spans="1:14">
      <c r="B84" s="89" t="s">
        <v>973</v>
      </c>
      <c r="C84" s="90"/>
      <c r="D84" s="90"/>
      <c r="E84" s="90"/>
      <c r="F84" s="90"/>
      <c r="G84" s="90"/>
      <c r="H84" s="90"/>
      <c r="I84" s="87"/>
      <c r="J84" s="88"/>
      <c r="K84" s="304">
        <v>0.05</v>
      </c>
      <c r="L84" s="858">
        <f>N78*K84</f>
        <v>14721.966582833564</v>
      </c>
      <c r="M84" s="859"/>
      <c r="N84" s="51"/>
    </row>
    <row r="85" spans="1:14" ht="15.75" thickBot="1">
      <c r="B85" s="91" t="s">
        <v>974</v>
      </c>
      <c r="C85" s="92"/>
      <c r="D85" s="92"/>
      <c r="E85" s="92"/>
      <c r="F85" s="92"/>
      <c r="G85" s="92"/>
      <c r="H85" s="92"/>
      <c r="I85" s="93"/>
      <c r="J85" s="94"/>
      <c r="K85" s="305">
        <v>0.05</v>
      </c>
      <c r="L85" s="860">
        <f>N78*K85</f>
        <v>14721.966582833564</v>
      </c>
      <c r="M85" s="861"/>
      <c r="N85" s="51"/>
    </row>
    <row r="86" spans="1:14" ht="15.75" thickBot="1">
      <c r="B86" s="823" t="s">
        <v>953</v>
      </c>
      <c r="C86" s="824"/>
      <c r="D86" s="824"/>
      <c r="E86" s="824"/>
      <c r="F86" s="824"/>
      <c r="G86" s="824"/>
      <c r="H86" s="824"/>
      <c r="I86" s="824"/>
      <c r="J86" s="824"/>
      <c r="K86" s="824"/>
      <c r="L86" s="824"/>
      <c r="M86" s="825"/>
      <c r="N86" s="52">
        <f>L83+L84+L85</f>
        <v>88331.799497001368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382771.13115367258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160124.15912083694</v>
      </c>
      <c r="L36" s="270"/>
      <c r="M36" s="271">
        <v>1.5</v>
      </c>
      <c r="N36" s="272">
        <f>K36/M36</f>
        <v>106749.43941389129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1043.1749166666666</v>
      </c>
    </row>
    <row r="43" spans="1:14" ht="15.75" thickBot="1">
      <c r="B43" s="823" t="s">
        <v>953</v>
      </c>
      <c r="C43" s="824"/>
      <c r="D43" s="824"/>
      <c r="E43" s="824"/>
      <c r="F43" s="824"/>
      <c r="G43" s="824"/>
      <c r="H43" s="824"/>
      <c r="I43" s="824"/>
      <c r="J43" s="824"/>
      <c r="K43" s="824"/>
      <c r="L43" s="824"/>
      <c r="M43" s="825"/>
      <c r="N43" s="394">
        <f>SUM(N36:N42)</f>
        <v>107792.61433055796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9869.8105158976014</v>
      </c>
      <c r="N49" s="272">
        <f>K49*M49</f>
        <v>9869.8105158976014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4174.4407783533343</v>
      </c>
      <c r="N50" s="272">
        <f>K50*M50</f>
        <v>4174.4407783533343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22035.003883377696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20863.498333333333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150691.11654726899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30138.223309453799</v>
      </c>
      <c r="M83" s="859"/>
      <c r="N83" s="51"/>
    </row>
    <row r="84" spans="1:14">
      <c r="B84" s="89" t="s">
        <v>973</v>
      </c>
      <c r="C84" s="90"/>
      <c r="D84" s="90"/>
      <c r="E84" s="90"/>
      <c r="F84" s="90"/>
      <c r="G84" s="90"/>
      <c r="H84" s="90"/>
      <c r="I84" s="87"/>
      <c r="J84" s="88"/>
      <c r="K84" s="304">
        <v>0.05</v>
      </c>
      <c r="L84" s="858">
        <f>N78*K84</f>
        <v>7534.5558273634497</v>
      </c>
      <c r="M84" s="859"/>
      <c r="N84" s="51"/>
    </row>
    <row r="85" spans="1:14" ht="15.75" thickBot="1">
      <c r="B85" s="91" t="s">
        <v>974</v>
      </c>
      <c r="C85" s="92"/>
      <c r="D85" s="92"/>
      <c r="E85" s="92"/>
      <c r="F85" s="92"/>
      <c r="G85" s="92"/>
      <c r="H85" s="92"/>
      <c r="I85" s="93"/>
      <c r="J85" s="94"/>
      <c r="K85" s="305">
        <v>0.05</v>
      </c>
      <c r="L85" s="860">
        <f>N78*K85</f>
        <v>7534.5558273634497</v>
      </c>
      <c r="M85" s="861"/>
      <c r="N85" s="51"/>
    </row>
    <row r="86" spans="1:14" ht="15.75" thickBot="1">
      <c r="B86" s="823" t="s">
        <v>953</v>
      </c>
      <c r="C86" s="824"/>
      <c r="D86" s="824"/>
      <c r="E86" s="824"/>
      <c r="F86" s="824"/>
      <c r="G86" s="824"/>
      <c r="H86" s="824"/>
      <c r="I86" s="824"/>
      <c r="J86" s="824"/>
      <c r="K86" s="824"/>
      <c r="L86" s="824"/>
      <c r="M86" s="825"/>
      <c r="N86" s="52">
        <f>L83+L84+L85</f>
        <v>45207.3349641807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195898.4515114497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160124.15912083694</v>
      </c>
      <c r="L36" s="270"/>
      <c r="M36" s="271">
        <v>1.375</v>
      </c>
      <c r="N36" s="272">
        <f>K36/M36</f>
        <v>116453.93390606322</v>
      </c>
    </row>
    <row r="37" spans="1:14">
      <c r="A37" s="144" t="s">
        <v>373</v>
      </c>
      <c r="B37" s="872" t="str">
        <f>VLOOKUP(A37,EQUIPOS!A7:D154,3,FALSE)</f>
        <v>Volqueta 6 m3</v>
      </c>
      <c r="C37" s="873"/>
      <c r="D37" s="873"/>
      <c r="E37" s="873"/>
      <c r="F37" s="873"/>
      <c r="G37" s="873"/>
      <c r="H37" s="874"/>
      <c r="I37" s="267"/>
      <c r="J37" s="268"/>
      <c r="K37" s="269">
        <f>VLOOKUP(A37,EQUIPOS!A7:D164,4,FALSE)</f>
        <v>62394.888291625786</v>
      </c>
      <c r="L37" s="270"/>
      <c r="M37" s="271">
        <v>1.375</v>
      </c>
      <c r="N37" s="272">
        <f>K37/M37</f>
        <v>45378.100575727847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1138.0089999999998</v>
      </c>
    </row>
    <row r="43" spans="1:14" ht="15.75" thickBot="1">
      <c r="B43" s="823" t="s">
        <v>953</v>
      </c>
      <c r="C43" s="824"/>
      <c r="D43" s="824"/>
      <c r="E43" s="824"/>
      <c r="F43" s="824"/>
      <c r="G43" s="824"/>
      <c r="H43" s="824"/>
      <c r="I43" s="824"/>
      <c r="J43" s="824"/>
      <c r="K43" s="824"/>
      <c r="L43" s="824"/>
      <c r="M43" s="825"/>
      <c r="N43" s="394">
        <f>SUM(N36:N42)</f>
        <v>162970.04348179107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9869.8105158976014</v>
      </c>
      <c r="N49" s="272">
        <f>K49*M49</f>
        <v>9869.8105158976014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4174.4407783533343</v>
      </c>
      <c r="N50" s="272">
        <f>K50*M50</f>
        <v>4174.4407783533343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22035.003883377696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22760.179999999997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207765.22736516877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41553.045473033759</v>
      </c>
      <c r="M83" s="859"/>
      <c r="N83" s="51"/>
    </row>
    <row r="84" spans="1:14">
      <c r="B84" s="89" t="s">
        <v>973</v>
      </c>
      <c r="C84" s="90"/>
      <c r="D84" s="90"/>
      <c r="E84" s="90"/>
      <c r="F84" s="90"/>
      <c r="G84" s="90"/>
      <c r="H84" s="90"/>
      <c r="I84" s="87"/>
      <c r="J84" s="88"/>
      <c r="K84" s="304">
        <v>0.05</v>
      </c>
      <c r="L84" s="858">
        <f>N78*K84</f>
        <v>10388.26136825844</v>
      </c>
      <c r="M84" s="859"/>
      <c r="N84" s="51"/>
    </row>
    <row r="85" spans="1:14" ht="15.75" thickBot="1">
      <c r="B85" s="91" t="s">
        <v>974</v>
      </c>
      <c r="C85" s="92"/>
      <c r="D85" s="92"/>
      <c r="E85" s="92"/>
      <c r="F85" s="92"/>
      <c r="G85" s="92"/>
      <c r="H85" s="92"/>
      <c r="I85" s="93"/>
      <c r="J85" s="94"/>
      <c r="K85" s="305">
        <v>0.05</v>
      </c>
      <c r="L85" s="860">
        <f>N78*K85</f>
        <v>10388.26136825844</v>
      </c>
      <c r="M85" s="861"/>
      <c r="N85" s="51"/>
    </row>
    <row r="86" spans="1:14" ht="15.75" thickBot="1">
      <c r="B86" s="823" t="s">
        <v>953</v>
      </c>
      <c r="C86" s="824"/>
      <c r="D86" s="824"/>
      <c r="E86" s="824"/>
      <c r="F86" s="824"/>
      <c r="G86" s="824"/>
      <c r="H86" s="824"/>
      <c r="I86" s="824"/>
      <c r="J86" s="824"/>
      <c r="K86" s="824"/>
      <c r="L86" s="824"/>
      <c r="M86" s="825"/>
      <c r="N86" s="52">
        <f>L83+L84+L85</f>
        <v>62329.568209550642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270094.79557471944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160124.15912083694</v>
      </c>
      <c r="L36" s="270"/>
      <c r="M36" s="271">
        <v>1.3125</v>
      </c>
      <c r="N36" s="272">
        <f>K36/M36</f>
        <v>121999.35933016147</v>
      </c>
    </row>
    <row r="37" spans="1:14">
      <c r="A37" s="144" t="s">
        <v>373</v>
      </c>
      <c r="B37" s="872" t="str">
        <f>VLOOKUP(A37,EQUIPOS!A7:D154,3,FALSE)</f>
        <v>Volqueta 6 m3</v>
      </c>
      <c r="C37" s="873"/>
      <c r="D37" s="873"/>
      <c r="E37" s="873"/>
      <c r="F37" s="873"/>
      <c r="G37" s="873"/>
      <c r="H37" s="874"/>
      <c r="I37" s="267"/>
      <c r="J37" s="268"/>
      <c r="K37" s="269">
        <f>VLOOKUP(A37,EQUIPOS!A7:D164,4,FALSE)</f>
        <v>62394.888291625786</v>
      </c>
      <c r="L37" s="270"/>
      <c r="M37" s="271">
        <v>1.3125</v>
      </c>
      <c r="N37" s="272">
        <f>K37/M37</f>
        <v>47538.962507905359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1192.1999047619047</v>
      </c>
    </row>
    <row r="43" spans="1:14" ht="15.75" thickBot="1">
      <c r="B43" s="823" t="s">
        <v>953</v>
      </c>
      <c r="C43" s="824"/>
      <c r="D43" s="824"/>
      <c r="E43" s="824"/>
      <c r="F43" s="824"/>
      <c r="G43" s="824"/>
      <c r="H43" s="824"/>
      <c r="I43" s="824"/>
      <c r="J43" s="824"/>
      <c r="K43" s="824"/>
      <c r="L43" s="824"/>
      <c r="M43" s="825"/>
      <c r="N43" s="394">
        <f>SUM(N36:N42)</f>
        <v>170730.52174282874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799.07525891267574</v>
      </c>
      <c r="N48" s="272">
        <f>K48*M48</f>
        <v>7990.7525891267578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9869.8105158976014</v>
      </c>
      <c r="N49" s="272">
        <f>K49*M49</f>
        <v>9869.8105158976014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4174.4407783533343</v>
      </c>
      <c r="N50" s="272">
        <f>K50*M50</f>
        <v>4174.4407783533343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22035.003883377696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23843.998095238094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216609.52372144454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43321.904744288913</v>
      </c>
      <c r="M83" s="859"/>
      <c r="N83" s="51"/>
    </row>
    <row r="84" spans="1:14">
      <c r="B84" s="89" t="s">
        <v>973</v>
      </c>
      <c r="C84" s="90"/>
      <c r="D84" s="90"/>
      <c r="E84" s="90"/>
      <c r="F84" s="90"/>
      <c r="G84" s="90"/>
      <c r="H84" s="90"/>
      <c r="I84" s="87"/>
      <c r="J84" s="88"/>
      <c r="K84" s="304">
        <v>0.05</v>
      </c>
      <c r="L84" s="858">
        <f>N78*K84</f>
        <v>10830.476186072228</v>
      </c>
      <c r="M84" s="859"/>
      <c r="N84" s="51"/>
    </row>
    <row r="85" spans="1:14" ht="15.75" thickBot="1">
      <c r="B85" s="91" t="s">
        <v>974</v>
      </c>
      <c r="C85" s="92"/>
      <c r="D85" s="92"/>
      <c r="E85" s="92"/>
      <c r="F85" s="92"/>
      <c r="G85" s="92"/>
      <c r="H85" s="92"/>
      <c r="I85" s="93"/>
      <c r="J85" s="94"/>
      <c r="K85" s="305">
        <v>0.05</v>
      </c>
      <c r="L85" s="860">
        <f>N78*K85</f>
        <v>10830.476186072228</v>
      </c>
      <c r="M85" s="861"/>
      <c r="N85" s="51"/>
    </row>
    <row r="86" spans="1:14" ht="15.75" thickBot="1">
      <c r="B86" s="823" t="s">
        <v>953</v>
      </c>
      <c r="C86" s="824"/>
      <c r="D86" s="824"/>
      <c r="E86" s="824"/>
      <c r="F86" s="824"/>
      <c r="G86" s="824"/>
      <c r="H86" s="824"/>
      <c r="I86" s="824"/>
      <c r="J86" s="824"/>
      <c r="K86" s="824"/>
      <c r="L86" s="824"/>
      <c r="M86" s="825"/>
      <c r="N86" s="52">
        <f>L83+L84+L85</f>
        <v>64982.85711643337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281592.38083787792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VLOOKUP(A36,EQUIPOS!A6:D163,4,FALSE)</f>
        <v>219279.75648922185</v>
      </c>
      <c r="L36" s="270"/>
      <c r="M36" s="271">
        <v>66</v>
      </c>
      <c r="N36" s="272">
        <f>K36/M36</f>
        <v>3322.4205528669977</v>
      </c>
    </row>
    <row r="37" spans="1:14">
      <c r="A37" s="144"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148291.15207070741</v>
      </c>
      <c r="L37" s="270"/>
      <c r="M37" s="271">
        <v>100</v>
      </c>
      <c r="N37" s="272">
        <f>K37/M37</f>
        <v>1482.911520707074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1.1854260416666667</v>
      </c>
    </row>
    <row r="43" spans="1:14" ht="15.75" thickBot="1">
      <c r="B43" s="823" t="s">
        <v>953</v>
      </c>
      <c r="C43" s="824"/>
      <c r="D43" s="824"/>
      <c r="E43" s="824"/>
      <c r="F43" s="824"/>
      <c r="G43" s="824"/>
      <c r="H43" s="824"/>
      <c r="I43" s="824"/>
      <c r="J43" s="824"/>
      <c r="K43" s="824"/>
      <c r="L43" s="824"/>
      <c r="M43" s="825"/>
      <c r="N43" s="394">
        <f>SUM(N36:N42)</f>
        <v>4806.5174996157384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3077.670815139857</v>
      </c>
      <c r="N48" s="272">
        <f>K48*M48</f>
        <v>3077.670815139857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3077.670815139857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8002.7309189222624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1600.5461837844525</v>
      </c>
      <c r="M83" s="859"/>
      <c r="N83" s="51"/>
    </row>
    <row r="84" spans="1:14">
      <c r="B84" s="89" t="s">
        <v>973</v>
      </c>
      <c r="C84" s="90"/>
      <c r="D84" s="90"/>
      <c r="E84" s="90"/>
      <c r="F84" s="90"/>
      <c r="G84" s="90"/>
      <c r="H84" s="90"/>
      <c r="I84" s="87"/>
      <c r="J84" s="88"/>
      <c r="K84" s="304">
        <v>0.05</v>
      </c>
      <c r="L84" s="858">
        <f>N78*K84</f>
        <v>400.13654594611313</v>
      </c>
      <c r="M84" s="859"/>
      <c r="N84" s="51"/>
    </row>
    <row r="85" spans="1:14" ht="15.75" thickBot="1">
      <c r="B85" s="91" t="s">
        <v>974</v>
      </c>
      <c r="C85" s="92"/>
      <c r="D85" s="92"/>
      <c r="E85" s="92"/>
      <c r="F85" s="92"/>
      <c r="G85" s="92"/>
      <c r="H85" s="92"/>
      <c r="I85" s="93"/>
      <c r="J85" s="94"/>
      <c r="K85" s="305">
        <v>0.05</v>
      </c>
      <c r="L85" s="860">
        <f>N78*K85</f>
        <v>400.13654594611313</v>
      </c>
      <c r="M85" s="861"/>
      <c r="N85" s="51"/>
    </row>
    <row r="86" spans="1:14" ht="15.75" thickBot="1">
      <c r="B86" s="823" t="s">
        <v>953</v>
      </c>
      <c r="C86" s="824"/>
      <c r="D86" s="824"/>
      <c r="E86" s="824"/>
      <c r="F86" s="824"/>
      <c r="G86" s="824"/>
      <c r="H86" s="824"/>
      <c r="I86" s="824"/>
      <c r="J86" s="824"/>
      <c r="K86" s="824"/>
      <c r="L86" s="824"/>
      <c r="M86" s="825"/>
      <c r="N86" s="52">
        <f>L83+L84+L85</f>
        <v>2400.8192756766789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10403.550194598942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VLOOKUP(A36,EQUIPOS!A6:D163,4,FALSE)</f>
        <v>219279.75648922185</v>
      </c>
      <c r="L36" s="270"/>
      <c r="M36" s="271">
        <v>66</v>
      </c>
      <c r="N36" s="272">
        <f>K36/M36</f>
        <v>3322.4205528669977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1.1854260416666667</v>
      </c>
    </row>
    <row r="43" spans="1:14" ht="15.75" thickBot="1">
      <c r="B43" s="823" t="s">
        <v>953</v>
      </c>
      <c r="C43" s="824"/>
      <c r="D43" s="824"/>
      <c r="E43" s="824"/>
      <c r="F43" s="824"/>
      <c r="G43" s="824"/>
      <c r="H43" s="824"/>
      <c r="I43" s="824"/>
      <c r="J43" s="824"/>
      <c r="K43" s="824"/>
      <c r="L43" s="824"/>
      <c r="M43" s="825"/>
      <c r="N43" s="394">
        <f>SUM(N36:N42)</f>
        <v>3323.6059789086644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3442.1485830753309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688.42971661506624</v>
      </c>
      <c r="M83" s="859"/>
      <c r="N83" s="51"/>
    </row>
    <row r="84" spans="1:14">
      <c r="B84" s="89" t="s">
        <v>973</v>
      </c>
      <c r="C84" s="90"/>
      <c r="D84" s="90"/>
      <c r="E84" s="90"/>
      <c r="F84" s="90"/>
      <c r="G84" s="90"/>
      <c r="H84" s="90"/>
      <c r="I84" s="87"/>
      <c r="J84" s="88"/>
      <c r="K84" s="304">
        <v>0.05</v>
      </c>
      <c r="L84" s="858">
        <f>N78*K84</f>
        <v>172.10742915376656</v>
      </c>
      <c r="M84" s="859"/>
      <c r="N84" s="51"/>
    </row>
    <row r="85" spans="1:14" ht="15.75" thickBot="1">
      <c r="B85" s="91" t="s">
        <v>974</v>
      </c>
      <c r="C85" s="92"/>
      <c r="D85" s="92"/>
      <c r="E85" s="92"/>
      <c r="F85" s="92"/>
      <c r="G85" s="92"/>
      <c r="H85" s="92"/>
      <c r="I85" s="93"/>
      <c r="J85" s="94"/>
      <c r="K85" s="305">
        <v>0.05</v>
      </c>
      <c r="L85" s="860">
        <f>N78*K85</f>
        <v>172.10742915376656</v>
      </c>
      <c r="M85" s="861"/>
      <c r="N85" s="51"/>
    </row>
    <row r="86" spans="1:14" ht="15.75" thickBot="1">
      <c r="B86" s="823" t="s">
        <v>953</v>
      </c>
      <c r="C86" s="824"/>
      <c r="D86" s="824"/>
      <c r="E86" s="824"/>
      <c r="F86" s="824"/>
      <c r="G86" s="824"/>
      <c r="H86" s="824"/>
      <c r="I86" s="824"/>
      <c r="J86" s="824"/>
      <c r="K86" s="824"/>
      <c r="L86" s="824"/>
      <c r="M86" s="825"/>
      <c r="N86" s="52">
        <f>L83+L84+L85</f>
        <v>1032.6445749225993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4474.7931579979304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5" zoomScale="78" zoomScaleNormal="78" workbookViewId="0">
      <selection activeCell="P55" sqref="P55"/>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180</v>
      </c>
      <c r="B36" s="872" t="str">
        <f>VLOOKUP(A36,EQUIPOS!A6:D154,3,FALSE)</f>
        <v>Compresor 120 HP, con martillo.</v>
      </c>
      <c r="C36" s="873"/>
      <c r="D36" s="873"/>
      <c r="E36" s="873"/>
      <c r="F36" s="873"/>
      <c r="G36" s="873"/>
      <c r="H36" s="874"/>
      <c r="I36" s="267"/>
      <c r="J36" s="268"/>
      <c r="K36" s="269">
        <f>VLOOKUP(A36,EQUIPOS!A6:D163,4,FALSE)</f>
        <v>77083.379052983786</v>
      </c>
      <c r="L36" s="270"/>
      <c r="M36" s="271">
        <v>66</v>
      </c>
      <c r="N36" s="272">
        <f>K36/M36</f>
        <v>1167.9299856512696</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148291.15207070741</v>
      </c>
      <c r="L37" s="270"/>
      <c r="M37" s="271">
        <v>100</v>
      </c>
      <c r="N37" s="272">
        <f>K37/M37</f>
        <v>1482.911520707074</v>
      </c>
    </row>
    <row r="38" spans="1:14">
      <c r="A38" t="s">
        <v>312</v>
      </c>
      <c r="B38" s="872" t="str">
        <f>VLOOKUP(A38,EQUIPOS!A8:D154,3,FALSE)</f>
        <v>Retroexcavadora sobre oruga, potencia 138 HP, balde de 1,5 m3.</v>
      </c>
      <c r="C38" s="873"/>
      <c r="D38" s="873"/>
      <c r="E38" s="873"/>
      <c r="F38" s="873"/>
      <c r="G38" s="873"/>
      <c r="H38" s="874"/>
      <c r="I38" s="267"/>
      <c r="J38" s="268"/>
      <c r="K38" s="269">
        <f>VLOOKUP(A38,EQUIPOS!A8:D165,4,FALSE)</f>
        <v>219279.75648922185</v>
      </c>
      <c r="L38" s="270"/>
      <c r="M38" s="271">
        <v>66</v>
      </c>
      <c r="N38" s="272">
        <f>K38/M38</f>
        <v>3322.4205528669977</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N78*L42</f>
        <v>6.4119976747881813</v>
      </c>
    </row>
    <row r="43" spans="1:14" ht="15.75" thickBot="1">
      <c r="B43" s="823" t="s">
        <v>953</v>
      </c>
      <c r="C43" s="824"/>
      <c r="D43" s="824"/>
      <c r="E43" s="824"/>
      <c r="F43" s="824"/>
      <c r="G43" s="824"/>
      <c r="H43" s="824"/>
      <c r="I43" s="824"/>
      <c r="J43" s="824"/>
      <c r="K43" s="824"/>
      <c r="L43" s="824"/>
      <c r="M43" s="825"/>
      <c r="N43" s="394">
        <f>SUM(N36:N42)</f>
        <v>5979.6740569001286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6419.4617438698988</v>
      </c>
      <c r="N48" s="272">
        <f>K48*M48</f>
        <v>1283.8923487739798</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1644.0357917965273</v>
      </c>
      <c r="N49" s="272">
        <f t="shared" ref="N49:N54" si="0">K49*M49</f>
        <v>4932.1073753895816</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11241.892122938134</v>
      </c>
      <c r="N50" s="272">
        <f t="shared" si="0"/>
        <v>3372.5676368814402</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1278.0727530508063</v>
      </c>
      <c r="N51" s="272">
        <f t="shared" si="0"/>
        <v>255.61455061016127</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1548.75</v>
      </c>
      <c r="N52" s="272">
        <f t="shared" si="0"/>
        <v>774.375</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3077.670815139857</v>
      </c>
      <c r="N54" s="272">
        <f t="shared" si="0"/>
        <v>3077.670815139857</v>
      </c>
    </row>
    <row r="55" spans="1:14" ht="15.75" thickBot="1">
      <c r="B55" s="905"/>
      <c r="C55" s="906"/>
      <c r="D55" s="906"/>
      <c r="E55" s="906"/>
      <c r="F55" s="906"/>
      <c r="G55" s="906"/>
      <c r="H55" s="906"/>
      <c r="I55" s="876"/>
      <c r="J55" s="42"/>
      <c r="K55" s="44"/>
      <c r="L55" s="907"/>
      <c r="M55" s="908"/>
      <c r="N55" s="45"/>
    </row>
    <row r="56" spans="1:14" ht="15.75" thickBot="1">
      <c r="B56" s="823" t="s">
        <v>953</v>
      </c>
      <c r="C56" s="824"/>
      <c r="D56" s="824"/>
      <c r="E56" s="824"/>
      <c r="F56" s="824"/>
      <c r="G56" s="824"/>
      <c r="H56" s="824"/>
      <c r="I56" s="824"/>
      <c r="J56" s="824"/>
      <c r="K56" s="824"/>
      <c r="L56" s="824"/>
      <c r="M56" s="825"/>
      <c r="N56" s="394">
        <f>SUM(N48:N55)</f>
        <v>13696.227726795019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823" t="s">
        <v>953</v>
      </c>
      <c r="C78" s="824"/>
      <c r="D78" s="824"/>
      <c r="E78" s="824"/>
      <c r="F78" s="824"/>
      <c r="G78" s="824"/>
      <c r="H78" s="824"/>
      <c r="I78" s="866"/>
      <c r="J78" s="866"/>
      <c r="K78" s="866"/>
      <c r="L78" s="866"/>
      <c r="M78" s="867"/>
      <c r="N78" s="301">
        <f>SUM(N72:N77)</f>
        <v>320.59988373940905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19996.501667434553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3999.3003334869109</v>
      </c>
      <c r="M85" s="859"/>
      <c r="N85" s="51"/>
    </row>
    <row r="86" spans="1:14">
      <c r="B86" s="89" t="s">
        <v>973</v>
      </c>
      <c r="C86" s="90"/>
      <c r="D86" s="90"/>
      <c r="E86" s="90"/>
      <c r="F86" s="90"/>
      <c r="G86" s="90"/>
      <c r="H86" s="90"/>
      <c r="I86" s="87"/>
      <c r="J86" s="88"/>
      <c r="K86" s="304">
        <v>0.05</v>
      </c>
      <c r="L86" s="858">
        <f>N80*K86</f>
        <v>999.82508337172771</v>
      </c>
      <c r="M86" s="859"/>
      <c r="N86" s="51"/>
    </row>
    <row r="87" spans="1:14" ht="15.75" thickBot="1">
      <c r="B87" s="91" t="s">
        <v>974</v>
      </c>
      <c r="C87" s="92"/>
      <c r="D87" s="92"/>
      <c r="E87" s="92"/>
      <c r="F87" s="92"/>
      <c r="G87" s="92"/>
      <c r="H87" s="92"/>
      <c r="I87" s="93"/>
      <c r="J87" s="94"/>
      <c r="K87" s="305">
        <v>0.05</v>
      </c>
      <c r="L87" s="860">
        <f>N80*K87</f>
        <v>999.82508337172771</v>
      </c>
      <c r="M87" s="861"/>
      <c r="N87" s="51"/>
    </row>
    <row r="88" spans="1:14" ht="15.75" thickBot="1">
      <c r="B88" s="823" t="s">
        <v>953</v>
      </c>
      <c r="C88" s="824"/>
      <c r="D88" s="824"/>
      <c r="E88" s="824"/>
      <c r="F88" s="824"/>
      <c r="G88" s="824"/>
      <c r="H88" s="824"/>
      <c r="I88" s="824"/>
      <c r="J88" s="824"/>
      <c r="K88" s="824"/>
      <c r="L88" s="824"/>
      <c r="M88" s="825"/>
      <c r="N88" s="52">
        <f>L85+L86+L87</f>
        <v>5998.9505002303658</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25995.45216766492</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6" t="s">
        <v>2218</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2219</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9"/>
      <c r="K120" s="889"/>
      <c r="L120" s="889"/>
      <c r="M120" s="889"/>
      <c r="N120" s="890"/>
    </row>
    <row r="121" spans="2:14" ht="15.75" thickBot="1">
      <c r="B121" s="261" t="s">
        <v>2221</v>
      </c>
      <c r="C121" s="393"/>
      <c r="D121" s="393"/>
      <c r="E121" s="57"/>
      <c r="F121" s="57"/>
      <c r="G121" s="57"/>
      <c r="H121" s="57"/>
      <c r="I121" s="57"/>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219279.75648922185</v>
      </c>
      <c r="L36" s="270"/>
      <c r="M36" s="271">
        <v>66</v>
      </c>
      <c r="N36" s="272">
        <f>K36/M36</f>
        <v>3322.4205528669977</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148291.15207070741</v>
      </c>
      <c r="L37" s="270"/>
      <c r="M37" s="271">
        <v>100</v>
      </c>
      <c r="N37" s="272">
        <f>K37/M37</f>
        <v>1482.911520707074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1.1854260416666667</v>
      </c>
    </row>
    <row r="43" spans="1:14" ht="15.75" thickBot="1">
      <c r="B43" s="823" t="s">
        <v>953</v>
      </c>
      <c r="C43" s="824"/>
      <c r="D43" s="824"/>
      <c r="E43" s="824"/>
      <c r="F43" s="824"/>
      <c r="G43" s="824"/>
      <c r="H43" s="824"/>
      <c r="I43" s="824"/>
      <c r="J43" s="824"/>
      <c r="K43" s="824"/>
      <c r="L43" s="824"/>
      <c r="M43" s="825"/>
      <c r="N43" s="394">
        <f>SUM(N36:N42)</f>
        <v>4806.5174996157384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3077.670815139857</v>
      </c>
      <c r="N48" s="272">
        <f>K48*M48</f>
        <v>3077.670815139857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3077.670815139857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8002.7309189222624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1600.5461837844525</v>
      </c>
      <c r="M83" s="859"/>
      <c r="N83" s="51"/>
    </row>
    <row r="84" spans="1:14">
      <c r="B84" s="89" t="s">
        <v>973</v>
      </c>
      <c r="C84" s="90"/>
      <c r="D84" s="90"/>
      <c r="E84" s="90"/>
      <c r="F84" s="90"/>
      <c r="G84" s="90"/>
      <c r="H84" s="90"/>
      <c r="I84" s="87"/>
      <c r="J84" s="88"/>
      <c r="K84" s="304">
        <v>0.05</v>
      </c>
      <c r="L84" s="858">
        <f>N78*K84</f>
        <v>400.13654594611313</v>
      </c>
      <c r="M84" s="859"/>
      <c r="N84" s="51"/>
    </row>
    <row r="85" spans="1:14" ht="15.75" thickBot="1">
      <c r="B85" s="91" t="s">
        <v>974</v>
      </c>
      <c r="C85" s="92"/>
      <c r="D85" s="92"/>
      <c r="E85" s="92"/>
      <c r="F85" s="92"/>
      <c r="G85" s="92"/>
      <c r="H85" s="92"/>
      <c r="I85" s="93"/>
      <c r="J85" s="94"/>
      <c r="K85" s="305">
        <v>0.05</v>
      </c>
      <c r="L85" s="860">
        <f>N78*K85</f>
        <v>400.13654594611313</v>
      </c>
      <c r="M85" s="861"/>
      <c r="N85" s="51"/>
    </row>
    <row r="86" spans="1:14" ht="15.75" thickBot="1">
      <c r="B86" s="823" t="s">
        <v>953</v>
      </c>
      <c r="C86" s="824"/>
      <c r="D86" s="824"/>
      <c r="E86" s="824"/>
      <c r="F86" s="824"/>
      <c r="G86" s="824"/>
      <c r="H86" s="824"/>
      <c r="I86" s="824"/>
      <c r="J86" s="824"/>
      <c r="K86" s="824"/>
      <c r="L86" s="824"/>
      <c r="M86" s="825"/>
      <c r="N86" s="52">
        <f>L83+L84+L85</f>
        <v>2400.8192756766789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10403.550194598942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23" sqref="O2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219279.75648922185</v>
      </c>
      <c r="L36" s="270"/>
      <c r="M36" s="271">
        <v>66</v>
      </c>
      <c r="N36" s="272">
        <f>K36/M36</f>
        <v>3322.4205528669977</v>
      </c>
    </row>
    <row r="37" spans="1:14">
      <c r="A37" s="108" t="s">
        <v>180</v>
      </c>
      <c r="B37" s="872" t="str">
        <f>VLOOKUP(A37,EQUIPOS!A7:D154,3,FALSE)</f>
        <v>Compresor 120 HP, con martillo.</v>
      </c>
      <c r="C37" s="873"/>
      <c r="D37" s="873"/>
      <c r="E37" s="873"/>
      <c r="F37" s="873"/>
      <c r="G37" s="873"/>
      <c r="H37" s="874"/>
      <c r="I37" s="267"/>
      <c r="J37" s="268"/>
      <c r="K37" s="269">
        <f>VLOOKUP(A37,EQUIPOS!A7:D164,4,FALSE)</f>
        <v>77083.379052983786</v>
      </c>
      <c r="L37" s="270"/>
      <c r="M37" s="271">
        <v>66</v>
      </c>
      <c r="N37" s="272">
        <f>K37/M37</f>
        <v>1167.9299856512696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N79*L42</f>
        <v>6.4119976747881813</v>
      </c>
    </row>
    <row r="43" spans="1:14" ht="15.75" thickBot="1">
      <c r="B43" s="823" t="s">
        <v>953</v>
      </c>
      <c r="C43" s="824"/>
      <c r="D43" s="824"/>
      <c r="E43" s="824"/>
      <c r="F43" s="824"/>
      <c r="G43" s="824"/>
      <c r="H43" s="824"/>
      <c r="I43" s="824"/>
      <c r="J43" s="824"/>
      <c r="K43" s="824"/>
      <c r="L43" s="824"/>
      <c r="M43" s="825"/>
      <c r="N43" s="394">
        <f>SUM(N36:N42)</f>
        <v>4496.762536193055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6419.4617438698988</v>
      </c>
      <c r="N48" s="272">
        <f t="shared" ref="N48:N52" si="0">K48*M48</f>
        <v>1283.8923487739798</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1644.0357917965273</v>
      </c>
      <c r="N49" s="272">
        <f t="shared" si="0"/>
        <v>4932.1073753895816</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11241.892122938134</v>
      </c>
      <c r="N50" s="272">
        <f t="shared" si="0"/>
        <v>3372.5676368814402</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1278.0727530508063</v>
      </c>
      <c r="N51" s="272">
        <f t="shared" si="0"/>
        <v>255.61455061016127</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1548.75</v>
      </c>
      <c r="N52" s="272">
        <f t="shared" si="0"/>
        <v>774.375</v>
      </c>
    </row>
    <row r="53" spans="1:14">
      <c r="B53" s="43"/>
      <c r="C53" s="281"/>
      <c r="D53" s="281"/>
      <c r="E53" s="281"/>
      <c r="F53" s="281"/>
      <c r="G53" s="281"/>
      <c r="H53" s="281"/>
      <c r="I53" s="268"/>
      <c r="J53" s="224"/>
      <c r="K53" s="282"/>
      <c r="L53" s="267"/>
      <c r="M53" s="283"/>
      <c r="N53" s="272"/>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SUM(N48:N54)</f>
        <v>10618.556911655163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950"/>
      <c r="C65" s="951"/>
      <c r="D65" s="951"/>
      <c r="E65" s="951"/>
      <c r="F65" s="951"/>
      <c r="G65" s="952"/>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SUM(N73:N78)</f>
        <v>320.59988373940905</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15435.919331587627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3087.1838663175258</v>
      </c>
      <c r="M86" s="859"/>
      <c r="N86" s="51"/>
    </row>
    <row r="87" spans="1:14">
      <c r="B87" s="89" t="s">
        <v>973</v>
      </c>
      <c r="C87" s="90"/>
      <c r="D87" s="90"/>
      <c r="E87" s="90"/>
      <c r="F87" s="90"/>
      <c r="G87" s="90"/>
      <c r="H87" s="90"/>
      <c r="I87" s="87"/>
      <c r="J87" s="88"/>
      <c r="K87" s="304">
        <v>0.05</v>
      </c>
      <c r="L87" s="858">
        <f>N81*K87</f>
        <v>771.79596657938146</v>
      </c>
      <c r="M87" s="859"/>
      <c r="N87" s="51"/>
    </row>
    <row r="88" spans="1:14" ht="15.75" thickBot="1">
      <c r="B88" s="91" t="s">
        <v>974</v>
      </c>
      <c r="C88" s="92"/>
      <c r="D88" s="92"/>
      <c r="E88" s="92"/>
      <c r="F88" s="92"/>
      <c r="G88" s="92"/>
      <c r="H88" s="92"/>
      <c r="I88" s="93"/>
      <c r="J88" s="94"/>
      <c r="K88" s="305">
        <v>0.05</v>
      </c>
      <c r="L88" s="860">
        <f>N81*K88</f>
        <v>771.79596657938146</v>
      </c>
      <c r="M88" s="861"/>
      <c r="N88" s="51"/>
    </row>
    <row r="89" spans="1:14" ht="15.75" thickBot="1">
      <c r="B89" s="823" t="s">
        <v>953</v>
      </c>
      <c r="C89" s="824"/>
      <c r="D89" s="824"/>
      <c r="E89" s="824"/>
      <c r="F89" s="824"/>
      <c r="G89" s="824"/>
      <c r="H89" s="824"/>
      <c r="I89" s="824"/>
      <c r="J89" s="824"/>
      <c r="K89" s="824"/>
      <c r="L89" s="824"/>
      <c r="M89" s="825"/>
      <c r="N89" s="52">
        <f>L86+L87+L88</f>
        <v>4630.7757994762887</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20066.695131063916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6" t="s">
        <v>2218</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2219</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9"/>
      <c r="K121" s="889"/>
      <c r="L121" s="889"/>
      <c r="M121" s="889"/>
      <c r="N121" s="890"/>
    </row>
    <row r="122" spans="2:14" ht="15.75" thickBot="1">
      <c r="B122" s="261" t="s">
        <v>2221</v>
      </c>
      <c r="C122" s="393"/>
      <c r="D122" s="393"/>
      <c r="E122" s="57"/>
      <c r="F122" s="57"/>
      <c r="G122" s="57"/>
      <c r="H122" s="57"/>
      <c r="I122" s="57"/>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219279.75648922185</v>
      </c>
      <c r="L36" s="270"/>
      <c r="M36" s="271">
        <v>66</v>
      </c>
      <c r="N36" s="272">
        <f>K36/M36</f>
        <v>3322.4205528669977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1.1854260416666667</v>
      </c>
    </row>
    <row r="43" spans="1:14" ht="15.75" thickBot="1">
      <c r="B43" s="823" t="s">
        <v>953</v>
      </c>
      <c r="C43" s="824"/>
      <c r="D43" s="824"/>
      <c r="E43" s="824"/>
      <c r="F43" s="824"/>
      <c r="G43" s="824"/>
      <c r="H43" s="824"/>
      <c r="I43" s="824"/>
      <c r="J43" s="824"/>
      <c r="K43" s="824"/>
      <c r="L43" s="824"/>
      <c r="M43" s="825"/>
      <c r="N43" s="394">
        <f>SUM(N36:N42)</f>
        <v>3323.6059789086644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3442.1485830753309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688.42971661506624</v>
      </c>
      <c r="M83" s="859"/>
      <c r="N83" s="51"/>
    </row>
    <row r="84" spans="1:14">
      <c r="B84" s="89" t="s">
        <v>973</v>
      </c>
      <c r="C84" s="90"/>
      <c r="D84" s="90"/>
      <c r="E84" s="90"/>
      <c r="F84" s="90"/>
      <c r="G84" s="90"/>
      <c r="H84" s="90"/>
      <c r="I84" s="87"/>
      <c r="J84" s="88"/>
      <c r="K84" s="304">
        <v>0.05</v>
      </c>
      <c r="L84" s="858">
        <f>N78*K84</f>
        <v>172.10742915376656</v>
      </c>
      <c r="M84" s="859"/>
      <c r="N84" s="51"/>
    </row>
    <row r="85" spans="1:14" ht="15.75" thickBot="1">
      <c r="B85" s="91" t="s">
        <v>974</v>
      </c>
      <c r="C85" s="92"/>
      <c r="D85" s="92"/>
      <c r="E85" s="92"/>
      <c r="F85" s="92"/>
      <c r="G85" s="92"/>
      <c r="H85" s="92"/>
      <c r="I85" s="93"/>
      <c r="J85" s="94"/>
      <c r="K85" s="305">
        <v>0.05</v>
      </c>
      <c r="L85" s="860">
        <f>N78*K85</f>
        <v>172.10742915376656</v>
      </c>
      <c r="M85" s="861"/>
      <c r="N85" s="51"/>
    </row>
    <row r="86" spans="1:14" ht="15.75" thickBot="1">
      <c r="B86" s="823" t="s">
        <v>953</v>
      </c>
      <c r="C86" s="824"/>
      <c r="D86" s="824"/>
      <c r="E86" s="824"/>
      <c r="F86" s="824"/>
      <c r="G86" s="824"/>
      <c r="H86" s="824"/>
      <c r="I86" s="824"/>
      <c r="J86" s="824"/>
      <c r="K86" s="824"/>
      <c r="L86" s="824"/>
      <c r="M86" s="825"/>
      <c r="N86" s="52">
        <f>L83+L84+L85</f>
        <v>1032.6445749225993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4474.7931579979304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148</v>
      </c>
      <c r="B36" s="872" t="str">
        <f>VLOOKUP(A36,EQUIPOS!A6:D154,3,FALSE)</f>
        <v>Cargador : Potencia en el volante 110 hp, Clasificación de RPM del motor 2300.</v>
      </c>
      <c r="C36" s="873"/>
      <c r="D36" s="873"/>
      <c r="E36" s="873"/>
      <c r="F36" s="873"/>
      <c r="G36" s="873"/>
      <c r="H36" s="874"/>
      <c r="I36" s="267"/>
      <c r="J36" s="268"/>
      <c r="K36" s="269">
        <f>VLOOKUP(A36,EQUIPOS!A6:D163,4,FALSE)</f>
        <v>123753.70684153515</v>
      </c>
      <c r="L36" s="270"/>
      <c r="M36" s="271">
        <v>66</v>
      </c>
      <c r="N36" s="272">
        <f>K36/M36</f>
        <v>1875.0561642656842</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148291.15207070741</v>
      </c>
      <c r="L37" s="270"/>
      <c r="M37" s="271">
        <v>100</v>
      </c>
      <c r="N37" s="272">
        <f>K37/M37</f>
        <v>1482.911520707074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2.3708520833333333</v>
      </c>
    </row>
    <row r="43" spans="1:14" ht="15.75" thickBot="1">
      <c r="B43" s="823" t="s">
        <v>953</v>
      </c>
      <c r="C43" s="824"/>
      <c r="D43" s="824"/>
      <c r="E43" s="824"/>
      <c r="F43" s="824"/>
      <c r="G43" s="824"/>
      <c r="H43" s="824"/>
      <c r="I43" s="824"/>
      <c r="J43" s="824"/>
      <c r="K43" s="824"/>
      <c r="L43" s="824"/>
      <c r="M43" s="825"/>
      <c r="N43" s="394">
        <f>SUM(N36:N42)</f>
        <v>3360.3385370560918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2362.5320330037234</v>
      </c>
      <c r="N48" s="272">
        <f>K48*M48</f>
        <v>2362.5320330037234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2362.5320330037234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237.08520833333333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5959.9557783931477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1191.9911556786296</v>
      </c>
      <c r="M83" s="859"/>
      <c r="N83" s="51"/>
    </row>
    <row r="84" spans="1:14">
      <c r="B84" s="89" t="s">
        <v>973</v>
      </c>
      <c r="C84" s="90"/>
      <c r="D84" s="90"/>
      <c r="E84" s="90"/>
      <c r="F84" s="90"/>
      <c r="G84" s="90"/>
      <c r="H84" s="90"/>
      <c r="I84" s="87"/>
      <c r="J84" s="88"/>
      <c r="K84" s="304">
        <v>0.05</v>
      </c>
      <c r="L84" s="858">
        <f>N78*K84</f>
        <v>297.99778891965741</v>
      </c>
      <c r="M84" s="859"/>
      <c r="N84" s="51"/>
    </row>
    <row r="85" spans="1:14" ht="15.75" thickBot="1">
      <c r="B85" s="91" t="s">
        <v>974</v>
      </c>
      <c r="C85" s="92"/>
      <c r="D85" s="92"/>
      <c r="E85" s="92"/>
      <c r="F85" s="92"/>
      <c r="G85" s="92"/>
      <c r="H85" s="92"/>
      <c r="I85" s="93"/>
      <c r="J85" s="94"/>
      <c r="K85" s="305">
        <v>0.05</v>
      </c>
      <c r="L85" s="860">
        <f>N78*K85</f>
        <v>297.99778891965741</v>
      </c>
      <c r="M85" s="861"/>
      <c r="N85" s="51"/>
    </row>
    <row r="86" spans="1:14" ht="15.75" thickBot="1">
      <c r="B86" s="823" t="s">
        <v>953</v>
      </c>
      <c r="C86" s="824"/>
      <c r="D86" s="824"/>
      <c r="E86" s="824"/>
      <c r="F86" s="824"/>
      <c r="G86" s="824"/>
      <c r="H86" s="824"/>
      <c r="I86" s="824"/>
      <c r="J86" s="824"/>
      <c r="K86" s="824"/>
      <c r="L86" s="824"/>
      <c r="M86" s="825"/>
      <c r="N86" s="52">
        <f>L83+L84+L85</f>
        <v>1787.9867335179447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7747.9425119110929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148291.15207070741</v>
      </c>
      <c r="L36" s="464"/>
      <c r="M36" s="283">
        <v>50</v>
      </c>
      <c r="N36" s="272">
        <f>K36/M36</f>
        <v>2965.8230414141481</v>
      </c>
    </row>
    <row r="37" spans="1:14">
      <c r="A37" s="108" t="s">
        <v>152</v>
      </c>
      <c r="B37" s="872" t="str">
        <f>VLOOKUP(A37,EQUIPOS!A7:D154,3,FALSE)</f>
        <v xml:space="preserve">Carrotanque de agua(1000 Galones) </v>
      </c>
      <c r="C37" s="873"/>
      <c r="D37" s="873"/>
      <c r="E37" s="873"/>
      <c r="F37" s="873"/>
      <c r="G37" s="873"/>
      <c r="H37" s="874"/>
      <c r="I37" s="267"/>
      <c r="J37" s="268"/>
      <c r="K37" s="269">
        <f>VLOOKUP(A37,EQUIPOS!A7:D164,4,FALSE)</f>
        <v>67221.840742152723</v>
      </c>
      <c r="L37" s="464"/>
      <c r="M37" s="283">
        <v>50</v>
      </c>
      <c r="N37" s="272">
        <f>K37/M37</f>
        <v>1344.4368148430544</v>
      </c>
    </row>
    <row r="38" spans="1:14">
      <c r="A38" s="205" t="s">
        <v>269</v>
      </c>
      <c r="B38" s="872" t="str">
        <f>VLOOKUP(A38,EQUIPOS!A8:D154,3,FALSE)</f>
        <v>Motoniveladora  potencia 215 HP, ancho de cuchilla 4,27 m, peso 18 ton.</v>
      </c>
      <c r="C38" s="873"/>
      <c r="D38" s="873"/>
      <c r="E38" s="873"/>
      <c r="F38" s="873"/>
      <c r="G38" s="873"/>
      <c r="H38" s="874"/>
      <c r="I38" s="267"/>
      <c r="J38" s="268"/>
      <c r="K38" s="269">
        <f>VLOOKUP(A38,EQUIPOS!A8:D165,4,FALSE)</f>
        <v>184084.84487840594</v>
      </c>
      <c r="L38" s="464"/>
      <c r="M38" s="283">
        <v>50</v>
      </c>
      <c r="N38" s="272">
        <f>K38/M38</f>
        <v>3681.6968975681189</v>
      </c>
    </row>
    <row r="39" spans="1:14">
      <c r="A39" s="205" t="s">
        <v>365</v>
      </c>
      <c r="B39" s="872" t="str">
        <f>VLOOKUP(A39,EQUIPOS!A9:D154,3,FALSE)</f>
        <v xml:space="preserve">Vibrocompatador, potencia 153 HP, peso 10 Ton. </v>
      </c>
      <c r="C39" s="873"/>
      <c r="D39" s="873"/>
      <c r="E39" s="873"/>
      <c r="F39" s="873"/>
      <c r="G39" s="873"/>
      <c r="H39" s="874"/>
      <c r="I39" s="875"/>
      <c r="J39" s="876"/>
      <c r="K39" s="269">
        <f>VLOOKUP(A39,EQUIPOS!A9:D166,4,FALSE)</f>
        <v>110451.53611919442</v>
      </c>
      <c r="L39" s="953">
        <v>50</v>
      </c>
      <c r="M39" s="954"/>
      <c r="N39" s="272">
        <f>K39/L39</f>
        <v>2209.0307223838886</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10200.987476209209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423.19184653601997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10624.179322745229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2124.8358645490457</v>
      </c>
      <c r="M83" s="859"/>
      <c r="N83" s="51"/>
    </row>
    <row r="84" spans="1:14">
      <c r="B84" s="89" t="s">
        <v>973</v>
      </c>
      <c r="C84" s="90"/>
      <c r="D84" s="90"/>
      <c r="E84" s="90"/>
      <c r="F84" s="90"/>
      <c r="G84" s="90"/>
      <c r="H84" s="90"/>
      <c r="I84" s="87"/>
      <c r="J84" s="88"/>
      <c r="K84" s="304">
        <v>0.05</v>
      </c>
      <c r="L84" s="858">
        <f>N78*K84</f>
        <v>531.20896613726143</v>
      </c>
      <c r="M84" s="859"/>
      <c r="N84" s="51"/>
    </row>
    <row r="85" spans="1:14" ht="15.75" thickBot="1">
      <c r="B85" s="91" t="s">
        <v>974</v>
      </c>
      <c r="C85" s="92"/>
      <c r="D85" s="92"/>
      <c r="E85" s="92"/>
      <c r="F85" s="92"/>
      <c r="G85" s="92"/>
      <c r="H85" s="92"/>
      <c r="I85" s="93"/>
      <c r="J85" s="94"/>
      <c r="K85" s="305">
        <v>0.05</v>
      </c>
      <c r="L85" s="860">
        <f>N78*K85</f>
        <v>531.20896613726143</v>
      </c>
      <c r="M85" s="861"/>
      <c r="N85" s="51"/>
    </row>
    <row r="86" spans="1:14" ht="15.75" thickBot="1">
      <c r="B86" s="823" t="s">
        <v>953</v>
      </c>
      <c r="C86" s="824"/>
      <c r="D86" s="824"/>
      <c r="E86" s="824"/>
      <c r="F86" s="824"/>
      <c r="G86" s="824"/>
      <c r="H86" s="824"/>
      <c r="I86" s="824"/>
      <c r="J86" s="824"/>
      <c r="K86" s="824"/>
      <c r="L86" s="824"/>
      <c r="M86" s="825"/>
      <c r="N86" s="52">
        <f>L83+L84+L85</f>
        <v>3187.2537968235688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13811.433119568797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148291.15207070741</v>
      </c>
      <c r="L36" s="270"/>
      <c r="M36" s="271">
        <v>40</v>
      </c>
      <c r="N36" s="272">
        <f>K36/M36</f>
        <v>3707.2788017676853</v>
      </c>
    </row>
    <row r="37" spans="1:14">
      <c r="A37" s="113" t="s">
        <v>365</v>
      </c>
      <c r="B37" s="872" t="str">
        <f>VLOOKUP(A37,EQUIPOS!A7:D154,3,FALSE)</f>
        <v xml:space="preserve">Vibrocompatador, potencia 153 HP, peso 10 Ton. </v>
      </c>
      <c r="C37" s="873"/>
      <c r="D37" s="873"/>
      <c r="E37" s="873"/>
      <c r="F37" s="873"/>
      <c r="G37" s="873"/>
      <c r="H37" s="874"/>
      <c r="I37" s="267"/>
      <c r="J37" s="268"/>
      <c r="K37" s="269">
        <f>VLOOKUP(A37,EQUIPOS!A7:D164,4,FALSE)</f>
        <v>110451.53611919442</v>
      </c>
      <c r="L37" s="270"/>
      <c r="M37" s="271">
        <v>40</v>
      </c>
      <c r="N37" s="272">
        <f>K37/M37</f>
        <v>2761.2884029798606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6468.5672047475455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528.98980817002484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6997.5570129175703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1399.5114025835142</v>
      </c>
      <c r="M83" s="859"/>
      <c r="N83" s="51"/>
    </row>
    <row r="84" spans="1:14">
      <c r="B84" s="89" t="s">
        <v>973</v>
      </c>
      <c r="C84" s="90"/>
      <c r="D84" s="90"/>
      <c r="E84" s="90"/>
      <c r="F84" s="90"/>
      <c r="G84" s="90"/>
      <c r="H84" s="90"/>
      <c r="I84" s="87"/>
      <c r="J84" s="88"/>
      <c r="K84" s="304">
        <v>0.05</v>
      </c>
      <c r="L84" s="858">
        <f>N78*K84</f>
        <v>349.87785064587854</v>
      </c>
      <c r="M84" s="859"/>
      <c r="N84" s="51"/>
    </row>
    <row r="85" spans="1:14" ht="15.75" thickBot="1">
      <c r="B85" s="91" t="s">
        <v>974</v>
      </c>
      <c r="C85" s="92"/>
      <c r="D85" s="92"/>
      <c r="E85" s="92"/>
      <c r="F85" s="92"/>
      <c r="G85" s="92"/>
      <c r="H85" s="92"/>
      <c r="I85" s="93"/>
      <c r="J85" s="94"/>
      <c r="K85" s="305">
        <v>0.05</v>
      </c>
      <c r="L85" s="860">
        <f>N78*K85</f>
        <v>349.87785064587854</v>
      </c>
      <c r="M85" s="861"/>
      <c r="N85" s="51"/>
    </row>
    <row r="86" spans="1:14" ht="15.75" thickBot="1">
      <c r="B86" s="823" t="s">
        <v>953</v>
      </c>
      <c r="C86" s="824"/>
      <c r="D86" s="824"/>
      <c r="E86" s="824"/>
      <c r="F86" s="824"/>
      <c r="G86" s="824"/>
      <c r="H86" s="824"/>
      <c r="I86" s="824"/>
      <c r="J86" s="824"/>
      <c r="K86" s="824"/>
      <c r="L86" s="824"/>
      <c r="M86" s="825"/>
      <c r="N86" s="52">
        <f>L83+L84+L85</f>
        <v>2099.267103875271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9096.8241167928409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148291.15207070741</v>
      </c>
      <c r="L36" s="270"/>
      <c r="M36" s="271">
        <v>40</v>
      </c>
      <c r="N36" s="272">
        <f>K36/M36</f>
        <v>3707.2788017676853</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3707.2788017676853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528.98980817002484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4236.2686099377097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847.25372198754201</v>
      </c>
      <c r="M83" s="859"/>
      <c r="N83" s="51"/>
    </row>
    <row r="84" spans="1:14">
      <c r="B84" s="89" t="s">
        <v>973</v>
      </c>
      <c r="C84" s="90"/>
      <c r="D84" s="90"/>
      <c r="E84" s="90"/>
      <c r="F84" s="90"/>
      <c r="G84" s="90"/>
      <c r="H84" s="90"/>
      <c r="I84" s="87"/>
      <c r="J84" s="88"/>
      <c r="K84" s="304">
        <v>0.05</v>
      </c>
      <c r="L84" s="858">
        <f>N78*K84</f>
        <v>211.8134304968855</v>
      </c>
      <c r="M84" s="859"/>
      <c r="N84" s="51"/>
    </row>
    <row r="85" spans="1:14" ht="15.75" thickBot="1">
      <c r="B85" s="91" t="s">
        <v>974</v>
      </c>
      <c r="C85" s="92"/>
      <c r="D85" s="92"/>
      <c r="E85" s="92"/>
      <c r="F85" s="92"/>
      <c r="G85" s="92"/>
      <c r="H85" s="92"/>
      <c r="I85" s="93"/>
      <c r="J85" s="94"/>
      <c r="K85" s="305">
        <v>0.05</v>
      </c>
      <c r="L85" s="860">
        <f>N78*K85</f>
        <v>211.8134304968855</v>
      </c>
      <c r="M85" s="861"/>
      <c r="N85" s="51"/>
    </row>
    <row r="86" spans="1:14" ht="15.75" thickBot="1">
      <c r="B86" s="823" t="s">
        <v>953</v>
      </c>
      <c r="C86" s="824"/>
      <c r="D86" s="824"/>
      <c r="E86" s="824"/>
      <c r="F86" s="824"/>
      <c r="G86" s="824"/>
      <c r="H86" s="824"/>
      <c r="I86" s="824"/>
      <c r="J86" s="824"/>
      <c r="K86" s="824"/>
      <c r="L86" s="824"/>
      <c r="M86" s="825"/>
      <c r="N86" s="52">
        <f>L83+L84+L85</f>
        <v>1270.880582981313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5507.1491929190224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2.31867233614408</v>
      </c>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6000.8985130108786</v>
      </c>
      <c r="N48" s="272">
        <f>K48*M48</f>
        <v>7801.1680669141424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7801.1680669141424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8035.3539728646947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1607.0707945729391</v>
      </c>
      <c r="M83" s="859"/>
      <c r="N83" s="51"/>
    </row>
    <row r="84" spans="1:14">
      <c r="B84" s="89" t="s">
        <v>973</v>
      </c>
      <c r="C84" s="90"/>
      <c r="D84" s="90"/>
      <c r="E84" s="90"/>
      <c r="F84" s="90"/>
      <c r="G84" s="90"/>
      <c r="H84" s="90"/>
      <c r="I84" s="87"/>
      <c r="J84" s="88"/>
      <c r="K84" s="304">
        <v>0.05</v>
      </c>
      <c r="L84" s="858">
        <f>N78*K84</f>
        <v>401.76769864323478</v>
      </c>
      <c r="M84" s="859"/>
      <c r="N84" s="51"/>
    </row>
    <row r="85" spans="1:14" ht="15.75" thickBot="1">
      <c r="B85" s="91" t="s">
        <v>974</v>
      </c>
      <c r="C85" s="92"/>
      <c r="D85" s="92"/>
      <c r="E85" s="92"/>
      <c r="F85" s="92"/>
      <c r="G85" s="92"/>
      <c r="H85" s="92"/>
      <c r="I85" s="93"/>
      <c r="J85" s="94"/>
      <c r="K85" s="305">
        <v>0.05</v>
      </c>
      <c r="L85" s="860">
        <f>N78*K85</f>
        <v>401.76769864323478</v>
      </c>
      <c r="M85" s="861"/>
      <c r="N85" s="51"/>
    </row>
    <row r="86" spans="1:14" ht="15.75" thickBot="1">
      <c r="B86" s="823" t="s">
        <v>953</v>
      </c>
      <c r="C86" s="824"/>
      <c r="D86" s="824"/>
      <c r="E86" s="824"/>
      <c r="F86" s="824"/>
      <c r="G86" s="824"/>
      <c r="H86" s="824"/>
      <c r="I86" s="824"/>
      <c r="J86" s="824"/>
      <c r="K86" s="824"/>
      <c r="L86" s="824"/>
      <c r="M86" s="825"/>
      <c r="N86" s="52">
        <f>L83+L84+L85</f>
        <v>2410.6061918594087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10445.960164724103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2.31867233614408</v>
      </c>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10170.862679269463</v>
      </c>
      <c r="N48" s="272">
        <f>K48*M48</f>
        <v>12205.035215123355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12205.035215123355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12439.221121073906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2487.8442242147812</v>
      </c>
      <c r="M83" s="859"/>
      <c r="N83" s="51"/>
    </row>
    <row r="84" spans="1:14">
      <c r="B84" s="89" t="s">
        <v>973</v>
      </c>
      <c r="C84" s="90"/>
      <c r="D84" s="90"/>
      <c r="E84" s="90"/>
      <c r="F84" s="90"/>
      <c r="G84" s="90"/>
      <c r="H84" s="90"/>
      <c r="I84" s="87"/>
      <c r="J84" s="88"/>
      <c r="K84" s="304">
        <v>0.05</v>
      </c>
      <c r="L84" s="858">
        <f>N78*K84</f>
        <v>621.9610560536953</v>
      </c>
      <c r="M84" s="859"/>
      <c r="N84" s="51"/>
    </row>
    <row r="85" spans="1:14" ht="15.75" thickBot="1">
      <c r="B85" s="91" t="s">
        <v>974</v>
      </c>
      <c r="C85" s="92"/>
      <c r="D85" s="92"/>
      <c r="E85" s="92"/>
      <c r="F85" s="92"/>
      <c r="G85" s="92"/>
      <c r="H85" s="92"/>
      <c r="I85" s="93"/>
      <c r="J85" s="94"/>
      <c r="K85" s="305">
        <v>0.05</v>
      </c>
      <c r="L85" s="860">
        <f>N78*K85</f>
        <v>621.9610560536953</v>
      </c>
      <c r="M85" s="861"/>
      <c r="N85" s="51"/>
    </row>
    <row r="86" spans="1:14" ht="15.75" thickBot="1">
      <c r="B86" s="823" t="s">
        <v>953</v>
      </c>
      <c r="C86" s="824"/>
      <c r="D86" s="824"/>
      <c r="E86" s="824"/>
      <c r="F86" s="824"/>
      <c r="G86" s="824"/>
      <c r="H86" s="824"/>
      <c r="I86" s="824"/>
      <c r="J86" s="824"/>
      <c r="K86" s="824"/>
      <c r="L86" s="824"/>
      <c r="M86" s="825"/>
      <c r="N86" s="52">
        <f>L83+L84+L85</f>
        <v>3731.7663363221718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16170.987457396077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148291.15207070741</v>
      </c>
      <c r="L36" s="270"/>
      <c r="M36" s="271">
        <v>45</v>
      </c>
      <c r="N36" s="272">
        <f>K36/M36</f>
        <v>3295.3589349046092</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67221.840742152723</v>
      </c>
      <c r="L37" s="270"/>
      <c r="M37" s="271">
        <v>45</v>
      </c>
      <c r="N37" s="272">
        <f>K37/M37</f>
        <v>1493.8186831589494</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184084.84487840594</v>
      </c>
      <c r="L38" s="270"/>
      <c r="M38" s="271">
        <v>45</v>
      </c>
      <c r="N38" s="272">
        <f>K38/M38</f>
        <v>4090.7743306312432</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110451.53611919442</v>
      </c>
      <c r="L39" s="877">
        <v>45</v>
      </c>
      <c r="M39" s="878"/>
      <c r="N39" s="272">
        <f>K39/L39</f>
        <v>2454.478580426543</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12.881512978578222</v>
      </c>
    </row>
    <row r="43" spans="1:14" ht="15.75" thickBot="1">
      <c r="B43" s="823" t="s">
        <v>953</v>
      </c>
      <c r="C43" s="824"/>
      <c r="D43" s="824"/>
      <c r="E43" s="824"/>
      <c r="F43" s="824"/>
      <c r="G43" s="824"/>
      <c r="H43" s="824"/>
      <c r="I43" s="824"/>
      <c r="J43" s="824"/>
      <c r="K43" s="824"/>
      <c r="L43" s="824"/>
      <c r="M43" s="825"/>
      <c r="N43" s="394">
        <f>SUM(N36:N42)</f>
        <v>11347.312042099922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90020.192613305306</v>
      </c>
      <c r="N48" s="272">
        <f>K48*M48</f>
        <v>112525.24076663163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112525.24076663163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0">
        <f>VLOOKUP(A59,TRANSPORTE!A5:D123,4,FALSE)</f>
        <v>1294.9770701708335</v>
      </c>
      <c r="M59" s="911"/>
      <c r="N59" s="291">
        <f>K59*L59</f>
        <v>1618.7213377135417</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1618.7213377135417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126135.349795374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25227.069959074801</v>
      </c>
      <c r="M83" s="859"/>
      <c r="N83" s="51"/>
    </row>
    <row r="84" spans="1:14">
      <c r="B84" s="89" t="s">
        <v>973</v>
      </c>
      <c r="C84" s="90"/>
      <c r="D84" s="90"/>
      <c r="E84" s="90"/>
      <c r="F84" s="90"/>
      <c r="G84" s="90"/>
      <c r="H84" s="90"/>
      <c r="I84" s="87"/>
      <c r="J84" s="88"/>
      <c r="K84" s="304">
        <v>0.05</v>
      </c>
      <c r="L84" s="858">
        <f>N78*K84</f>
        <v>6306.7674897687002</v>
      </c>
      <c r="M84" s="859"/>
      <c r="N84" s="51"/>
    </row>
    <row r="85" spans="1:14" ht="15.75" thickBot="1">
      <c r="B85" s="91" t="s">
        <v>974</v>
      </c>
      <c r="C85" s="92"/>
      <c r="D85" s="92"/>
      <c r="E85" s="92"/>
      <c r="F85" s="92"/>
      <c r="G85" s="92"/>
      <c r="H85" s="92"/>
      <c r="I85" s="93"/>
      <c r="J85" s="94"/>
      <c r="K85" s="305">
        <v>0.05</v>
      </c>
      <c r="L85" s="860">
        <f>N78*K85</f>
        <v>6306.7674897687002</v>
      </c>
      <c r="M85" s="861"/>
      <c r="N85" s="51"/>
    </row>
    <row r="86" spans="1:14" ht="15.75" thickBot="1">
      <c r="B86" s="823" t="s">
        <v>953</v>
      </c>
      <c r="C86" s="824"/>
      <c r="D86" s="824"/>
      <c r="E86" s="824"/>
      <c r="F86" s="824"/>
      <c r="G86" s="824"/>
      <c r="H86" s="824"/>
      <c r="I86" s="824"/>
      <c r="J86" s="824"/>
      <c r="K86" s="824"/>
      <c r="L86" s="824"/>
      <c r="M86" s="825"/>
      <c r="N86" s="52">
        <f>L83+L84+L85</f>
        <v>37840.604938612203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ROUND((N78+N86),0)</f>
        <v>163976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148291.15207070741</v>
      </c>
      <c r="L36" s="270"/>
      <c r="M36" s="271">
        <v>45</v>
      </c>
      <c r="N36" s="272">
        <f>K36/M36</f>
        <v>3295.3589349046092</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67221.840742152723</v>
      </c>
      <c r="L37" s="270"/>
      <c r="M37" s="271">
        <v>45</v>
      </c>
      <c r="N37" s="272">
        <f>K37/M37</f>
        <v>1493.8186831589494</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184084.84487840594</v>
      </c>
      <c r="L38" s="270"/>
      <c r="M38" s="271">
        <v>45</v>
      </c>
      <c r="N38" s="272">
        <f>K38/M38</f>
        <v>4090.7743306312432</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110451.53611919442</v>
      </c>
      <c r="L39" s="877">
        <v>45</v>
      </c>
      <c r="M39" s="878"/>
      <c r="N39" s="272">
        <f>K39/L39</f>
        <v>2454.478580426543</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12.881512978578222</v>
      </c>
    </row>
    <row r="43" spans="1:14" ht="15.75" thickBot="1">
      <c r="B43" s="823" t="s">
        <v>953</v>
      </c>
      <c r="C43" s="824"/>
      <c r="D43" s="824"/>
      <c r="E43" s="824"/>
      <c r="F43" s="824"/>
      <c r="G43" s="824"/>
      <c r="H43" s="824"/>
      <c r="I43" s="824"/>
      <c r="J43" s="824"/>
      <c r="K43" s="824"/>
      <c r="L43" s="824"/>
      <c r="M43" s="825"/>
      <c r="N43" s="394">
        <f>SUM(N36:N42)</f>
        <v>11347.312042099922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38391.425324566422</v>
      </c>
      <c r="N48" s="272">
        <f>K48*M48</f>
        <v>47989.28165570803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47989.28165570803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1294.9770701708335</v>
      </c>
      <c r="M59" s="911"/>
      <c r="N59" s="291">
        <f>K59*L59</f>
        <v>1618.7213377135417</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1618.7213377135417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61599.390684450409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12319.878136890082</v>
      </c>
      <c r="M83" s="859"/>
      <c r="N83" s="51"/>
    </row>
    <row r="84" spans="1:14">
      <c r="B84" s="89" t="s">
        <v>973</v>
      </c>
      <c r="C84" s="90"/>
      <c r="D84" s="90"/>
      <c r="E84" s="90"/>
      <c r="F84" s="90"/>
      <c r="G84" s="90"/>
      <c r="H84" s="90"/>
      <c r="I84" s="87"/>
      <c r="J84" s="88"/>
      <c r="K84" s="304">
        <v>0.05</v>
      </c>
      <c r="L84" s="858">
        <f>N78*K84</f>
        <v>3079.9695342225205</v>
      </c>
      <c r="M84" s="859"/>
      <c r="N84" s="51"/>
    </row>
    <row r="85" spans="1:14" ht="15.75" thickBot="1">
      <c r="B85" s="91" t="s">
        <v>974</v>
      </c>
      <c r="C85" s="92"/>
      <c r="D85" s="92"/>
      <c r="E85" s="92"/>
      <c r="F85" s="92"/>
      <c r="G85" s="92"/>
      <c r="H85" s="92"/>
      <c r="I85" s="93"/>
      <c r="J85" s="94"/>
      <c r="K85" s="305">
        <v>0.05</v>
      </c>
      <c r="L85" s="860">
        <f>N78*K85</f>
        <v>3079.9695342225205</v>
      </c>
      <c r="M85" s="861"/>
      <c r="N85" s="51"/>
    </row>
    <row r="86" spans="1:14" ht="15.75" thickBot="1">
      <c r="B86" s="823" t="s">
        <v>953</v>
      </c>
      <c r="C86" s="824"/>
      <c r="D86" s="824"/>
      <c r="E86" s="824"/>
      <c r="F86" s="824"/>
      <c r="G86" s="824"/>
      <c r="H86" s="824"/>
      <c r="I86" s="824"/>
      <c r="J86" s="824"/>
      <c r="K86" s="824"/>
      <c r="L86" s="824"/>
      <c r="M86" s="825"/>
      <c r="N86" s="52">
        <f>L83+L84+L85</f>
        <v>18479.817205335123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80079.207889785524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148291.15207070741</v>
      </c>
      <c r="L36" s="270"/>
      <c r="M36" s="271">
        <v>45</v>
      </c>
      <c r="N36" s="272">
        <f>K36/M36</f>
        <v>3295.3589349046092</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67221.840742152723</v>
      </c>
      <c r="L37" s="270"/>
      <c r="M37" s="271">
        <v>45</v>
      </c>
      <c r="N37" s="272">
        <f>K37/M37</f>
        <v>1493.8186831589494</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184084.84487840594</v>
      </c>
      <c r="L38" s="270"/>
      <c r="M38" s="271">
        <v>45</v>
      </c>
      <c r="N38" s="272">
        <f>K38/M38</f>
        <v>4090.7743306312432</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110451.53611919442</v>
      </c>
      <c r="L39" s="877">
        <v>45</v>
      </c>
      <c r="M39" s="878"/>
      <c r="N39" s="272">
        <f>K39/L39</f>
        <v>2454.478580426543</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12.881512978578222</v>
      </c>
    </row>
    <row r="43" spans="1:14" ht="15.75" thickBot="1">
      <c r="B43" s="823" t="s">
        <v>953</v>
      </c>
      <c r="C43" s="824"/>
      <c r="D43" s="824"/>
      <c r="E43" s="824"/>
      <c r="F43" s="824"/>
      <c r="G43" s="824"/>
      <c r="H43" s="824"/>
      <c r="I43" s="824"/>
      <c r="J43" s="824"/>
      <c r="K43" s="824"/>
      <c r="L43" s="824"/>
      <c r="M43" s="825"/>
      <c r="N43" s="394">
        <f>SUM(N36:N42)</f>
        <v>11347.312042099922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37282.344678092391</v>
      </c>
      <c r="N48" s="272">
        <f>K48*M48</f>
        <v>46602.930847615491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46602.930847615491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1294.9770701708335</v>
      </c>
      <c r="M59" s="911"/>
      <c r="N59" s="291">
        <f>K59*L59</f>
        <v>1618.7213377135417</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1618.7213377135417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60213.039876357871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12042.607975271574</v>
      </c>
      <c r="M83" s="859"/>
      <c r="N83" s="51"/>
    </row>
    <row r="84" spans="1:14">
      <c r="B84" s="89" t="s">
        <v>973</v>
      </c>
      <c r="C84" s="90"/>
      <c r="D84" s="90"/>
      <c r="E84" s="90"/>
      <c r="F84" s="90"/>
      <c r="G84" s="90"/>
      <c r="H84" s="90"/>
      <c r="I84" s="87"/>
      <c r="J84" s="88"/>
      <c r="K84" s="304">
        <v>0.05</v>
      </c>
      <c r="L84" s="858">
        <f>N78*K84</f>
        <v>3010.6519938178935</v>
      </c>
      <c r="M84" s="859"/>
      <c r="N84" s="51"/>
    </row>
    <row r="85" spans="1:14" ht="15.75" thickBot="1">
      <c r="B85" s="91" t="s">
        <v>974</v>
      </c>
      <c r="C85" s="92"/>
      <c r="D85" s="92"/>
      <c r="E85" s="92"/>
      <c r="F85" s="92"/>
      <c r="G85" s="92"/>
      <c r="H85" s="92"/>
      <c r="I85" s="93"/>
      <c r="J85" s="94"/>
      <c r="K85" s="305">
        <v>0.05</v>
      </c>
      <c r="L85" s="860">
        <f>N78*K85</f>
        <v>3010.6519938178935</v>
      </c>
      <c r="M85" s="861"/>
      <c r="N85" s="51"/>
    </row>
    <row r="86" spans="1:14" ht="15.75" thickBot="1">
      <c r="B86" s="823" t="s">
        <v>953</v>
      </c>
      <c r="C86" s="824"/>
      <c r="D86" s="824"/>
      <c r="E86" s="824"/>
      <c r="F86" s="824"/>
      <c r="G86" s="824"/>
      <c r="H86" s="824"/>
      <c r="I86" s="824"/>
      <c r="J86" s="824"/>
      <c r="K86" s="824"/>
      <c r="L86" s="824"/>
      <c r="M86" s="825"/>
      <c r="N86" s="52">
        <f>L83+L84+L85</f>
        <v>18063.911962907361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78276.951839265239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148291.15207070741</v>
      </c>
      <c r="L36" s="270"/>
      <c r="M36" s="271">
        <v>400</v>
      </c>
      <c r="N36" s="272">
        <f>K36/M36</f>
        <v>370.72788017676851</v>
      </c>
    </row>
    <row r="37" spans="1:14">
      <c r="A37" s="113" t="s">
        <v>152</v>
      </c>
      <c r="B37" s="872" t="str">
        <f>VLOOKUP(A37,EQUIPOS!A7:D154,3,FALSE)</f>
        <v xml:space="preserve">Carrotanque de agua(1000 Galones) </v>
      </c>
      <c r="C37" s="873"/>
      <c r="D37" s="873"/>
      <c r="E37" s="873"/>
      <c r="F37" s="873"/>
      <c r="G37" s="873"/>
      <c r="H37" s="874"/>
      <c r="I37" s="267"/>
      <c r="J37" s="268"/>
      <c r="K37" s="269">
        <f>VLOOKUP(A37,EQUIPOS!A7:D164,4,FALSE)</f>
        <v>67221.840742152723</v>
      </c>
      <c r="L37" s="270"/>
      <c r="M37" s="271">
        <v>200</v>
      </c>
      <c r="N37" s="272">
        <f>K37/M37</f>
        <v>336.10920371076361</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184084.84487840594</v>
      </c>
      <c r="L38" s="270"/>
      <c r="M38" s="271">
        <v>200</v>
      </c>
      <c r="N38" s="272">
        <f>K38/M38</f>
        <v>920.42422439202971</v>
      </c>
    </row>
    <row r="39" spans="1:14">
      <c r="A39" t="s">
        <v>365</v>
      </c>
      <c r="B39" s="872" t="str">
        <f>VLOOKUP(A39,EQUIPOS!A9:D155,3,FALSE)</f>
        <v xml:space="preserve">Vibrocompatador, potencia 153 HP, peso 10 Ton. </v>
      </c>
      <c r="C39" s="873"/>
      <c r="D39" s="873"/>
      <c r="E39" s="873"/>
      <c r="F39" s="873"/>
      <c r="G39" s="873"/>
      <c r="H39" s="874"/>
      <c r="I39" s="875"/>
      <c r="J39" s="876"/>
      <c r="K39" s="269">
        <f>VLOOKUP(A39,EQUIPOS!A9:D166,4,FALSE)</f>
        <v>110451.53611919442</v>
      </c>
      <c r="L39" s="877">
        <v>200</v>
      </c>
      <c r="M39" s="878"/>
      <c r="N39" s="272">
        <f>K39/L39</f>
        <v>552.25768059597215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2.8983404201801002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2182.4173292957139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144.917021009005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2327.334350304719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465.46687006094385</v>
      </c>
      <c r="M83" s="859"/>
      <c r="N83" s="51"/>
    </row>
    <row r="84" spans="1:14">
      <c r="B84" s="89" t="s">
        <v>973</v>
      </c>
      <c r="C84" s="90"/>
      <c r="D84" s="90"/>
      <c r="E84" s="90"/>
      <c r="F84" s="90"/>
      <c r="G84" s="90"/>
      <c r="H84" s="90"/>
      <c r="I84" s="87"/>
      <c r="J84" s="88"/>
      <c r="K84" s="304">
        <v>0.05</v>
      </c>
      <c r="L84" s="858">
        <f>N78*K84</f>
        <v>116.36671751523596</v>
      </c>
      <c r="M84" s="859"/>
      <c r="N84" s="51"/>
    </row>
    <row r="85" spans="1:14" ht="15.75" thickBot="1">
      <c r="B85" s="91" t="s">
        <v>974</v>
      </c>
      <c r="C85" s="92"/>
      <c r="D85" s="92"/>
      <c r="E85" s="92"/>
      <c r="F85" s="92"/>
      <c r="G85" s="92"/>
      <c r="H85" s="92"/>
      <c r="I85" s="93"/>
      <c r="J85" s="94"/>
      <c r="K85" s="305">
        <v>0.05</v>
      </c>
      <c r="L85" s="860">
        <f>N78*K85</f>
        <v>116.36671751523596</v>
      </c>
      <c r="M85" s="861"/>
      <c r="N85" s="51"/>
    </row>
    <row r="86" spans="1:14" ht="15.75" thickBot="1">
      <c r="B86" s="823" t="s">
        <v>953</v>
      </c>
      <c r="C86" s="824"/>
      <c r="D86" s="824"/>
      <c r="E86" s="824"/>
      <c r="F86" s="824"/>
      <c r="G86" s="824"/>
      <c r="H86" s="824"/>
      <c r="I86" s="824"/>
      <c r="J86" s="824"/>
      <c r="K86" s="824"/>
      <c r="L86" s="824"/>
      <c r="M86" s="825"/>
      <c r="N86" s="52">
        <f>L83+L84+L85</f>
        <v>698.20030509141566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3025.5346553961344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2.31867233614408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6689.1776225785188</v>
      </c>
      <c r="N48" s="272">
        <f>K48*M48</f>
        <v>8027.0131470942224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8027.0131470942224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8261.1990530447747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1652.2398106089549</v>
      </c>
      <c r="M83" s="859"/>
      <c r="N83" s="51"/>
    </row>
    <row r="84" spans="1:14">
      <c r="B84" s="89" t="s">
        <v>973</v>
      </c>
      <c r="C84" s="90"/>
      <c r="D84" s="90"/>
      <c r="E84" s="90"/>
      <c r="F84" s="90"/>
      <c r="G84" s="90"/>
      <c r="H84" s="90"/>
      <c r="I84" s="87"/>
      <c r="J84" s="88"/>
      <c r="K84" s="304">
        <v>0.05</v>
      </c>
      <c r="L84" s="858">
        <f>N78*K84</f>
        <v>413.05995265223874</v>
      </c>
      <c r="M84" s="859"/>
      <c r="N84" s="51"/>
    </row>
    <row r="85" spans="1:14" ht="15.75" thickBot="1">
      <c r="B85" s="91" t="s">
        <v>974</v>
      </c>
      <c r="C85" s="92"/>
      <c r="D85" s="92"/>
      <c r="E85" s="92"/>
      <c r="F85" s="92"/>
      <c r="G85" s="92"/>
      <c r="H85" s="92"/>
      <c r="I85" s="93"/>
      <c r="J85" s="94"/>
      <c r="K85" s="305">
        <v>0.05</v>
      </c>
      <c r="L85" s="860">
        <f>N78*K85</f>
        <v>413.05995265223874</v>
      </c>
      <c r="M85" s="861"/>
      <c r="N85" s="51"/>
    </row>
    <row r="86" spans="1:14" ht="15.75" thickBot="1">
      <c r="B86" s="823" t="s">
        <v>953</v>
      </c>
      <c r="C86" s="824"/>
      <c r="D86" s="824"/>
      <c r="E86" s="824"/>
      <c r="F86" s="824"/>
      <c r="G86" s="824"/>
      <c r="H86" s="824"/>
      <c r="I86" s="824"/>
      <c r="J86" s="824"/>
      <c r="K86" s="824"/>
      <c r="L86" s="824"/>
      <c r="M86" s="825"/>
      <c r="N86" s="52">
        <f>L83+L84+L85</f>
        <v>2478.3597159134324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10739.558768958206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2.31867233614408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1163.9091811901105</v>
      </c>
      <c r="M83" s="859"/>
      <c r="N83" s="51"/>
    </row>
    <row r="84" spans="1:14">
      <c r="B84" s="89" t="s">
        <v>973</v>
      </c>
      <c r="C84" s="90"/>
      <c r="D84" s="90"/>
      <c r="E84" s="90"/>
      <c r="F84" s="90"/>
      <c r="G84" s="90"/>
      <c r="H84" s="90"/>
      <c r="I84" s="87"/>
      <c r="J84" s="88"/>
      <c r="K84" s="304">
        <v>0.05</v>
      </c>
      <c r="L84" s="858">
        <f>N78*K84</f>
        <v>290.97729529752763</v>
      </c>
      <c r="M84" s="859"/>
      <c r="N84" s="51"/>
    </row>
    <row r="85" spans="1:14" ht="15.75" thickBot="1">
      <c r="B85" s="91" t="s">
        <v>974</v>
      </c>
      <c r="C85" s="92"/>
      <c r="D85" s="92"/>
      <c r="E85" s="92"/>
      <c r="F85" s="92"/>
      <c r="G85" s="92"/>
      <c r="H85" s="92"/>
      <c r="I85" s="93"/>
      <c r="J85" s="94"/>
      <c r="K85" s="305">
        <v>0.05</v>
      </c>
      <c r="L85" s="860">
        <f>N78*K85</f>
        <v>290.97729529752763</v>
      </c>
      <c r="M85" s="861"/>
      <c r="N85" s="51"/>
    </row>
    <row r="86" spans="1:14" ht="15.75" thickBot="1">
      <c r="B86" s="823" t="s">
        <v>953</v>
      </c>
      <c r="C86" s="824"/>
      <c r="D86" s="824"/>
      <c r="E86" s="824"/>
      <c r="F86" s="824"/>
      <c r="G86" s="824"/>
      <c r="H86" s="824"/>
      <c r="I86" s="824"/>
      <c r="J86" s="824"/>
      <c r="K86" s="824"/>
      <c r="L86" s="824"/>
      <c r="M86" s="825"/>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2.31867233614408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7871.2976458572784</v>
      </c>
      <c r="N48" s="272">
        <f>K48*M48</f>
        <v>9445.5571750287345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9445.5571750287345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9679.7430809792859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1935.9486161958573</v>
      </c>
      <c r="M83" s="859"/>
      <c r="N83" s="51"/>
    </row>
    <row r="84" spans="1:14">
      <c r="B84" s="89" t="s">
        <v>973</v>
      </c>
      <c r="C84" s="90"/>
      <c r="D84" s="90"/>
      <c r="E84" s="90"/>
      <c r="F84" s="90"/>
      <c r="G84" s="90"/>
      <c r="H84" s="90"/>
      <c r="I84" s="87"/>
      <c r="J84" s="88"/>
      <c r="K84" s="304">
        <v>0.05</v>
      </c>
      <c r="L84" s="858">
        <f>N78*K84</f>
        <v>483.98715404896433</v>
      </c>
      <c r="M84" s="859"/>
      <c r="N84" s="51"/>
    </row>
    <row r="85" spans="1:14" ht="15.75" thickBot="1">
      <c r="B85" s="91" t="s">
        <v>974</v>
      </c>
      <c r="C85" s="92"/>
      <c r="D85" s="92"/>
      <c r="E85" s="92"/>
      <c r="F85" s="92"/>
      <c r="G85" s="92"/>
      <c r="H85" s="92"/>
      <c r="I85" s="93"/>
      <c r="J85" s="94"/>
      <c r="K85" s="305">
        <v>0.05</v>
      </c>
      <c r="L85" s="860">
        <f>N78*K85</f>
        <v>483.98715404896433</v>
      </c>
      <c r="M85" s="861"/>
      <c r="N85" s="51"/>
    </row>
    <row r="86" spans="1:14" ht="15.75" thickBot="1">
      <c r="B86" s="823" t="s">
        <v>953</v>
      </c>
      <c r="C86" s="824"/>
      <c r="D86" s="824"/>
      <c r="E86" s="824"/>
      <c r="F86" s="824"/>
      <c r="G86" s="824"/>
      <c r="H86" s="824"/>
      <c r="I86" s="824"/>
      <c r="J86" s="824"/>
      <c r="K86" s="824"/>
      <c r="L86" s="824"/>
      <c r="M86" s="825"/>
      <c r="N86" s="52">
        <f>L83+L84+L85</f>
        <v>2903.9229242937859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12583.666005273071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2.31867233614408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13414.168141915028</v>
      </c>
      <c r="N48" s="272">
        <f>K48*M48</f>
        <v>17438.418584489536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17438.418584489536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17672.604490440088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3534.5208980880179</v>
      </c>
      <c r="M83" s="859"/>
      <c r="N83" s="51"/>
    </row>
    <row r="84" spans="1:14">
      <c r="B84" s="89" t="s">
        <v>973</v>
      </c>
      <c r="C84" s="90"/>
      <c r="D84" s="90"/>
      <c r="E84" s="90"/>
      <c r="F84" s="90"/>
      <c r="G84" s="90"/>
      <c r="H84" s="90"/>
      <c r="I84" s="87"/>
      <c r="J84" s="88"/>
      <c r="K84" s="304">
        <v>0.05</v>
      </c>
      <c r="L84" s="858">
        <f>N78*K84</f>
        <v>883.63022452200448</v>
      </c>
      <c r="M84" s="859"/>
      <c r="N84" s="51"/>
    </row>
    <row r="85" spans="1:14" ht="15.75" thickBot="1">
      <c r="B85" s="91" t="s">
        <v>974</v>
      </c>
      <c r="C85" s="92"/>
      <c r="D85" s="92"/>
      <c r="E85" s="92"/>
      <c r="F85" s="92"/>
      <c r="G85" s="92"/>
      <c r="H85" s="92"/>
      <c r="I85" s="93"/>
      <c r="J85" s="94"/>
      <c r="K85" s="305">
        <v>0.05</v>
      </c>
      <c r="L85" s="860">
        <f>N78*K85</f>
        <v>883.63022452200448</v>
      </c>
      <c r="M85" s="861"/>
      <c r="N85" s="51"/>
    </row>
    <row r="86" spans="1:14" ht="15.75" thickBot="1">
      <c r="B86" s="823" t="s">
        <v>953</v>
      </c>
      <c r="C86" s="824"/>
      <c r="D86" s="824"/>
      <c r="E86" s="824"/>
      <c r="F86" s="824"/>
      <c r="G86" s="824"/>
      <c r="H86" s="824"/>
      <c r="I86" s="824"/>
      <c r="J86" s="824"/>
      <c r="K86" s="824"/>
      <c r="L86" s="824"/>
      <c r="M86" s="825"/>
      <c r="N86" s="52">
        <f>L83+L84+L85</f>
        <v>5301.7813471320278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22974.385837572117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303</v>
      </c>
      <c r="B36" s="872" t="str">
        <f>VLOOKUP(A36,EQUIPOS!A6:D154,3,FALSE)</f>
        <v>Retrocargador, pala de 1,1 m3 de capacidad, profundidad de excavación de 4.400 mm y una altura de 5.680 mm</v>
      </c>
      <c r="C36" s="873"/>
      <c r="D36" s="873"/>
      <c r="E36" s="873"/>
      <c r="F36" s="873"/>
      <c r="G36" s="873"/>
      <c r="H36" s="874"/>
      <c r="I36" s="267"/>
      <c r="J36" s="268"/>
      <c r="K36" s="269">
        <f>VLOOKUP(A36,EQUIPOS!A6:D163,4,FALSE)</f>
        <v>83899.627353749631</v>
      </c>
      <c r="L36" s="270"/>
      <c r="M36" s="271">
        <v>250</v>
      </c>
      <c r="N36" s="272">
        <f>K36/M36</f>
        <v>335.59850941499855</v>
      </c>
    </row>
    <row r="37" spans="1:14">
      <c r="A37" s="113" t="s">
        <v>373</v>
      </c>
      <c r="B37" s="872" t="str">
        <f>VLOOKUP(A37,EQUIPOS!A7:D154,3,FALSE)</f>
        <v>Volqueta 6 m3</v>
      </c>
      <c r="C37" s="873"/>
      <c r="D37" s="873"/>
      <c r="E37" s="873"/>
      <c r="F37" s="873"/>
      <c r="G37" s="873"/>
      <c r="H37" s="874"/>
      <c r="I37" s="267"/>
      <c r="J37" s="268"/>
      <c r="K37" s="269">
        <f>VLOOKUP(A37,EQUIPOS!A7:D164,4,FALSE)</f>
        <v>62394.888291625786</v>
      </c>
      <c r="L37" s="270"/>
      <c r="M37" s="271">
        <v>250</v>
      </c>
      <c r="N37" s="272">
        <f>K37/M37</f>
        <v>249.57955316650313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5.7966808403601995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590.97474342186183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115.93361680720399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706.90836022906581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141.38167204581316</v>
      </c>
      <c r="M83" s="859"/>
      <c r="N83" s="51"/>
    </row>
    <row r="84" spans="1:14">
      <c r="B84" s="89" t="s">
        <v>973</v>
      </c>
      <c r="C84" s="90"/>
      <c r="D84" s="90"/>
      <c r="E84" s="90"/>
      <c r="F84" s="90"/>
      <c r="G84" s="90"/>
      <c r="H84" s="90"/>
      <c r="I84" s="87"/>
      <c r="J84" s="88"/>
      <c r="K84" s="304">
        <v>0.05</v>
      </c>
      <c r="L84" s="858">
        <f>N78*K84</f>
        <v>35.34541801145329</v>
      </c>
      <c r="M84" s="859"/>
      <c r="N84" s="51"/>
    </row>
    <row r="85" spans="1:14" ht="15.75" thickBot="1">
      <c r="B85" s="91" t="s">
        <v>974</v>
      </c>
      <c r="C85" s="92"/>
      <c r="D85" s="92"/>
      <c r="E85" s="92"/>
      <c r="F85" s="92"/>
      <c r="G85" s="92"/>
      <c r="H85" s="92"/>
      <c r="I85" s="93"/>
      <c r="J85" s="94"/>
      <c r="K85" s="305">
        <v>0.05</v>
      </c>
      <c r="L85" s="860">
        <f>N78*K85</f>
        <v>35.34541801145329</v>
      </c>
      <c r="M85" s="861"/>
      <c r="N85" s="51"/>
    </row>
    <row r="86" spans="1:14" ht="15.75" thickBot="1">
      <c r="B86" s="823" t="s">
        <v>953</v>
      </c>
      <c r="C86" s="824"/>
      <c r="D86" s="824"/>
      <c r="E86" s="824"/>
      <c r="F86" s="824"/>
      <c r="G86" s="824"/>
      <c r="H86" s="824"/>
      <c r="I86" s="824"/>
      <c r="J86" s="824"/>
      <c r="K86" s="824"/>
      <c r="L86" s="824"/>
      <c r="M86" s="825"/>
      <c r="N86" s="52">
        <f>L83+L84+L85</f>
        <v>212.07250806871974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918.98086829778549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35</v>
      </c>
      <c r="N36" s="272">
        <f>K36/M36</f>
        <v>1920.6240212043635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35</v>
      </c>
      <c r="N37" s="272">
        <f>K37/M37</f>
        <v>5259.566996525884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35</v>
      </c>
      <c r="N38" s="272">
        <f>K38/M38</f>
        <v>3155.7581748341263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16.561945258171999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10352.511137822547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91.77054794235211</v>
      </c>
      <c r="N48" s="272">
        <f>K48*M48</f>
        <v>2294.2636985588028</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661.41943699914771</v>
      </c>
      <c r="N49" s="272">
        <f>K49*M49</f>
        <v>52913.554959931818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55207.818658490622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66388.427059221765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13277.685411844353</v>
      </c>
      <c r="M83" s="859"/>
      <c r="N83" s="51"/>
    </row>
    <row r="84" spans="1:14">
      <c r="B84" s="89" t="s">
        <v>973</v>
      </c>
      <c r="C84" s="90"/>
      <c r="D84" s="90"/>
      <c r="E84" s="90"/>
      <c r="F84" s="90"/>
      <c r="G84" s="90"/>
      <c r="H84" s="90"/>
      <c r="I84" s="87"/>
      <c r="J84" s="88"/>
      <c r="K84" s="304">
        <v>0.05</v>
      </c>
      <c r="L84" s="858">
        <f>N78*K84</f>
        <v>3319.4213529610884</v>
      </c>
      <c r="M84" s="859"/>
      <c r="N84" s="51"/>
    </row>
    <row r="85" spans="1:14" ht="15.75" thickBot="1">
      <c r="B85" s="91" t="s">
        <v>974</v>
      </c>
      <c r="C85" s="92"/>
      <c r="D85" s="92"/>
      <c r="E85" s="92"/>
      <c r="F85" s="92"/>
      <c r="G85" s="92"/>
      <c r="H85" s="92"/>
      <c r="I85" s="93"/>
      <c r="J85" s="94"/>
      <c r="K85" s="305">
        <v>0.05</v>
      </c>
      <c r="L85" s="860">
        <f>N78*K85</f>
        <v>3319.4213529610884</v>
      </c>
      <c r="M85" s="861"/>
      <c r="N85" s="51"/>
    </row>
    <row r="86" spans="1:14" ht="15.75" thickBot="1">
      <c r="B86" s="823" t="s">
        <v>953</v>
      </c>
      <c r="C86" s="824"/>
      <c r="D86" s="824"/>
      <c r="E86" s="824"/>
      <c r="F86" s="824"/>
      <c r="G86" s="824"/>
      <c r="H86" s="824"/>
      <c r="I86" s="824"/>
      <c r="J86" s="824"/>
      <c r="K86" s="824"/>
      <c r="L86" s="824"/>
      <c r="M86" s="825"/>
      <c r="N86" s="52">
        <f>L83+L84+L85</f>
        <v>19916.528117766531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86304.955176988296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35</v>
      </c>
      <c r="N36" s="272">
        <f>K36/M36</f>
        <v>1920.6240212043635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35</v>
      </c>
      <c r="N37" s="272">
        <f>K37/M37</f>
        <v>5259.566996525884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35</v>
      </c>
      <c r="N38" s="272">
        <f>K38/M38</f>
        <v>3155.7581748341263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16.561945258171999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10352.511137822547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91.77054794235211</v>
      </c>
      <c r="N48" s="272">
        <f>K48*M48</f>
        <v>2294.2636985588028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2294.2636985588028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13474.872099289951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2694.9744198579901</v>
      </c>
      <c r="M83" s="859"/>
      <c r="N83" s="51"/>
    </row>
    <row r="84" spans="1:14">
      <c r="B84" s="89" t="s">
        <v>973</v>
      </c>
      <c r="C84" s="90"/>
      <c r="D84" s="90"/>
      <c r="E84" s="90"/>
      <c r="F84" s="90"/>
      <c r="G84" s="90"/>
      <c r="H84" s="90"/>
      <c r="I84" s="87"/>
      <c r="J84" s="88"/>
      <c r="K84" s="304">
        <v>0.05</v>
      </c>
      <c r="L84" s="858">
        <f>N78*K84</f>
        <v>673.74360496449754</v>
      </c>
      <c r="M84" s="859"/>
      <c r="N84" s="51"/>
    </row>
    <row r="85" spans="1:14" ht="15.75" thickBot="1">
      <c r="B85" s="91" t="s">
        <v>974</v>
      </c>
      <c r="C85" s="92"/>
      <c r="D85" s="92"/>
      <c r="E85" s="92"/>
      <c r="F85" s="92"/>
      <c r="G85" s="92"/>
      <c r="H85" s="92"/>
      <c r="I85" s="93"/>
      <c r="J85" s="94"/>
      <c r="K85" s="305">
        <v>0.05</v>
      </c>
      <c r="L85" s="860">
        <f>N78*K85</f>
        <v>673.74360496449754</v>
      </c>
      <c r="M85" s="861"/>
      <c r="N85" s="51"/>
    </row>
    <row r="86" spans="1:14" ht="15.75" thickBot="1">
      <c r="B86" s="823" t="s">
        <v>953</v>
      </c>
      <c r="C86" s="824"/>
      <c r="D86" s="824"/>
      <c r="E86" s="824"/>
      <c r="F86" s="824"/>
      <c r="G86" s="824"/>
      <c r="H86" s="824"/>
      <c r="I86" s="824"/>
      <c r="J86" s="824"/>
      <c r="K86" s="824"/>
      <c r="L86" s="824"/>
      <c r="M86" s="825"/>
      <c r="N86" s="52">
        <f>L83+L84+L85</f>
        <v>4042.4616297869852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17517.333729076934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661.41943699914771</v>
      </c>
      <c r="N48" s="272">
        <f>K48*M48</f>
        <v>661.41943699914771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661.41943699914771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661.41943699914771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132.28388739982955</v>
      </c>
      <c r="M83" s="859"/>
      <c r="N83" s="51"/>
    </row>
    <row r="84" spans="1:14">
      <c r="B84" s="89" t="s">
        <v>973</v>
      </c>
      <c r="C84" s="90"/>
      <c r="D84" s="90"/>
      <c r="E84" s="90"/>
      <c r="F84" s="90"/>
      <c r="G84" s="90"/>
      <c r="H84" s="90"/>
      <c r="I84" s="87"/>
      <c r="J84" s="88"/>
      <c r="K84" s="304">
        <v>0.05</v>
      </c>
      <c r="L84" s="858">
        <f>N78*K84</f>
        <v>33.070971849957388</v>
      </c>
      <c r="M84" s="859"/>
      <c r="N84" s="51"/>
    </row>
    <row r="85" spans="1:14" ht="15.75" thickBot="1">
      <c r="B85" s="91" t="s">
        <v>974</v>
      </c>
      <c r="C85" s="92"/>
      <c r="D85" s="92"/>
      <c r="E85" s="92"/>
      <c r="F85" s="92"/>
      <c r="G85" s="92"/>
      <c r="H85" s="92"/>
      <c r="I85" s="93"/>
      <c r="J85" s="94"/>
      <c r="K85" s="305">
        <v>0.05</v>
      </c>
      <c r="L85" s="860">
        <f>N78*K85</f>
        <v>33.070971849957388</v>
      </c>
      <c r="M85" s="861"/>
      <c r="N85" s="51"/>
    </row>
    <row r="86" spans="1:14" ht="15.75" thickBot="1">
      <c r="B86" s="823" t="s">
        <v>953</v>
      </c>
      <c r="C86" s="824"/>
      <c r="D86" s="824"/>
      <c r="E86" s="824"/>
      <c r="F86" s="824"/>
      <c r="G86" s="824"/>
      <c r="H86" s="824"/>
      <c r="I86" s="824"/>
      <c r="J86" s="824"/>
      <c r="K86" s="824"/>
      <c r="L86" s="824"/>
      <c r="M86" s="825"/>
      <c r="N86" s="52">
        <f>L83+L84+L85</f>
        <v>198.42583109974436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859.84526809889212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35</v>
      </c>
      <c r="N36" s="272">
        <f>K36/M36</f>
        <v>1920.6240212043635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35</v>
      </c>
      <c r="N37" s="272">
        <f>K37/M37</f>
        <v>5259.566996525884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35</v>
      </c>
      <c r="N38" s="272">
        <f>K38/M38</f>
        <v>3155.7581748341263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16.561945258171999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10352.511137822547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1342.9836284246651</v>
      </c>
      <c r="N48" s="272">
        <f>K48*M48</f>
        <v>107438.6902739732</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91.77054794235211</v>
      </c>
      <c r="N49" s="272">
        <f>K49*M49</f>
        <v>2294.2636985588028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109732.95397253201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120913.56237326315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24182.712474652631</v>
      </c>
      <c r="M83" s="859"/>
      <c r="N83" s="51"/>
    </row>
    <row r="84" spans="1:14">
      <c r="B84" s="89" t="s">
        <v>973</v>
      </c>
      <c r="C84" s="90"/>
      <c r="D84" s="90"/>
      <c r="E84" s="90"/>
      <c r="F84" s="90"/>
      <c r="G84" s="90"/>
      <c r="H84" s="90"/>
      <c r="I84" s="87"/>
      <c r="J84" s="88"/>
      <c r="K84" s="304">
        <v>0.05</v>
      </c>
      <c r="L84" s="858">
        <f>N78*K84</f>
        <v>6045.6781186631579</v>
      </c>
      <c r="M84" s="859"/>
      <c r="N84" s="51"/>
    </row>
    <row r="85" spans="1:14" ht="15.75" thickBot="1">
      <c r="B85" s="91" t="s">
        <v>974</v>
      </c>
      <c r="C85" s="92"/>
      <c r="D85" s="92"/>
      <c r="E85" s="92"/>
      <c r="F85" s="92"/>
      <c r="G85" s="92"/>
      <c r="H85" s="92"/>
      <c r="I85" s="93"/>
      <c r="J85" s="94"/>
      <c r="K85" s="305">
        <v>0.05</v>
      </c>
      <c r="L85" s="860">
        <f>N78*K85</f>
        <v>6045.6781186631579</v>
      </c>
      <c r="M85" s="861"/>
      <c r="N85" s="51"/>
    </row>
    <row r="86" spans="1:14" ht="15.75" thickBot="1">
      <c r="B86" s="823" t="s">
        <v>953</v>
      </c>
      <c r="C86" s="824"/>
      <c r="D86" s="824"/>
      <c r="E86" s="824"/>
      <c r="F86" s="824"/>
      <c r="G86" s="824"/>
      <c r="H86" s="824"/>
      <c r="I86" s="824"/>
      <c r="J86" s="824"/>
      <c r="K86" s="824"/>
      <c r="L86" s="824"/>
      <c r="M86" s="825"/>
      <c r="N86" s="52">
        <f>L83+L84+L85</f>
        <v>36274.068711978944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157187.63108524209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35</v>
      </c>
      <c r="N36" s="272">
        <f>K36/M36</f>
        <v>1920.6240212043635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35</v>
      </c>
      <c r="N37" s="272">
        <f>K37/M37</f>
        <v>5259.566996525884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35</v>
      </c>
      <c r="N38" s="272">
        <f>K38/M38</f>
        <v>3155.7581748341263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16.561945258171999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10352.511137822547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91.77054794235211</v>
      </c>
      <c r="N48" s="272">
        <f>K48*M48</f>
        <v>2294.2636985588028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2294.2636985588028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828.09726290859999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13474.872099289951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2694.9744198579901</v>
      </c>
      <c r="M82" s="859"/>
      <c r="N82" s="51"/>
    </row>
    <row r="83" spans="1:14">
      <c r="B83" s="89" t="s">
        <v>973</v>
      </c>
      <c r="C83" s="90"/>
      <c r="D83" s="90"/>
      <c r="E83" s="90"/>
      <c r="F83" s="90"/>
      <c r="G83" s="90"/>
      <c r="H83" s="90"/>
      <c r="I83" s="87"/>
      <c r="J83" s="88"/>
      <c r="K83" s="304">
        <v>0.05</v>
      </c>
      <c r="L83" s="858">
        <f>N77*K83</f>
        <v>673.74360496449754</v>
      </c>
      <c r="M83" s="859"/>
      <c r="N83" s="51"/>
    </row>
    <row r="84" spans="1:14" ht="15.75" thickBot="1">
      <c r="B84" s="91" t="s">
        <v>974</v>
      </c>
      <c r="C84" s="92"/>
      <c r="D84" s="92"/>
      <c r="E84" s="92"/>
      <c r="F84" s="92"/>
      <c r="G84" s="92"/>
      <c r="H84" s="92"/>
      <c r="I84" s="93"/>
      <c r="J84" s="94"/>
      <c r="K84" s="305">
        <v>0.05</v>
      </c>
      <c r="L84" s="860">
        <f>N77*K84</f>
        <v>673.74360496449754</v>
      </c>
      <c r="M84" s="861"/>
      <c r="N84" s="51"/>
    </row>
    <row r="85" spans="1:14" ht="15.75" thickBot="1">
      <c r="B85" s="823" t="s">
        <v>953</v>
      </c>
      <c r="C85" s="824"/>
      <c r="D85" s="824"/>
      <c r="E85" s="824"/>
      <c r="F85" s="824"/>
      <c r="G85" s="824"/>
      <c r="H85" s="824"/>
      <c r="I85" s="824"/>
      <c r="J85" s="824"/>
      <c r="K85" s="824"/>
      <c r="L85" s="824"/>
      <c r="M85" s="825"/>
      <c r="N85" s="52">
        <f>L82+L83+L84</f>
        <v>4042.4616297869852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17517.333729076934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1342.9836284246651</v>
      </c>
      <c r="N48" s="272">
        <f>K48*M48</f>
        <v>1342.9836284246651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1342.9836284246651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1342.9836284246651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268.59672568493301</v>
      </c>
      <c r="M83" s="859"/>
      <c r="N83" s="51"/>
    </row>
    <row r="84" spans="1:14">
      <c r="B84" s="89" t="s">
        <v>973</v>
      </c>
      <c r="C84" s="90"/>
      <c r="D84" s="90"/>
      <c r="E84" s="90"/>
      <c r="F84" s="90"/>
      <c r="G84" s="90"/>
      <c r="H84" s="90"/>
      <c r="I84" s="87"/>
      <c r="J84" s="88"/>
      <c r="K84" s="304">
        <v>0.05</v>
      </c>
      <c r="L84" s="858">
        <f>N78*K84</f>
        <v>67.149181421233251</v>
      </c>
      <c r="M84" s="859"/>
      <c r="N84" s="51"/>
    </row>
    <row r="85" spans="1:14" ht="15.75" thickBot="1">
      <c r="B85" s="91" t="s">
        <v>974</v>
      </c>
      <c r="C85" s="92"/>
      <c r="D85" s="92"/>
      <c r="E85" s="92"/>
      <c r="F85" s="92"/>
      <c r="G85" s="92"/>
      <c r="H85" s="92"/>
      <c r="I85" s="93"/>
      <c r="J85" s="94"/>
      <c r="K85" s="305">
        <v>0.05</v>
      </c>
      <c r="L85" s="860">
        <f>N78*K85</f>
        <v>67.149181421233251</v>
      </c>
      <c r="M85" s="861"/>
      <c r="N85" s="51"/>
    </row>
    <row r="86" spans="1:14" ht="15.75" thickBot="1">
      <c r="B86" s="823" t="s">
        <v>953</v>
      </c>
      <c r="C86" s="824"/>
      <c r="D86" s="824"/>
      <c r="E86" s="824"/>
      <c r="F86" s="824"/>
      <c r="G86" s="824"/>
      <c r="H86" s="824"/>
      <c r="I86" s="824"/>
      <c r="J86" s="824"/>
      <c r="K86" s="824"/>
      <c r="L86" s="824"/>
      <c r="M86" s="825"/>
      <c r="N86" s="52">
        <f>L83+L84+L85</f>
        <v>402.89508852739954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1745.8787169520647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600</v>
      </c>
      <c r="N36" s="272">
        <f>K36/M36</f>
        <v>112.03640123692121</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600</v>
      </c>
      <c r="N37" s="272">
        <f>K37/M37</f>
        <v>306.80807479734324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600</v>
      </c>
      <c r="N38" s="272">
        <f>K38/M38</f>
        <v>184.08589353199071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0.48305673669668325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603.41342630295185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91.77054794235211</v>
      </c>
      <c r="N48" s="272">
        <f>K48*M48</f>
        <v>275.31164382705634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275.31164382705634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48.305673669668323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927.03074379967643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185.40614875993529</v>
      </c>
      <c r="M82" s="859"/>
      <c r="N82" s="51"/>
    </row>
    <row r="83" spans="1:14">
      <c r="B83" s="89" t="s">
        <v>973</v>
      </c>
      <c r="C83" s="90"/>
      <c r="D83" s="90"/>
      <c r="E83" s="90"/>
      <c r="F83" s="90"/>
      <c r="G83" s="90"/>
      <c r="H83" s="90"/>
      <c r="I83" s="87"/>
      <c r="J83" s="88"/>
      <c r="K83" s="304">
        <v>0.05</v>
      </c>
      <c r="L83" s="858">
        <f>N77*K83</f>
        <v>46.351537189983823</v>
      </c>
      <c r="M83" s="859"/>
      <c r="N83" s="51"/>
    </row>
    <row r="84" spans="1:14" ht="15.75" thickBot="1">
      <c r="B84" s="91" t="s">
        <v>974</v>
      </c>
      <c r="C84" s="92"/>
      <c r="D84" s="92"/>
      <c r="E84" s="92"/>
      <c r="F84" s="92"/>
      <c r="G84" s="92"/>
      <c r="H84" s="92"/>
      <c r="I84" s="93"/>
      <c r="J84" s="94"/>
      <c r="K84" s="305">
        <v>0.05</v>
      </c>
      <c r="L84" s="860">
        <f>N77*K84</f>
        <v>46.351537189983823</v>
      </c>
      <c r="M84" s="861"/>
      <c r="N84" s="51"/>
    </row>
    <row r="85" spans="1:14" ht="15.75" thickBot="1">
      <c r="B85" s="823" t="s">
        <v>953</v>
      </c>
      <c r="C85" s="824"/>
      <c r="D85" s="824"/>
      <c r="E85" s="824"/>
      <c r="F85" s="824"/>
      <c r="G85" s="824"/>
      <c r="H85" s="824"/>
      <c r="I85" s="824"/>
      <c r="J85" s="824"/>
      <c r="K85" s="824"/>
      <c r="L85" s="824"/>
      <c r="M85" s="825"/>
      <c r="N85" s="52">
        <f>L82+L83+L84</f>
        <v>278.10922313990295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1205.1399669395794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45</v>
      </c>
      <c r="N37" s="272">
        <f>K37/M37</f>
        <v>4090.7743306312432</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12.881512978578222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8051.9531071953134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91.77054794235211</v>
      </c>
      <c r="N48" s="272">
        <f>K48*M48</f>
        <v>2294.2636985588028</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67149.181421233254</v>
      </c>
      <c r="N49" s="272">
        <f>K49*M49</f>
        <v>83936.47677654156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86230.740475100363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0">
        <f>VLOOKUP(A58,TRANSPORTE!A5:D117,4,FALSE)</f>
        <v>1294.9770701708335</v>
      </c>
      <c r="M58" s="911"/>
      <c r="N58" s="287">
        <f>K58*L58</f>
        <v>1618.7213377135417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1618.7213377135417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644.07564892891105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96545.490568938127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19309.098113787626</v>
      </c>
      <c r="M82" s="859"/>
      <c r="N82" s="51"/>
    </row>
    <row r="83" spans="1:14">
      <c r="B83" s="89" t="s">
        <v>973</v>
      </c>
      <c r="C83" s="90"/>
      <c r="D83" s="90"/>
      <c r="E83" s="90"/>
      <c r="F83" s="90"/>
      <c r="G83" s="90"/>
      <c r="H83" s="90"/>
      <c r="I83" s="87"/>
      <c r="J83" s="88"/>
      <c r="K83" s="304">
        <v>0.05</v>
      </c>
      <c r="L83" s="858">
        <f>N77*K83</f>
        <v>4827.2745284469065</v>
      </c>
      <c r="M83" s="859"/>
      <c r="N83" s="51"/>
    </row>
    <row r="84" spans="1:14" ht="15.75" thickBot="1">
      <c r="B84" s="91" t="s">
        <v>974</v>
      </c>
      <c r="C84" s="92"/>
      <c r="D84" s="92"/>
      <c r="E84" s="92"/>
      <c r="F84" s="92"/>
      <c r="G84" s="92"/>
      <c r="H84" s="92"/>
      <c r="I84" s="93"/>
      <c r="J84" s="94"/>
      <c r="K84" s="305">
        <v>0.05</v>
      </c>
      <c r="L84" s="860">
        <f>N77*K84</f>
        <v>4827.2745284469065</v>
      </c>
      <c r="M84" s="861"/>
      <c r="N84" s="51"/>
    </row>
    <row r="85" spans="1:14" ht="15.75" thickBot="1">
      <c r="B85" s="823" t="s">
        <v>953</v>
      </c>
      <c r="C85" s="824"/>
      <c r="D85" s="824"/>
      <c r="E85" s="824"/>
      <c r="F85" s="824"/>
      <c r="G85" s="824"/>
      <c r="H85" s="824"/>
      <c r="I85" s="824"/>
      <c r="J85" s="824"/>
      <c r="K85" s="824"/>
      <c r="L85" s="824"/>
      <c r="M85" s="825"/>
      <c r="N85" s="52">
        <f>L82+L83+L84</f>
        <v>28963.647170681437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125509.13773961956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3742.4477112100662</v>
      </c>
      <c r="N48" s="272">
        <f>K48*M48</f>
        <v>3742.4477112100662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3742.4477112100662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3742.4477112100662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748.48954224201327</v>
      </c>
      <c r="M83" s="859"/>
      <c r="N83" s="51"/>
    </row>
    <row r="84" spans="1:14">
      <c r="B84" s="89" t="s">
        <v>973</v>
      </c>
      <c r="C84" s="90"/>
      <c r="D84" s="90"/>
      <c r="E84" s="90"/>
      <c r="F84" s="90"/>
      <c r="G84" s="90"/>
      <c r="H84" s="90"/>
      <c r="I84" s="87"/>
      <c r="J84" s="88"/>
      <c r="K84" s="304">
        <v>0.05</v>
      </c>
      <c r="L84" s="858">
        <f>N78*K84</f>
        <v>187.12238556050332</v>
      </c>
      <c r="M84" s="859"/>
      <c r="N84" s="51"/>
    </row>
    <row r="85" spans="1:14" ht="15.75" thickBot="1">
      <c r="B85" s="91" t="s">
        <v>974</v>
      </c>
      <c r="C85" s="92"/>
      <c r="D85" s="92"/>
      <c r="E85" s="92"/>
      <c r="F85" s="92"/>
      <c r="G85" s="92"/>
      <c r="H85" s="92"/>
      <c r="I85" s="93"/>
      <c r="J85" s="94"/>
      <c r="K85" s="305">
        <v>0.05</v>
      </c>
      <c r="L85" s="860">
        <f>N78*K85</f>
        <v>187.12238556050332</v>
      </c>
      <c r="M85" s="861"/>
      <c r="N85" s="51"/>
    </row>
    <row r="86" spans="1:14" ht="15.75" thickBot="1">
      <c r="B86" s="823" t="s">
        <v>953</v>
      </c>
      <c r="C86" s="824"/>
      <c r="D86" s="824"/>
      <c r="E86" s="824"/>
      <c r="F86" s="824"/>
      <c r="G86" s="824"/>
      <c r="H86" s="824"/>
      <c r="I86" s="824"/>
      <c r="J86" s="824"/>
      <c r="K86" s="824"/>
      <c r="L86" s="824"/>
      <c r="M86" s="825"/>
      <c r="N86" s="52">
        <f>L83+L84+L85</f>
        <v>1122.73431336302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4865.182024573086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2945.6107583447656</v>
      </c>
      <c r="N48" s="272">
        <f>K48*M48</f>
        <v>2945.6107583447656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2945.6107583447656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2945.6107583447656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589.12215166895317</v>
      </c>
      <c r="M83" s="859"/>
      <c r="N83" s="51"/>
    </row>
    <row r="84" spans="1:14">
      <c r="B84" s="89" t="s">
        <v>973</v>
      </c>
      <c r="C84" s="90"/>
      <c r="D84" s="90"/>
      <c r="E84" s="90"/>
      <c r="F84" s="90"/>
      <c r="G84" s="90"/>
      <c r="H84" s="90"/>
      <c r="I84" s="87"/>
      <c r="J84" s="88"/>
      <c r="K84" s="304">
        <v>0.05</v>
      </c>
      <c r="L84" s="858">
        <f>N78*K84</f>
        <v>147.28053791723829</v>
      </c>
      <c r="M84" s="859"/>
      <c r="N84" s="51"/>
    </row>
    <row r="85" spans="1:14" ht="15.75" thickBot="1">
      <c r="B85" s="91" t="s">
        <v>974</v>
      </c>
      <c r="C85" s="92"/>
      <c r="D85" s="92"/>
      <c r="E85" s="92"/>
      <c r="F85" s="92"/>
      <c r="G85" s="92"/>
      <c r="H85" s="92"/>
      <c r="I85" s="93"/>
      <c r="J85" s="94"/>
      <c r="K85" s="305">
        <v>0.05</v>
      </c>
      <c r="L85" s="860">
        <f>N78*K85</f>
        <v>147.28053791723829</v>
      </c>
      <c r="M85" s="861"/>
      <c r="N85" s="51"/>
    </row>
    <row r="86" spans="1:14" ht="15.75" thickBot="1">
      <c r="B86" s="823" t="s">
        <v>953</v>
      </c>
      <c r="C86" s="824"/>
      <c r="D86" s="824"/>
      <c r="E86" s="824"/>
      <c r="F86" s="824"/>
      <c r="G86" s="824"/>
      <c r="H86" s="824"/>
      <c r="I86" s="824"/>
      <c r="J86" s="824"/>
      <c r="K86" s="824"/>
      <c r="L86" s="824"/>
      <c r="M86" s="825"/>
      <c r="N86" s="52">
        <f>L83+L84+L85</f>
        <v>883.68322750342963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3829.293985848195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91.77054794235211</v>
      </c>
      <c r="N48" s="272">
        <f>K48*M48</f>
        <v>91.77054794235211</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2945.6107583447656</v>
      </c>
      <c r="N49" s="272">
        <f>K49*M49</f>
        <v>1060.4198730041155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1152.1904209464676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2" t="s">
        <v>963</v>
      </c>
      <c r="C68" s="863"/>
      <c r="D68" s="863"/>
      <c r="E68" s="863"/>
      <c r="F68" s="863"/>
      <c r="G68" s="863"/>
      <c r="H68" s="863"/>
      <c r="I68" s="73" t="s">
        <v>964</v>
      </c>
      <c r="J68" s="75" t="s">
        <v>1410</v>
      </c>
      <c r="K68" s="74" t="s">
        <v>966</v>
      </c>
      <c r="L68" s="864" t="s">
        <v>950</v>
      </c>
      <c r="M68" s="865"/>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9"/>
      <c r="C74" s="900"/>
      <c r="D74" s="900"/>
      <c r="E74" s="900"/>
      <c r="F74" s="900"/>
      <c r="G74" s="900"/>
      <c r="H74" s="900"/>
      <c r="I74" s="126"/>
      <c r="J74" s="126"/>
      <c r="K74" s="126"/>
      <c r="L74" s="913"/>
      <c r="M74" s="913"/>
      <c r="N74" s="45"/>
    </row>
    <row r="75" spans="2:15" ht="15.75" thickBot="1">
      <c r="B75" s="823" t="s">
        <v>953</v>
      </c>
      <c r="C75" s="824"/>
      <c r="D75" s="824"/>
      <c r="E75" s="824"/>
      <c r="F75" s="824"/>
      <c r="G75" s="824"/>
      <c r="H75" s="824"/>
      <c r="I75" s="866"/>
      <c r="J75" s="866"/>
      <c r="K75" s="866"/>
      <c r="L75" s="866"/>
      <c r="M75" s="867"/>
      <c r="N75" s="301"/>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1152.1904209464676</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230.43808418929353</v>
      </c>
      <c r="M82" s="859"/>
      <c r="N82" s="51"/>
    </row>
    <row r="83" spans="1:14">
      <c r="B83" s="89" t="s">
        <v>973</v>
      </c>
      <c r="C83" s="90"/>
      <c r="D83" s="90"/>
      <c r="E83" s="90"/>
      <c r="F83" s="90"/>
      <c r="G83" s="90"/>
      <c r="H83" s="90"/>
      <c r="I83" s="87"/>
      <c r="J83" s="88"/>
      <c r="K83" s="304">
        <v>0.05</v>
      </c>
      <c r="L83" s="858">
        <f>N77*K83</f>
        <v>57.609521047323383</v>
      </c>
      <c r="M83" s="859"/>
      <c r="N83" s="51"/>
    </row>
    <row r="84" spans="1:14" ht="15.75" thickBot="1">
      <c r="B84" s="91" t="s">
        <v>974</v>
      </c>
      <c r="C84" s="92"/>
      <c r="D84" s="92"/>
      <c r="E84" s="92"/>
      <c r="F84" s="92"/>
      <c r="G84" s="92"/>
      <c r="H84" s="92"/>
      <c r="I84" s="93"/>
      <c r="J84" s="94"/>
      <c r="K84" s="305">
        <v>0.05</v>
      </c>
      <c r="L84" s="860">
        <f>N77*K84</f>
        <v>57.609521047323383</v>
      </c>
      <c r="M84" s="861"/>
      <c r="N84" s="51"/>
    </row>
    <row r="85" spans="1:14" ht="15.75" thickBot="1">
      <c r="B85" s="823" t="s">
        <v>953</v>
      </c>
      <c r="C85" s="824"/>
      <c r="D85" s="824"/>
      <c r="E85" s="824"/>
      <c r="F85" s="824"/>
      <c r="G85" s="824"/>
      <c r="H85" s="824"/>
      <c r="I85" s="824"/>
      <c r="J85" s="824"/>
      <c r="K85" s="824"/>
      <c r="L85" s="824"/>
      <c r="M85" s="825"/>
      <c r="N85" s="52">
        <f>L82+L83+L84</f>
        <v>345.65712628394027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1497.8475472304078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45</v>
      </c>
      <c r="N37" s="272">
        <f>K37/M37</f>
        <v>4090.7743306312432</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8045.5123507060243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67149.181421233254</v>
      </c>
      <c r="N48" s="272">
        <f>K48*M48</f>
        <v>83936.47677654156</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91.77054794235211</v>
      </c>
      <c r="N49" s="272">
        <f>K49*M49</f>
        <v>2294.2636985588028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86230.740475100363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0">
        <f>VLOOKUP(A59,TRANSPORTE!A5:D123,4,FALSE)</f>
        <v>1294.9770701708335</v>
      </c>
      <c r="M59" s="911"/>
      <c r="N59" s="287">
        <f>K59*L59</f>
        <v>1618.7213377135417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1618.7213377135417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96539.049812448837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19307.80996248977</v>
      </c>
      <c r="M83" s="859"/>
      <c r="N83" s="51"/>
    </row>
    <row r="84" spans="1:14">
      <c r="B84" s="89" t="s">
        <v>973</v>
      </c>
      <c r="C84" s="90"/>
      <c r="D84" s="90"/>
      <c r="E84" s="90"/>
      <c r="F84" s="90"/>
      <c r="G84" s="90"/>
      <c r="H84" s="90"/>
      <c r="I84" s="87"/>
      <c r="J84" s="88"/>
      <c r="K84" s="304">
        <v>0.05</v>
      </c>
      <c r="L84" s="858">
        <f>N78*K84</f>
        <v>4826.9524906224424</v>
      </c>
      <c r="M84" s="859"/>
      <c r="N84" s="51"/>
    </row>
    <row r="85" spans="1:14" ht="15.75" thickBot="1">
      <c r="B85" s="91" t="s">
        <v>974</v>
      </c>
      <c r="C85" s="92"/>
      <c r="D85" s="92"/>
      <c r="E85" s="92"/>
      <c r="F85" s="92"/>
      <c r="G85" s="92"/>
      <c r="H85" s="92"/>
      <c r="I85" s="93"/>
      <c r="J85" s="94"/>
      <c r="K85" s="305">
        <v>0.05</v>
      </c>
      <c r="L85" s="860">
        <f>N78*K85</f>
        <v>4826.9524906224424</v>
      </c>
      <c r="M85" s="861"/>
      <c r="N85" s="51"/>
    </row>
    <row r="86" spans="1:14" ht="15.75" thickBot="1">
      <c r="B86" s="823" t="s">
        <v>953</v>
      </c>
      <c r="C86" s="824"/>
      <c r="D86" s="824"/>
      <c r="E86" s="824"/>
      <c r="F86" s="824"/>
      <c r="G86" s="824"/>
      <c r="H86" s="824"/>
      <c r="I86" s="824"/>
      <c r="J86" s="824"/>
      <c r="K86" s="824"/>
      <c r="L86" s="824"/>
      <c r="M86" s="825"/>
      <c r="N86" s="52">
        <f>L83+L84+L85</f>
        <v>28961.714943734656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125500.76475618349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45</v>
      </c>
      <c r="N37" s="272">
        <f>K37/M37</f>
        <v>4090.7743306312432</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8045.5123507060243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57061.136065716644</v>
      </c>
      <c r="N48" s="272">
        <f>K48*M48</f>
        <v>74179.476885431635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76381.970036048093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86755.028226905095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17351.005645381021</v>
      </c>
      <c r="M83" s="859"/>
      <c r="N83" s="51"/>
    </row>
    <row r="84" spans="1:14">
      <c r="B84" s="89" t="s">
        <v>973</v>
      </c>
      <c r="C84" s="90"/>
      <c r="D84" s="90"/>
      <c r="E84" s="90"/>
      <c r="F84" s="90"/>
      <c r="G84" s="90"/>
      <c r="H84" s="90"/>
      <c r="I84" s="87"/>
      <c r="J84" s="88"/>
      <c r="K84" s="304">
        <v>0.05</v>
      </c>
      <c r="L84" s="858">
        <f>N78*K84</f>
        <v>4337.7514113452553</v>
      </c>
      <c r="M84" s="859"/>
      <c r="N84" s="51"/>
    </row>
    <row r="85" spans="1:14" ht="15.75" thickBot="1">
      <c r="B85" s="91" t="s">
        <v>974</v>
      </c>
      <c r="C85" s="92"/>
      <c r="D85" s="92"/>
      <c r="E85" s="92"/>
      <c r="F85" s="92"/>
      <c r="G85" s="92"/>
      <c r="H85" s="92"/>
      <c r="I85" s="93"/>
      <c r="J85" s="94"/>
      <c r="K85" s="305">
        <v>0.05</v>
      </c>
      <c r="L85" s="860">
        <f>N78*K85</f>
        <v>4337.7514113452553</v>
      </c>
      <c r="M85" s="861"/>
      <c r="N85" s="51"/>
    </row>
    <row r="86" spans="1:14" ht="15.75" thickBot="1">
      <c r="B86" s="823" t="s">
        <v>953</v>
      </c>
      <c r="C86" s="824"/>
      <c r="D86" s="824"/>
      <c r="E86" s="824"/>
      <c r="F86" s="824"/>
      <c r="G86" s="824"/>
      <c r="H86" s="824"/>
      <c r="I86" s="824"/>
      <c r="J86" s="824"/>
      <c r="K86" s="824"/>
      <c r="L86" s="824"/>
      <c r="M86" s="825"/>
      <c r="N86" s="52">
        <f>L83+L84+L85</f>
        <v>26026.508468071534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112781.53669497663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45</v>
      </c>
      <c r="N37" s="272">
        <f>K37/M37</f>
        <v>4090.7743306312432</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8045.5123507060243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42362.18025260869</v>
      </c>
      <c r="N48" s="272">
        <f>K48*M48</f>
        <v>55070.834328391298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57273.327479007748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67646.385669864758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13529.277133972952</v>
      </c>
      <c r="M83" s="859"/>
      <c r="N83" s="51"/>
    </row>
    <row r="84" spans="1:14">
      <c r="B84" s="89" t="s">
        <v>973</v>
      </c>
      <c r="C84" s="90"/>
      <c r="D84" s="90"/>
      <c r="E84" s="90"/>
      <c r="F84" s="90"/>
      <c r="G84" s="90"/>
      <c r="H84" s="90"/>
      <c r="I84" s="87"/>
      <c r="J84" s="88"/>
      <c r="K84" s="304">
        <v>0.05</v>
      </c>
      <c r="L84" s="858">
        <f>N78*K84</f>
        <v>3382.3192834932379</v>
      </c>
      <c r="M84" s="859"/>
      <c r="N84" s="51"/>
    </row>
    <row r="85" spans="1:14" ht="15.75" thickBot="1">
      <c r="B85" s="91" t="s">
        <v>974</v>
      </c>
      <c r="C85" s="92"/>
      <c r="D85" s="92"/>
      <c r="E85" s="92"/>
      <c r="F85" s="92"/>
      <c r="G85" s="92"/>
      <c r="H85" s="92"/>
      <c r="I85" s="93"/>
      <c r="J85" s="94"/>
      <c r="K85" s="305">
        <v>0.05</v>
      </c>
      <c r="L85" s="860">
        <f>N78*K85</f>
        <v>3382.3192834932379</v>
      </c>
      <c r="M85" s="861"/>
      <c r="N85" s="51"/>
    </row>
    <row r="86" spans="1:14" ht="15.75" thickBot="1">
      <c r="B86" s="823" t="s">
        <v>953</v>
      </c>
      <c r="C86" s="824"/>
      <c r="D86" s="824"/>
      <c r="E86" s="824"/>
      <c r="F86" s="824"/>
      <c r="G86" s="824"/>
      <c r="H86" s="824"/>
      <c r="I86" s="824"/>
      <c r="J86" s="824"/>
      <c r="K86" s="824"/>
      <c r="L86" s="824"/>
      <c r="M86" s="825"/>
      <c r="N86" s="52">
        <f>L83+L84+L85</f>
        <v>20293.915700959427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87940.301370824192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45</v>
      </c>
      <c r="N37" s="272">
        <f>K37/M37</f>
        <v>4090.7743306312432</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8045.5123507060243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38391.425324566422</v>
      </c>
      <c r="N48" s="272">
        <f>K48*M48</f>
        <v>49908.852921936348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52111.346072552798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62484.404263409822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12496.880852681965</v>
      </c>
      <c r="M83" s="859"/>
      <c r="N83" s="51"/>
    </row>
    <row r="84" spans="1:14">
      <c r="B84" s="89" t="s">
        <v>973</v>
      </c>
      <c r="C84" s="90"/>
      <c r="D84" s="90"/>
      <c r="E84" s="90"/>
      <c r="F84" s="90"/>
      <c r="G84" s="90"/>
      <c r="H84" s="90"/>
      <c r="I84" s="87"/>
      <c r="J84" s="88"/>
      <c r="K84" s="304">
        <v>0.05</v>
      </c>
      <c r="L84" s="858">
        <f>N78*K84</f>
        <v>3124.2202131704912</v>
      </c>
      <c r="M84" s="859"/>
      <c r="N84" s="51"/>
    </row>
    <row r="85" spans="1:14" ht="15.75" thickBot="1">
      <c r="B85" s="91" t="s">
        <v>974</v>
      </c>
      <c r="C85" s="92"/>
      <c r="D85" s="92"/>
      <c r="E85" s="92"/>
      <c r="F85" s="92"/>
      <c r="G85" s="92"/>
      <c r="H85" s="92"/>
      <c r="I85" s="93"/>
      <c r="J85" s="94"/>
      <c r="K85" s="305">
        <v>0.05</v>
      </c>
      <c r="L85" s="860">
        <f>N78*K85</f>
        <v>3124.2202131704912</v>
      </c>
      <c r="M85" s="861"/>
      <c r="N85" s="51"/>
    </row>
    <row r="86" spans="1:14" ht="15.75" thickBot="1">
      <c r="B86" s="823" t="s">
        <v>953</v>
      </c>
      <c r="C86" s="824"/>
      <c r="D86" s="824"/>
      <c r="E86" s="824"/>
      <c r="F86" s="824"/>
      <c r="G86" s="824"/>
      <c r="H86" s="824"/>
      <c r="I86" s="824"/>
      <c r="J86" s="824"/>
      <c r="K86" s="824"/>
      <c r="L86" s="824"/>
      <c r="M86" s="825"/>
      <c r="N86" s="52">
        <f>L83+L84+L85</f>
        <v>18745.321279022948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81229.725542432774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271">
        <v>2.5</v>
      </c>
      <c r="N36" s="272">
        <f>K36/M36</f>
        <v>4114.9166664931017</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403"/>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5007.5372255291213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57061.136065716644</v>
      </c>
      <c r="N48" s="272">
        <f>K48*M48</f>
        <v>74179.476885431635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76381.970036048093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100925.38863351967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20185.077726703938</v>
      </c>
      <c r="M83" s="859"/>
      <c r="N83" s="51"/>
    </row>
    <row r="84" spans="1:14">
      <c r="B84" s="89" t="s">
        <v>973</v>
      </c>
      <c r="C84" s="90"/>
      <c r="D84" s="90"/>
      <c r="E84" s="90"/>
      <c r="F84" s="90"/>
      <c r="G84" s="90"/>
      <c r="H84" s="90"/>
      <c r="I84" s="87"/>
      <c r="J84" s="88"/>
      <c r="K84" s="304">
        <v>0.05</v>
      </c>
      <c r="L84" s="858">
        <f>N78*K84</f>
        <v>5046.2694316759844</v>
      </c>
      <c r="M84" s="859"/>
      <c r="N84" s="51"/>
    </row>
    <row r="85" spans="1:14" ht="15.75" thickBot="1">
      <c r="B85" s="91" t="s">
        <v>974</v>
      </c>
      <c r="C85" s="92"/>
      <c r="D85" s="92"/>
      <c r="E85" s="92"/>
      <c r="F85" s="92"/>
      <c r="G85" s="92"/>
      <c r="H85" s="92"/>
      <c r="I85" s="93"/>
      <c r="J85" s="94"/>
      <c r="K85" s="305">
        <v>0.05</v>
      </c>
      <c r="L85" s="860">
        <f>N78*K85</f>
        <v>5046.2694316759844</v>
      </c>
      <c r="M85" s="861"/>
      <c r="N85" s="51"/>
    </row>
    <row r="86" spans="1:14" ht="15.75" thickBot="1">
      <c r="B86" s="823" t="s">
        <v>953</v>
      </c>
      <c r="C86" s="824"/>
      <c r="D86" s="824"/>
      <c r="E86" s="824"/>
      <c r="F86" s="824"/>
      <c r="G86" s="824"/>
      <c r="H86" s="824"/>
      <c r="I86" s="824"/>
      <c r="J86" s="824"/>
      <c r="K86" s="824"/>
      <c r="L86" s="824"/>
      <c r="M86" s="825"/>
      <c r="N86" s="52">
        <f>L83+L84+L85</f>
        <v>30277.616590055906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131203.00522357557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271">
        <v>2.5</v>
      </c>
      <c r="N36" s="272">
        <f>K36/M36</f>
        <v>4114.9166664931017</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5007.5372255291213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42362.18025260869</v>
      </c>
      <c r="N48" s="272">
        <f>K48*M48</f>
        <v>55070.834328391298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57273.327479007748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81816.74607647935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16363.349215295872</v>
      </c>
      <c r="M83" s="859"/>
      <c r="N83" s="51"/>
    </row>
    <row r="84" spans="1:14">
      <c r="B84" s="89" t="s">
        <v>973</v>
      </c>
      <c r="C84" s="90"/>
      <c r="D84" s="90"/>
      <c r="E84" s="90"/>
      <c r="F84" s="90"/>
      <c r="G84" s="90"/>
      <c r="H84" s="90"/>
      <c r="I84" s="87"/>
      <c r="J84" s="88"/>
      <c r="K84" s="304">
        <v>0.05</v>
      </c>
      <c r="L84" s="858">
        <f>N78*K84</f>
        <v>4090.8373038239679</v>
      </c>
      <c r="M84" s="859"/>
      <c r="N84" s="51"/>
    </row>
    <row r="85" spans="1:14" ht="15.75" thickBot="1">
      <c r="B85" s="91" t="s">
        <v>974</v>
      </c>
      <c r="C85" s="92"/>
      <c r="D85" s="92"/>
      <c r="E85" s="92"/>
      <c r="F85" s="92"/>
      <c r="G85" s="92"/>
      <c r="H85" s="92"/>
      <c r="I85" s="93"/>
      <c r="J85" s="94"/>
      <c r="K85" s="305">
        <v>0.05</v>
      </c>
      <c r="L85" s="860">
        <f>N78*K85</f>
        <v>4090.8373038239679</v>
      </c>
      <c r="M85" s="861"/>
      <c r="N85" s="51"/>
    </row>
    <row r="86" spans="1:14" ht="15.75" thickBot="1">
      <c r="B86" s="823" t="s">
        <v>953</v>
      </c>
      <c r="C86" s="824"/>
      <c r="D86" s="824"/>
      <c r="E86" s="824"/>
      <c r="F86" s="824"/>
      <c r="G86" s="824"/>
      <c r="H86" s="824"/>
      <c r="I86" s="824"/>
      <c r="J86" s="824"/>
      <c r="K86" s="824"/>
      <c r="L86" s="824"/>
      <c r="M86" s="825"/>
      <c r="N86" s="52">
        <f>L83+L84+L85</f>
        <v>24545.023822943804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106361.76989942315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271">
        <v>2.5</v>
      </c>
      <c r="N36" s="272">
        <f>K36/M36</f>
        <v>4114.9166664931017</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5007.5372255291213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38391.425324566422</v>
      </c>
      <c r="N48" s="272">
        <f>K48*M48</f>
        <v>49908.852921936348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52111.346072552798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76654.764670024393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15330.952934004879</v>
      </c>
      <c r="M83" s="859"/>
      <c r="N83" s="51"/>
    </row>
    <row r="84" spans="1:14">
      <c r="B84" s="89" t="s">
        <v>973</v>
      </c>
      <c r="C84" s="90"/>
      <c r="D84" s="90"/>
      <c r="E84" s="90"/>
      <c r="F84" s="90"/>
      <c r="G84" s="90"/>
      <c r="H84" s="90"/>
      <c r="I84" s="87"/>
      <c r="J84" s="88"/>
      <c r="K84" s="304">
        <v>0.05</v>
      </c>
      <c r="L84" s="858">
        <f>N78*K84</f>
        <v>3832.7382335012198</v>
      </c>
      <c r="M84" s="859"/>
      <c r="N84" s="51"/>
    </row>
    <row r="85" spans="1:14" ht="15.75" thickBot="1">
      <c r="B85" s="91" t="s">
        <v>974</v>
      </c>
      <c r="C85" s="92"/>
      <c r="D85" s="92"/>
      <c r="E85" s="92"/>
      <c r="F85" s="92"/>
      <c r="G85" s="92"/>
      <c r="H85" s="92"/>
      <c r="I85" s="93"/>
      <c r="J85" s="94"/>
      <c r="K85" s="305">
        <v>0.05</v>
      </c>
      <c r="L85" s="860">
        <f>N78*K85</f>
        <v>3832.7382335012198</v>
      </c>
      <c r="M85" s="861"/>
      <c r="N85" s="51"/>
    </row>
    <row r="86" spans="1:14" ht="15.75" thickBot="1">
      <c r="B86" s="823" t="s">
        <v>953</v>
      </c>
      <c r="C86" s="824"/>
      <c r="D86" s="824"/>
      <c r="E86" s="824"/>
      <c r="F86" s="824"/>
      <c r="G86" s="824"/>
      <c r="H86" s="824"/>
      <c r="I86" s="824"/>
      <c r="J86" s="824"/>
      <c r="K86" s="824"/>
      <c r="L86" s="824"/>
      <c r="M86" s="825"/>
      <c r="N86" s="52">
        <f>L83+L84+L85</f>
        <v>22996.429401007317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99651.194071031714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45</v>
      </c>
      <c r="N37" s="272">
        <f>K37/M37</f>
        <v>4090.7743306312432</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8045.5123507060243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110515.35385139174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120888.41204224875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24177.682408449749</v>
      </c>
      <c r="M83" s="859"/>
      <c r="N83" s="51"/>
    </row>
    <row r="84" spans="1:14">
      <c r="B84" s="89" t="s">
        <v>973</v>
      </c>
      <c r="C84" s="90"/>
      <c r="D84" s="90"/>
      <c r="E84" s="90"/>
      <c r="F84" s="90"/>
      <c r="G84" s="90"/>
      <c r="H84" s="90"/>
      <c r="I84" s="87"/>
      <c r="J84" s="88"/>
      <c r="K84" s="304">
        <v>0.05</v>
      </c>
      <c r="L84" s="858">
        <f>N78*K84</f>
        <v>6044.4206021124373</v>
      </c>
      <c r="M84" s="859"/>
      <c r="N84" s="51"/>
    </row>
    <row r="85" spans="1:14" ht="15.75" thickBot="1">
      <c r="B85" s="91" t="s">
        <v>974</v>
      </c>
      <c r="C85" s="92"/>
      <c r="D85" s="92"/>
      <c r="E85" s="92"/>
      <c r="F85" s="92"/>
      <c r="G85" s="92"/>
      <c r="H85" s="92"/>
      <c r="I85" s="93"/>
      <c r="J85" s="94"/>
      <c r="K85" s="305">
        <v>0.05</v>
      </c>
      <c r="L85" s="860">
        <f>N78*K85</f>
        <v>6044.4206021124373</v>
      </c>
      <c r="M85" s="861"/>
      <c r="N85" s="51"/>
    </row>
    <row r="86" spans="1:14" ht="15.75" thickBot="1">
      <c r="B86" s="823" t="s">
        <v>953</v>
      </c>
      <c r="C86" s="824"/>
      <c r="D86" s="824"/>
      <c r="E86" s="824"/>
      <c r="F86" s="824"/>
      <c r="G86" s="824"/>
      <c r="H86" s="824"/>
      <c r="I86" s="824"/>
      <c r="J86" s="824"/>
      <c r="K86" s="824"/>
      <c r="L86" s="824"/>
      <c r="M86" s="825"/>
      <c r="N86" s="52">
        <f>L83+L84+L85</f>
        <v>36266.523612674624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157154.93565492338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45</v>
      </c>
      <c r="N37" s="272">
        <f>K37/M37</f>
        <v>4090.7743306312432</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8045.5123507060243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110515.35385139174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120888.41204224875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24177.682408449749</v>
      </c>
      <c r="M83" s="859"/>
      <c r="N83" s="51"/>
    </row>
    <row r="84" spans="1:14">
      <c r="B84" s="89" t="s">
        <v>973</v>
      </c>
      <c r="C84" s="90"/>
      <c r="D84" s="90"/>
      <c r="E84" s="90"/>
      <c r="F84" s="90"/>
      <c r="G84" s="90"/>
      <c r="H84" s="90"/>
      <c r="I84" s="87"/>
      <c r="J84" s="88"/>
      <c r="K84" s="304">
        <v>0.05</v>
      </c>
      <c r="L84" s="858">
        <f>N78*K84</f>
        <v>6044.4206021124373</v>
      </c>
      <c r="M84" s="859"/>
      <c r="N84" s="51"/>
    </row>
    <row r="85" spans="1:14" ht="15.75" thickBot="1">
      <c r="B85" s="91" t="s">
        <v>974</v>
      </c>
      <c r="C85" s="92"/>
      <c r="D85" s="92"/>
      <c r="E85" s="92"/>
      <c r="F85" s="92"/>
      <c r="G85" s="92"/>
      <c r="H85" s="92"/>
      <c r="I85" s="93"/>
      <c r="J85" s="94"/>
      <c r="K85" s="305">
        <v>0.05</v>
      </c>
      <c r="L85" s="860">
        <f>N78*K85</f>
        <v>6044.4206021124373</v>
      </c>
      <c r="M85" s="861"/>
      <c r="N85" s="51"/>
    </row>
    <row r="86" spans="1:14" ht="15.75" thickBot="1">
      <c r="B86" s="823" t="s">
        <v>953</v>
      </c>
      <c r="C86" s="824"/>
      <c r="D86" s="824"/>
      <c r="E86" s="824"/>
      <c r="F86" s="824"/>
      <c r="G86" s="824"/>
      <c r="H86" s="824"/>
      <c r="I86" s="824"/>
      <c r="J86" s="824"/>
      <c r="K86" s="824"/>
      <c r="L86" s="824"/>
      <c r="M86" s="825"/>
      <c r="N86" s="52">
        <f>L83+L84+L85</f>
        <v>36266.523612674624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157154.93565492338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184084.84487840594</v>
      </c>
      <c r="L37" s="270"/>
      <c r="M37" s="271">
        <v>45</v>
      </c>
      <c r="N37" s="272">
        <f>K37/M37</f>
        <v>4090.7743306312432</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8045.5123507060243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82569.990934619476</v>
      </c>
      <c r="N48" s="272">
        <f>K48*M48</f>
        <v>107340.98821500532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109543.48136562177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119916.53955647878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23983.307911295757</v>
      </c>
      <c r="M83" s="859"/>
      <c r="N83" s="51"/>
    </row>
    <row r="84" spans="1:14">
      <c r="B84" s="89" t="s">
        <v>973</v>
      </c>
      <c r="C84" s="90"/>
      <c r="D84" s="90"/>
      <c r="E84" s="90"/>
      <c r="F84" s="90"/>
      <c r="G84" s="90"/>
      <c r="H84" s="90"/>
      <c r="I84" s="87"/>
      <c r="J84" s="88"/>
      <c r="K84" s="304">
        <v>0.05</v>
      </c>
      <c r="L84" s="858">
        <f>N78*K84</f>
        <v>5995.8269778239392</v>
      </c>
      <c r="M84" s="859"/>
      <c r="N84" s="51"/>
    </row>
    <row r="85" spans="1:14" ht="15.75" thickBot="1">
      <c r="B85" s="91" t="s">
        <v>974</v>
      </c>
      <c r="C85" s="92"/>
      <c r="D85" s="92"/>
      <c r="E85" s="92"/>
      <c r="F85" s="92"/>
      <c r="G85" s="92"/>
      <c r="H85" s="92"/>
      <c r="I85" s="93"/>
      <c r="J85" s="94"/>
      <c r="K85" s="305">
        <v>0.05</v>
      </c>
      <c r="L85" s="860">
        <f>N78*K85</f>
        <v>5995.8269778239392</v>
      </c>
      <c r="M85" s="861"/>
      <c r="N85" s="51"/>
    </row>
    <row r="86" spans="1:14" ht="15.75" thickBot="1">
      <c r="B86" s="823" t="s">
        <v>953</v>
      </c>
      <c r="C86" s="824"/>
      <c r="D86" s="824"/>
      <c r="E86" s="824"/>
      <c r="F86" s="824"/>
      <c r="G86" s="824"/>
      <c r="H86" s="824"/>
      <c r="I86" s="824"/>
      <c r="J86" s="824"/>
      <c r="K86" s="824"/>
      <c r="L86" s="824"/>
      <c r="M86" s="825"/>
      <c r="N86" s="52">
        <f>L83+L84+L85</f>
        <v>35974.961866943639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155891.50142342242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271">
        <v>2.5</v>
      </c>
      <c r="N36" s="272">
        <f>K36/M36</f>
        <v>4114.9166664931017</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5007.5372255291213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110515.35385139174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135058.77244886334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27011.754489772669</v>
      </c>
      <c r="M83" s="859"/>
      <c r="N83" s="51"/>
    </row>
    <row r="84" spans="1:14">
      <c r="B84" s="89" t="s">
        <v>973</v>
      </c>
      <c r="C84" s="90"/>
      <c r="D84" s="90"/>
      <c r="E84" s="90"/>
      <c r="F84" s="90"/>
      <c r="G84" s="90"/>
      <c r="H84" s="90"/>
      <c r="I84" s="87"/>
      <c r="J84" s="88"/>
      <c r="K84" s="304">
        <v>0.05</v>
      </c>
      <c r="L84" s="858">
        <f>N78*K84</f>
        <v>6752.9386224431673</v>
      </c>
      <c r="M84" s="859"/>
      <c r="N84" s="51"/>
    </row>
    <row r="85" spans="1:14" ht="15.75" thickBot="1">
      <c r="B85" s="91" t="s">
        <v>974</v>
      </c>
      <c r="C85" s="92"/>
      <c r="D85" s="92"/>
      <c r="E85" s="92"/>
      <c r="F85" s="92"/>
      <c r="G85" s="92"/>
      <c r="H85" s="92"/>
      <c r="I85" s="93"/>
      <c r="J85" s="94"/>
      <c r="K85" s="305">
        <v>0.05</v>
      </c>
      <c r="L85" s="860">
        <f>N78*K85</f>
        <v>6752.9386224431673</v>
      </c>
      <c r="M85" s="861"/>
      <c r="N85" s="51"/>
    </row>
    <row r="86" spans="1:14" ht="15.75" thickBot="1">
      <c r="B86" s="823" t="s">
        <v>953</v>
      </c>
      <c r="C86" s="824"/>
      <c r="D86" s="824"/>
      <c r="E86" s="824"/>
      <c r="F86" s="824"/>
      <c r="G86" s="824"/>
      <c r="H86" s="824"/>
      <c r="I86" s="824"/>
      <c r="J86" s="824"/>
      <c r="K86" s="824"/>
      <c r="L86" s="824"/>
      <c r="M86" s="825"/>
      <c r="N86" s="52">
        <f>L83+L84+L85</f>
        <v>40517.631734659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175576.40418352233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271">
        <v>2.5</v>
      </c>
      <c r="N36" s="272">
        <f>K36/M36</f>
        <v>4114.9166664931017</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5007.5372255291213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110515.35385139174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135058.77244886334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27011.754489772669</v>
      </c>
      <c r="M83" s="859"/>
      <c r="N83" s="51"/>
    </row>
    <row r="84" spans="1:14">
      <c r="B84" s="89" t="s">
        <v>973</v>
      </c>
      <c r="C84" s="90"/>
      <c r="D84" s="90"/>
      <c r="E84" s="90"/>
      <c r="F84" s="90"/>
      <c r="G84" s="90"/>
      <c r="H84" s="90"/>
      <c r="I84" s="87"/>
      <c r="J84" s="88"/>
      <c r="K84" s="304">
        <v>0.05</v>
      </c>
      <c r="L84" s="858">
        <f>N78*K84</f>
        <v>6752.9386224431673</v>
      </c>
      <c r="M84" s="859"/>
      <c r="N84" s="51"/>
    </row>
    <row r="85" spans="1:14" ht="15.75" thickBot="1">
      <c r="B85" s="91" t="s">
        <v>974</v>
      </c>
      <c r="C85" s="92"/>
      <c r="D85" s="92"/>
      <c r="E85" s="92"/>
      <c r="F85" s="92"/>
      <c r="G85" s="92"/>
      <c r="H85" s="92"/>
      <c r="I85" s="93"/>
      <c r="J85" s="94"/>
      <c r="K85" s="305">
        <v>0.05</v>
      </c>
      <c r="L85" s="860">
        <f>N78*K85</f>
        <v>6752.9386224431673</v>
      </c>
      <c r="M85" s="861"/>
      <c r="N85" s="51"/>
    </row>
    <row r="86" spans="1:14" ht="15.75" thickBot="1">
      <c r="B86" s="823" t="s">
        <v>953</v>
      </c>
      <c r="C86" s="824"/>
      <c r="D86" s="824"/>
      <c r="E86" s="824"/>
      <c r="F86" s="824"/>
      <c r="G86" s="824"/>
      <c r="H86" s="824"/>
      <c r="I86" s="824"/>
      <c r="J86" s="824"/>
      <c r="K86" s="824"/>
      <c r="L86" s="824"/>
      <c r="M86" s="825"/>
      <c r="N86" s="52">
        <f>L83+L84+L85</f>
        <v>40517.631734659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175576.40418352233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271">
        <v>2.5</v>
      </c>
      <c r="N36" s="272">
        <f>K36/M36</f>
        <v>4114.9166664931017</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5007.5372255291213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82569.990934619476</v>
      </c>
      <c r="N48" s="272">
        <f>K48*M48</f>
        <v>107340.98821500532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91.77054794235211</v>
      </c>
      <c r="N49" s="272">
        <f>K49*M49</f>
        <v>2202.4931506164507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109543.48136562177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134086.89996309337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26817.379992618677</v>
      </c>
      <c r="M83" s="859"/>
      <c r="N83" s="51"/>
    </row>
    <row r="84" spans="1:14">
      <c r="B84" s="89" t="s">
        <v>973</v>
      </c>
      <c r="C84" s="90"/>
      <c r="D84" s="90"/>
      <c r="E84" s="90"/>
      <c r="F84" s="90"/>
      <c r="G84" s="90"/>
      <c r="H84" s="90"/>
      <c r="I84" s="87"/>
      <c r="J84" s="88"/>
      <c r="K84" s="304">
        <v>0.05</v>
      </c>
      <c r="L84" s="858">
        <f>N78*K84</f>
        <v>6704.3449981546692</v>
      </c>
      <c r="M84" s="859"/>
      <c r="N84" s="51"/>
    </row>
    <row r="85" spans="1:14" ht="15.75" thickBot="1">
      <c r="B85" s="91" t="s">
        <v>974</v>
      </c>
      <c r="C85" s="92"/>
      <c r="D85" s="92"/>
      <c r="E85" s="92"/>
      <c r="F85" s="92"/>
      <c r="G85" s="92"/>
      <c r="H85" s="92"/>
      <c r="I85" s="93"/>
      <c r="J85" s="94"/>
      <c r="K85" s="305">
        <v>0.05</v>
      </c>
      <c r="L85" s="860">
        <f>N78*K85</f>
        <v>6704.3449981546692</v>
      </c>
      <c r="M85" s="861"/>
      <c r="N85" s="51"/>
    </row>
    <row r="86" spans="1:14" ht="15.75" thickBot="1">
      <c r="B86" s="823" t="s">
        <v>953</v>
      </c>
      <c r="C86" s="824"/>
      <c r="D86" s="824"/>
      <c r="E86" s="824"/>
      <c r="F86" s="824"/>
      <c r="G86" s="824"/>
      <c r="H86" s="824"/>
      <c r="I86" s="824"/>
      <c r="J86" s="824"/>
      <c r="K86" s="824"/>
      <c r="L86" s="824"/>
      <c r="M86" s="825"/>
      <c r="N86" s="52">
        <f>L83+L84+L85</f>
        <v>40226.069988928022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174312.96995202138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30</v>
      </c>
      <c r="N36" s="272">
        <f>K36/M36</f>
        <v>3063.0821658862051</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30</v>
      </c>
      <c r="N37" s="272">
        <f>K37/M37</f>
        <v>3350.2035173861568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30</v>
      </c>
      <c r="N38" s="272">
        <f>K38/M38</f>
        <v>3681.717870639814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9.6611347339336664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10104.664688646109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83317.585154442524</v>
      </c>
      <c r="N48" s="272">
        <f>K48*M48</f>
        <v>104146.98144305316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104146.98144305316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1294.9770701708335</v>
      </c>
      <c r="M59" s="911"/>
      <c r="N59" s="287">
        <f>K59*L59</f>
        <v>1618.7213377135417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1618.7213377135417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116836.48094280619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23367.296188561239</v>
      </c>
      <c r="M83" s="859"/>
      <c r="N83" s="51"/>
    </row>
    <row r="84" spans="1:14">
      <c r="B84" s="89" t="s">
        <v>973</v>
      </c>
      <c r="C84" s="90"/>
      <c r="D84" s="90"/>
      <c r="E84" s="90"/>
      <c r="F84" s="90"/>
      <c r="G84" s="90"/>
      <c r="H84" s="90"/>
      <c r="I84" s="87"/>
      <c r="J84" s="88"/>
      <c r="K84" s="304">
        <v>0.05</v>
      </c>
      <c r="L84" s="858">
        <f>N78*K84</f>
        <v>5841.8240471403096</v>
      </c>
      <c r="M84" s="859"/>
      <c r="N84" s="51"/>
    </row>
    <row r="85" spans="1:14" ht="15.75" thickBot="1">
      <c r="B85" s="91" t="s">
        <v>974</v>
      </c>
      <c r="C85" s="92"/>
      <c r="D85" s="92"/>
      <c r="E85" s="92"/>
      <c r="F85" s="92"/>
      <c r="G85" s="92"/>
      <c r="H85" s="92"/>
      <c r="I85" s="93"/>
      <c r="J85" s="94"/>
      <c r="K85" s="305">
        <v>0.05</v>
      </c>
      <c r="L85" s="860">
        <f>N78*K85</f>
        <v>5841.8240471403096</v>
      </c>
      <c r="M85" s="861"/>
      <c r="N85" s="51"/>
    </row>
    <row r="86" spans="1:14" ht="15.75" thickBot="1">
      <c r="B86" s="823" t="s">
        <v>953</v>
      </c>
      <c r="C86" s="824"/>
      <c r="D86" s="824"/>
      <c r="E86" s="824"/>
      <c r="F86" s="824"/>
      <c r="G86" s="824"/>
      <c r="H86" s="824"/>
      <c r="I86" s="824"/>
      <c r="J86" s="824"/>
      <c r="K86" s="824"/>
      <c r="L86" s="824"/>
      <c r="M86" s="825"/>
      <c r="N86" s="52">
        <f>L83+L84+L85</f>
        <v>35050.944282841861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151887.42522564804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30</v>
      </c>
      <c r="N36" s="272">
        <f>K36/M36</f>
        <v>3063.0821658862051</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30</v>
      </c>
      <c r="N37" s="272">
        <f>K37/M37</f>
        <v>3350.2035173861568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30</v>
      </c>
      <c r="N38" s="272">
        <f>K38/M38</f>
        <v>3681.717870639814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9.6611347339336664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10104.664688646109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82569.990934619476</v>
      </c>
      <c r="N48" s="272">
        <f>K48*M48</f>
        <v>103212.48866827434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103212.48866827434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1294.9770701708335</v>
      </c>
      <c r="M59" s="911"/>
      <c r="N59" s="287">
        <f>K59*L59</f>
        <v>1618.7213377135417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1618.7213377135417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115901.98816802737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23180.397633605477</v>
      </c>
      <c r="M83" s="859"/>
      <c r="N83" s="51"/>
    </row>
    <row r="84" spans="1:14">
      <c r="B84" s="89" t="s">
        <v>973</v>
      </c>
      <c r="C84" s="90"/>
      <c r="D84" s="90"/>
      <c r="E84" s="90"/>
      <c r="F84" s="90"/>
      <c r="G84" s="90"/>
      <c r="H84" s="90"/>
      <c r="I84" s="87"/>
      <c r="J84" s="88"/>
      <c r="K84" s="304">
        <v>0.05</v>
      </c>
      <c r="L84" s="858">
        <f>N78*K84</f>
        <v>5795.0994084013691</v>
      </c>
      <c r="M84" s="859"/>
      <c r="N84" s="51"/>
    </row>
    <row r="85" spans="1:14" ht="15.75" thickBot="1">
      <c r="B85" s="91" t="s">
        <v>974</v>
      </c>
      <c r="C85" s="92"/>
      <c r="D85" s="92"/>
      <c r="E85" s="92"/>
      <c r="F85" s="92"/>
      <c r="G85" s="92"/>
      <c r="H85" s="92"/>
      <c r="I85" s="93"/>
      <c r="J85" s="94"/>
      <c r="K85" s="305">
        <v>0.05</v>
      </c>
      <c r="L85" s="860">
        <f>N78*K85</f>
        <v>5795.0994084013691</v>
      </c>
      <c r="M85" s="861"/>
      <c r="N85" s="51"/>
    </row>
    <row r="86" spans="1:14" ht="15.75" thickBot="1">
      <c r="B86" s="823" t="s">
        <v>953</v>
      </c>
      <c r="C86" s="824"/>
      <c r="D86" s="824"/>
      <c r="E86" s="824"/>
      <c r="F86" s="824"/>
      <c r="G86" s="824"/>
      <c r="H86" s="824"/>
      <c r="I86" s="824"/>
      <c r="J86" s="824"/>
      <c r="K86" s="824"/>
      <c r="L86" s="824"/>
      <c r="M86" s="825"/>
      <c r="N86" s="52">
        <f>L83+L84+L85</f>
        <v>34770.596450408215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150672.58461843559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30</v>
      </c>
      <c r="N36" s="272">
        <f>K36/M36</f>
        <v>3063.0821658862051</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30</v>
      </c>
      <c r="N37" s="272">
        <f>K37/M37</f>
        <v>3350.2035173861568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30</v>
      </c>
      <c r="N38" s="272">
        <f>K38/M38</f>
        <v>3681.717870639814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9.6611347339336664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10104.664688646109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82569.990934619476</v>
      </c>
      <c r="N48" s="272">
        <f>K48*M48</f>
        <v>103212.48866827434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103212.48866827434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1294.9770701708335</v>
      </c>
      <c r="M59" s="911"/>
      <c r="N59" s="287">
        <f>K59*L59</f>
        <v>1618.7213377135417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1618.7213377135417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115901.98816802737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23180.397633605477</v>
      </c>
      <c r="M83" s="859"/>
      <c r="N83" s="51"/>
    </row>
    <row r="84" spans="1:14">
      <c r="B84" s="89" t="s">
        <v>973</v>
      </c>
      <c r="C84" s="90"/>
      <c r="D84" s="90"/>
      <c r="E84" s="90"/>
      <c r="F84" s="90"/>
      <c r="G84" s="90"/>
      <c r="H84" s="90"/>
      <c r="I84" s="87"/>
      <c r="J84" s="88"/>
      <c r="K84" s="304">
        <v>0.05</v>
      </c>
      <c r="L84" s="858">
        <f>N78*K84</f>
        <v>5795.0994084013691</v>
      </c>
      <c r="M84" s="859"/>
      <c r="N84" s="51"/>
    </row>
    <row r="85" spans="1:14" ht="15.75" thickBot="1">
      <c r="B85" s="91" t="s">
        <v>974</v>
      </c>
      <c r="C85" s="92"/>
      <c r="D85" s="92"/>
      <c r="E85" s="92"/>
      <c r="F85" s="92"/>
      <c r="G85" s="92"/>
      <c r="H85" s="92"/>
      <c r="I85" s="93"/>
      <c r="J85" s="94"/>
      <c r="K85" s="305">
        <v>0.05</v>
      </c>
      <c r="L85" s="860">
        <f>N78*K85</f>
        <v>5795.0994084013691</v>
      </c>
      <c r="M85" s="861"/>
      <c r="N85" s="51"/>
    </row>
    <row r="86" spans="1:14" ht="15.75" thickBot="1">
      <c r="B86" s="823" t="s">
        <v>953</v>
      </c>
      <c r="C86" s="824"/>
      <c r="D86" s="824"/>
      <c r="E86" s="824"/>
      <c r="F86" s="824"/>
      <c r="G86" s="824"/>
      <c r="H86" s="824"/>
      <c r="I86" s="824"/>
      <c r="J86" s="824"/>
      <c r="K86" s="824"/>
      <c r="L86" s="824"/>
      <c r="M86" s="825"/>
      <c r="N86" s="52">
        <f>L83+L84+L85</f>
        <v>34770.596450408215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150672.58461843559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661.41943699914771</v>
      </c>
      <c r="N49" s="272">
        <f>K49*M49</f>
        <v>59527.749329923296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167840.61003069859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176356.36290251513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35271.272580503028</v>
      </c>
      <c r="M83" s="859"/>
      <c r="N83" s="51"/>
    </row>
    <row r="84" spans="1:14">
      <c r="B84" s="89" t="s">
        <v>973</v>
      </c>
      <c r="C84" s="90"/>
      <c r="D84" s="90"/>
      <c r="E84" s="90"/>
      <c r="F84" s="90"/>
      <c r="G84" s="90"/>
      <c r="H84" s="90"/>
      <c r="I84" s="87"/>
      <c r="J84" s="88"/>
      <c r="K84" s="304">
        <v>0.05</v>
      </c>
      <c r="L84" s="858">
        <f>N78*K84</f>
        <v>8817.8181451257569</v>
      </c>
      <c r="M84" s="859"/>
      <c r="N84" s="51"/>
    </row>
    <row r="85" spans="1:14" ht="15.75" thickBot="1">
      <c r="B85" s="91" t="s">
        <v>974</v>
      </c>
      <c r="C85" s="92"/>
      <c r="D85" s="92"/>
      <c r="E85" s="92"/>
      <c r="F85" s="92"/>
      <c r="G85" s="92"/>
      <c r="H85" s="92"/>
      <c r="I85" s="93"/>
      <c r="J85" s="94"/>
      <c r="K85" s="305">
        <v>0.05</v>
      </c>
      <c r="L85" s="860">
        <f>N78*K85</f>
        <v>8817.8181451257569</v>
      </c>
      <c r="M85" s="861"/>
      <c r="N85" s="51"/>
    </row>
    <row r="86" spans="1:14" ht="15.75" thickBot="1">
      <c r="B86" s="823" t="s">
        <v>953</v>
      </c>
      <c r="C86" s="824"/>
      <c r="D86" s="824"/>
      <c r="E86" s="824"/>
      <c r="F86" s="824"/>
      <c r="G86" s="824"/>
      <c r="H86" s="824"/>
      <c r="I86" s="824"/>
      <c r="J86" s="824"/>
      <c r="K86" s="824"/>
      <c r="L86" s="824"/>
      <c r="M86" s="825"/>
      <c r="N86" s="52">
        <f>L83+L84+L85</f>
        <v>52906.908870754538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229263.27177326966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661.41943699914771</v>
      </c>
      <c r="N49" s="272">
        <f>K49*M49</f>
        <v>59527.749329923296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167840.61003069859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176356.36290251513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35271.272580503028</v>
      </c>
      <c r="M83" s="859"/>
      <c r="N83" s="51"/>
    </row>
    <row r="84" spans="1:14">
      <c r="B84" s="89" t="s">
        <v>973</v>
      </c>
      <c r="C84" s="90"/>
      <c r="D84" s="90"/>
      <c r="E84" s="90"/>
      <c r="F84" s="90"/>
      <c r="G84" s="90"/>
      <c r="H84" s="90"/>
      <c r="I84" s="87"/>
      <c r="J84" s="88"/>
      <c r="K84" s="304">
        <v>0.05</v>
      </c>
      <c r="L84" s="858">
        <f>N78*K84</f>
        <v>8817.8181451257569</v>
      </c>
      <c r="M84" s="859"/>
      <c r="N84" s="51"/>
    </row>
    <row r="85" spans="1:14" ht="15.75" thickBot="1">
      <c r="B85" s="91" t="s">
        <v>974</v>
      </c>
      <c r="C85" s="92"/>
      <c r="D85" s="92"/>
      <c r="E85" s="92"/>
      <c r="F85" s="92"/>
      <c r="G85" s="92"/>
      <c r="H85" s="92"/>
      <c r="I85" s="93"/>
      <c r="J85" s="94"/>
      <c r="K85" s="305">
        <v>0.05</v>
      </c>
      <c r="L85" s="860">
        <f>N78*K85</f>
        <v>8817.8181451257569</v>
      </c>
      <c r="M85" s="861"/>
      <c r="N85" s="51"/>
    </row>
    <row r="86" spans="1:14" ht="15.75" thickBot="1">
      <c r="B86" s="823" t="s">
        <v>953</v>
      </c>
      <c r="C86" s="824"/>
      <c r="D86" s="824"/>
      <c r="E86" s="824"/>
      <c r="F86" s="824"/>
      <c r="G86" s="824"/>
      <c r="H86" s="824"/>
      <c r="I86" s="824"/>
      <c r="J86" s="824"/>
      <c r="K86" s="824"/>
      <c r="L86" s="824"/>
      <c r="M86" s="825"/>
      <c r="N86" s="52">
        <f>L83+L84+L85</f>
        <v>52906.908870754538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229263.27177326966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661.41943699914771</v>
      </c>
      <c r="N49" s="272">
        <f>K49*M49</f>
        <v>59527.749329923296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167840.61003069859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176356.36290251513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35271.272580503028</v>
      </c>
      <c r="M83" s="859"/>
      <c r="N83" s="51"/>
    </row>
    <row r="84" spans="1:14">
      <c r="B84" s="89" t="s">
        <v>973</v>
      </c>
      <c r="C84" s="90"/>
      <c r="D84" s="90"/>
      <c r="E84" s="90"/>
      <c r="F84" s="90"/>
      <c r="G84" s="90"/>
      <c r="H84" s="90"/>
      <c r="I84" s="87"/>
      <c r="J84" s="88"/>
      <c r="K84" s="304">
        <v>0.05</v>
      </c>
      <c r="L84" s="858">
        <f>N78*K84</f>
        <v>8817.8181451257569</v>
      </c>
      <c r="M84" s="859"/>
      <c r="N84" s="51"/>
    </row>
    <row r="85" spans="1:14" ht="15.75" thickBot="1">
      <c r="B85" s="91" t="s">
        <v>974</v>
      </c>
      <c r="C85" s="92"/>
      <c r="D85" s="92"/>
      <c r="E85" s="92"/>
      <c r="F85" s="92"/>
      <c r="G85" s="92"/>
      <c r="H85" s="92"/>
      <c r="I85" s="93"/>
      <c r="J85" s="94"/>
      <c r="K85" s="305">
        <v>0.05</v>
      </c>
      <c r="L85" s="860">
        <f>N78*K85</f>
        <v>8817.8181451257569</v>
      </c>
      <c r="M85" s="861"/>
      <c r="N85" s="51"/>
    </row>
    <row r="86" spans="1:14" ht="15.75" thickBot="1">
      <c r="B86" s="823" t="s">
        <v>953</v>
      </c>
      <c r="C86" s="824"/>
      <c r="D86" s="824"/>
      <c r="E86" s="824"/>
      <c r="F86" s="824"/>
      <c r="G86" s="824"/>
      <c r="H86" s="824"/>
      <c r="I86" s="824"/>
      <c r="J86" s="824"/>
      <c r="K86" s="824"/>
      <c r="L86" s="824"/>
      <c r="M86" s="825"/>
      <c r="N86" s="52">
        <f>L83+L84+L85</f>
        <v>52906.908870754538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229263.27177326966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661.41943699914771</v>
      </c>
      <c r="N49" s="272">
        <f>K49*M49</f>
        <v>59527.749329923296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167840.61003069859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176356.36290251513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35271.272580503028</v>
      </c>
      <c r="M83" s="859"/>
      <c r="N83" s="51"/>
    </row>
    <row r="84" spans="1:14">
      <c r="B84" s="89" t="s">
        <v>973</v>
      </c>
      <c r="C84" s="90"/>
      <c r="D84" s="90"/>
      <c r="E84" s="90"/>
      <c r="F84" s="90"/>
      <c r="G84" s="90"/>
      <c r="H84" s="90"/>
      <c r="I84" s="87"/>
      <c r="J84" s="88"/>
      <c r="K84" s="304">
        <v>0.05</v>
      </c>
      <c r="L84" s="858">
        <f>N78*K84</f>
        <v>8817.8181451257569</v>
      </c>
      <c r="M84" s="859"/>
      <c r="N84" s="51"/>
    </row>
    <row r="85" spans="1:14" ht="15.75" thickBot="1">
      <c r="B85" s="91" t="s">
        <v>974</v>
      </c>
      <c r="C85" s="92"/>
      <c r="D85" s="92"/>
      <c r="E85" s="92"/>
      <c r="F85" s="92"/>
      <c r="G85" s="92"/>
      <c r="H85" s="92"/>
      <c r="I85" s="93"/>
      <c r="J85" s="94"/>
      <c r="K85" s="305">
        <v>0.05</v>
      </c>
      <c r="L85" s="860">
        <f>N78*K85</f>
        <v>8817.8181451257569</v>
      </c>
      <c r="M85" s="861"/>
      <c r="N85" s="51"/>
    </row>
    <row r="86" spans="1:14" ht="15.75" thickBot="1">
      <c r="B86" s="823" t="s">
        <v>953</v>
      </c>
      <c r="C86" s="824"/>
      <c r="D86" s="824"/>
      <c r="E86" s="824"/>
      <c r="F86" s="824"/>
      <c r="G86" s="824"/>
      <c r="H86" s="824"/>
      <c r="I86" s="824"/>
      <c r="J86" s="824"/>
      <c r="K86" s="824"/>
      <c r="L86" s="824"/>
      <c r="M86" s="825"/>
      <c r="N86" s="52">
        <f>L83+L84+L85</f>
        <v>52906.908870754538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229263.27177326966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108312.86070077529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116828.61357259183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23365.722714518368</v>
      </c>
      <c r="M83" s="859"/>
      <c r="N83" s="51"/>
    </row>
    <row r="84" spans="1:14">
      <c r="B84" s="89" t="s">
        <v>973</v>
      </c>
      <c r="C84" s="90"/>
      <c r="D84" s="90"/>
      <c r="E84" s="90"/>
      <c r="F84" s="90"/>
      <c r="G84" s="90"/>
      <c r="H84" s="90"/>
      <c r="I84" s="87"/>
      <c r="J84" s="88"/>
      <c r="K84" s="304">
        <v>0.05</v>
      </c>
      <c r="L84" s="858">
        <f>N78*K84</f>
        <v>5841.430678629592</v>
      </c>
      <c r="M84" s="859"/>
      <c r="N84" s="51"/>
    </row>
    <row r="85" spans="1:14" ht="15.75" thickBot="1">
      <c r="B85" s="91" t="s">
        <v>974</v>
      </c>
      <c r="C85" s="92"/>
      <c r="D85" s="92"/>
      <c r="E85" s="92"/>
      <c r="F85" s="92"/>
      <c r="G85" s="92"/>
      <c r="H85" s="92"/>
      <c r="I85" s="93"/>
      <c r="J85" s="94"/>
      <c r="K85" s="305">
        <v>0.05</v>
      </c>
      <c r="L85" s="860">
        <f>N78*K85</f>
        <v>5841.430678629592</v>
      </c>
      <c r="M85" s="861"/>
      <c r="N85" s="51"/>
    </row>
    <row r="86" spans="1:14" ht="15.75" thickBot="1">
      <c r="B86" s="823" t="s">
        <v>953</v>
      </c>
      <c r="C86" s="824"/>
      <c r="D86" s="824"/>
      <c r="E86" s="824"/>
      <c r="F86" s="824"/>
      <c r="G86" s="824"/>
      <c r="H86" s="824"/>
      <c r="I86" s="824"/>
      <c r="J86" s="824"/>
      <c r="K86" s="824"/>
      <c r="L86" s="824"/>
      <c r="M86" s="825"/>
      <c r="N86" s="52">
        <f>L83+L84+L85</f>
        <v>35048.58407177755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151877.19764436939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108312.86070077529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116828.61357259183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23365.722714518368</v>
      </c>
      <c r="M83" s="859"/>
      <c r="N83" s="51"/>
    </row>
    <row r="84" spans="1:14">
      <c r="B84" s="89" t="s">
        <v>973</v>
      </c>
      <c r="C84" s="90"/>
      <c r="D84" s="90"/>
      <c r="E84" s="90"/>
      <c r="F84" s="90"/>
      <c r="G84" s="90"/>
      <c r="H84" s="90"/>
      <c r="I84" s="87"/>
      <c r="J84" s="88"/>
      <c r="K84" s="304">
        <v>0.05</v>
      </c>
      <c r="L84" s="858">
        <f>N78*K84</f>
        <v>5841.430678629592</v>
      </c>
      <c r="M84" s="859"/>
      <c r="N84" s="51"/>
    </row>
    <row r="85" spans="1:14" ht="15.75" thickBot="1">
      <c r="B85" s="91" t="s">
        <v>974</v>
      </c>
      <c r="C85" s="92"/>
      <c r="D85" s="92"/>
      <c r="E85" s="92"/>
      <c r="F85" s="92"/>
      <c r="G85" s="92"/>
      <c r="H85" s="92"/>
      <c r="I85" s="93"/>
      <c r="J85" s="94"/>
      <c r="K85" s="305">
        <v>0.05</v>
      </c>
      <c r="L85" s="860">
        <f>N78*K85</f>
        <v>5841.430678629592</v>
      </c>
      <c r="M85" s="861"/>
      <c r="N85" s="51"/>
    </row>
    <row r="86" spans="1:14" ht="15.75" thickBot="1">
      <c r="B86" s="823" t="s">
        <v>953</v>
      </c>
      <c r="C86" s="824"/>
      <c r="D86" s="824"/>
      <c r="E86" s="824"/>
      <c r="F86" s="824"/>
      <c r="G86" s="824"/>
      <c r="H86" s="824"/>
      <c r="I86" s="824"/>
      <c r="J86" s="824"/>
      <c r="K86" s="824"/>
      <c r="L86" s="824"/>
      <c r="M86" s="825"/>
      <c r="N86" s="52">
        <f>L83+L84+L85</f>
        <v>35048.58407177755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151877.19764436939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108312.86070077529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116828.61357259183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23365.722714518368</v>
      </c>
      <c r="M83" s="859"/>
      <c r="N83" s="51"/>
    </row>
    <row r="84" spans="1:14">
      <c r="B84" s="89" t="s">
        <v>973</v>
      </c>
      <c r="C84" s="90"/>
      <c r="D84" s="90"/>
      <c r="E84" s="90"/>
      <c r="F84" s="90"/>
      <c r="G84" s="90"/>
      <c r="H84" s="90"/>
      <c r="I84" s="87"/>
      <c r="J84" s="88"/>
      <c r="K84" s="304">
        <v>0.05</v>
      </c>
      <c r="L84" s="858">
        <f>N78*K84</f>
        <v>5841.430678629592</v>
      </c>
      <c r="M84" s="859"/>
      <c r="N84" s="51"/>
    </row>
    <row r="85" spans="1:14" ht="15.75" thickBot="1">
      <c r="B85" s="91" t="s">
        <v>974</v>
      </c>
      <c r="C85" s="92"/>
      <c r="D85" s="92"/>
      <c r="E85" s="92"/>
      <c r="F85" s="92"/>
      <c r="G85" s="92"/>
      <c r="H85" s="92"/>
      <c r="I85" s="93"/>
      <c r="J85" s="94"/>
      <c r="K85" s="305">
        <v>0.05</v>
      </c>
      <c r="L85" s="860">
        <f>N78*K85</f>
        <v>5841.430678629592</v>
      </c>
      <c r="M85" s="861"/>
      <c r="N85" s="51"/>
    </row>
    <row r="86" spans="1:14" ht="15.75" thickBot="1">
      <c r="B86" s="823" t="s">
        <v>953</v>
      </c>
      <c r="C86" s="824"/>
      <c r="D86" s="824"/>
      <c r="E86" s="824"/>
      <c r="F86" s="824"/>
      <c r="G86" s="824"/>
      <c r="H86" s="824"/>
      <c r="I86" s="824"/>
      <c r="J86" s="824"/>
      <c r="K86" s="824"/>
      <c r="L86" s="824"/>
      <c r="M86" s="825"/>
      <c r="N86" s="52">
        <f>L83+L84+L85</f>
        <v>35048.58407177755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151877.19764436939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108312.86070077529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116828.61357259183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23365.722714518368</v>
      </c>
      <c r="M83" s="859"/>
      <c r="N83" s="51"/>
    </row>
    <row r="84" spans="1:14">
      <c r="B84" s="89" t="s">
        <v>973</v>
      </c>
      <c r="C84" s="90"/>
      <c r="D84" s="90"/>
      <c r="E84" s="90"/>
      <c r="F84" s="90"/>
      <c r="G84" s="90"/>
      <c r="H84" s="90"/>
      <c r="I84" s="87"/>
      <c r="J84" s="88"/>
      <c r="K84" s="304">
        <v>0.05</v>
      </c>
      <c r="L84" s="858">
        <f>N78*K84</f>
        <v>5841.430678629592</v>
      </c>
      <c r="M84" s="859"/>
      <c r="N84" s="51"/>
    </row>
    <row r="85" spans="1:14" ht="15.75" thickBot="1">
      <c r="B85" s="91" t="s">
        <v>974</v>
      </c>
      <c r="C85" s="92"/>
      <c r="D85" s="92"/>
      <c r="E85" s="92"/>
      <c r="F85" s="92"/>
      <c r="G85" s="92"/>
      <c r="H85" s="92"/>
      <c r="I85" s="93"/>
      <c r="J85" s="94"/>
      <c r="K85" s="305">
        <v>0.05</v>
      </c>
      <c r="L85" s="860">
        <f>N78*K85</f>
        <v>5841.430678629592</v>
      </c>
      <c r="M85" s="861"/>
      <c r="N85" s="51"/>
    </row>
    <row r="86" spans="1:14" ht="15.75" thickBot="1">
      <c r="B86" s="823" t="s">
        <v>953</v>
      </c>
      <c r="C86" s="824"/>
      <c r="D86" s="824"/>
      <c r="E86" s="824"/>
      <c r="F86" s="824"/>
      <c r="G86" s="824"/>
      <c r="H86" s="824"/>
      <c r="I86" s="824"/>
      <c r="J86" s="824"/>
      <c r="K86" s="824"/>
      <c r="L86" s="824"/>
      <c r="M86" s="825"/>
      <c r="N86" s="52">
        <f>L83+L84+L85</f>
        <v>35048.58407177755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151877.19764436939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661.41943699914771</v>
      </c>
      <c r="N48" s="272">
        <f>K48*M48</f>
        <v>661.41943699914771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661.41943699914771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661.41943699914771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132.28388739982955</v>
      </c>
      <c r="M83" s="859"/>
      <c r="N83" s="51"/>
    </row>
    <row r="84" spans="1:14">
      <c r="B84" s="89" t="s">
        <v>973</v>
      </c>
      <c r="C84" s="90"/>
      <c r="D84" s="90"/>
      <c r="E84" s="90"/>
      <c r="F84" s="90"/>
      <c r="G84" s="90"/>
      <c r="H84" s="90"/>
      <c r="I84" s="87"/>
      <c r="J84" s="88"/>
      <c r="K84" s="304">
        <v>0.05</v>
      </c>
      <c r="L84" s="858">
        <f>N78*K84</f>
        <v>33.070971849957388</v>
      </c>
      <c r="M84" s="859"/>
      <c r="N84" s="51"/>
    </row>
    <row r="85" spans="1:14" ht="15.75" thickBot="1">
      <c r="B85" s="91" t="s">
        <v>974</v>
      </c>
      <c r="C85" s="92"/>
      <c r="D85" s="92"/>
      <c r="E85" s="92"/>
      <c r="F85" s="92"/>
      <c r="G85" s="92"/>
      <c r="H85" s="92"/>
      <c r="I85" s="93"/>
      <c r="J85" s="94"/>
      <c r="K85" s="305">
        <v>0.05</v>
      </c>
      <c r="L85" s="860">
        <f>N78*K85</f>
        <v>33.070971849957388</v>
      </c>
      <c r="M85" s="861"/>
      <c r="N85" s="51"/>
    </row>
    <row r="86" spans="1:14" ht="15.75" thickBot="1">
      <c r="B86" s="823" t="s">
        <v>953</v>
      </c>
      <c r="C86" s="824"/>
      <c r="D86" s="824"/>
      <c r="E86" s="824"/>
      <c r="F86" s="824"/>
      <c r="G86" s="824"/>
      <c r="H86" s="824"/>
      <c r="I86" s="824"/>
      <c r="J86" s="824"/>
      <c r="K86" s="824"/>
      <c r="L86" s="824"/>
      <c r="M86" s="825"/>
      <c r="N86" s="52">
        <f>L83+L84+L85</f>
        <v>198.42583109974436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859.84526809889212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661.41943699914771</v>
      </c>
      <c r="N49" s="272">
        <f>K49*M49</f>
        <v>59527.749329923296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167840.61003069859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176356.36290251513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35271.272580503028</v>
      </c>
      <c r="M83" s="859"/>
      <c r="N83" s="51"/>
    </row>
    <row r="84" spans="1:14">
      <c r="B84" s="89" t="s">
        <v>973</v>
      </c>
      <c r="C84" s="90"/>
      <c r="D84" s="90"/>
      <c r="E84" s="90"/>
      <c r="F84" s="90"/>
      <c r="G84" s="90"/>
      <c r="H84" s="90"/>
      <c r="I84" s="87"/>
      <c r="J84" s="88"/>
      <c r="K84" s="304">
        <v>0.05</v>
      </c>
      <c r="L84" s="858">
        <f>N78*K84</f>
        <v>8817.8181451257569</v>
      </c>
      <c r="M84" s="859"/>
      <c r="N84" s="51"/>
    </row>
    <row r="85" spans="1:14" ht="15.75" thickBot="1">
      <c r="B85" s="91" t="s">
        <v>974</v>
      </c>
      <c r="C85" s="92"/>
      <c r="D85" s="92"/>
      <c r="E85" s="92"/>
      <c r="F85" s="92"/>
      <c r="G85" s="92"/>
      <c r="H85" s="92"/>
      <c r="I85" s="93"/>
      <c r="J85" s="94"/>
      <c r="K85" s="305">
        <v>0.05</v>
      </c>
      <c r="L85" s="860">
        <f>N78*K85</f>
        <v>8817.8181451257569</v>
      </c>
      <c r="M85" s="861"/>
      <c r="N85" s="51"/>
    </row>
    <row r="86" spans="1:14" ht="15.75" thickBot="1">
      <c r="B86" s="823" t="s">
        <v>953</v>
      </c>
      <c r="C86" s="824"/>
      <c r="D86" s="824"/>
      <c r="E86" s="824"/>
      <c r="F86" s="824"/>
      <c r="G86" s="824"/>
      <c r="H86" s="824"/>
      <c r="I86" s="824"/>
      <c r="J86" s="824"/>
      <c r="K86" s="824"/>
      <c r="L86" s="824"/>
      <c r="M86" s="825"/>
      <c r="N86" s="52">
        <f>L83+L84+L85</f>
        <v>52906.908870754538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229263.27177326966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661.41943699914771</v>
      </c>
      <c r="N49" s="272">
        <f>K49*M49</f>
        <v>59527.749329923296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167840.61003069859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176356.36290251513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35271.272580503028</v>
      </c>
      <c r="M83" s="859"/>
      <c r="N83" s="51"/>
    </row>
    <row r="84" spans="1:14">
      <c r="B84" s="89" t="s">
        <v>973</v>
      </c>
      <c r="C84" s="90"/>
      <c r="D84" s="90"/>
      <c r="E84" s="90"/>
      <c r="F84" s="90"/>
      <c r="G84" s="90"/>
      <c r="H84" s="90"/>
      <c r="I84" s="87"/>
      <c r="J84" s="88"/>
      <c r="K84" s="304">
        <v>0.05</v>
      </c>
      <c r="L84" s="858">
        <f>N78*K84</f>
        <v>8817.8181451257569</v>
      </c>
      <c r="M84" s="859"/>
      <c r="N84" s="51"/>
    </row>
    <row r="85" spans="1:14" ht="15.75" thickBot="1">
      <c r="B85" s="91" t="s">
        <v>974</v>
      </c>
      <c r="C85" s="92"/>
      <c r="D85" s="92"/>
      <c r="E85" s="92"/>
      <c r="F85" s="92"/>
      <c r="G85" s="92"/>
      <c r="H85" s="92"/>
      <c r="I85" s="93"/>
      <c r="J85" s="94"/>
      <c r="K85" s="305">
        <v>0.05</v>
      </c>
      <c r="L85" s="860">
        <f>N78*K85</f>
        <v>8817.8181451257569</v>
      </c>
      <c r="M85" s="861"/>
      <c r="N85" s="51"/>
    </row>
    <row r="86" spans="1:14" ht="15.75" thickBot="1">
      <c r="B86" s="823" t="s">
        <v>953</v>
      </c>
      <c r="C86" s="824"/>
      <c r="D86" s="824"/>
      <c r="E86" s="824"/>
      <c r="F86" s="824"/>
      <c r="G86" s="824"/>
      <c r="H86" s="824"/>
      <c r="I86" s="824"/>
      <c r="J86" s="824"/>
      <c r="K86" s="824"/>
      <c r="L86" s="824"/>
      <c r="M86" s="825"/>
      <c r="N86" s="52">
        <f>L83+L84+L85</f>
        <v>52906.908870754538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229263.27177326966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108312.86070077529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116828.61357259183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23365.722714518368</v>
      </c>
      <c r="M83" s="859"/>
      <c r="N83" s="51"/>
    </row>
    <row r="84" spans="1:14">
      <c r="B84" s="89" t="s">
        <v>973</v>
      </c>
      <c r="C84" s="90"/>
      <c r="D84" s="90"/>
      <c r="E84" s="90"/>
      <c r="F84" s="90"/>
      <c r="G84" s="90"/>
      <c r="H84" s="90"/>
      <c r="I84" s="87"/>
      <c r="J84" s="88"/>
      <c r="K84" s="304">
        <v>0.05</v>
      </c>
      <c r="L84" s="858">
        <f>N78*K84</f>
        <v>5841.430678629592</v>
      </c>
      <c r="M84" s="859"/>
      <c r="N84" s="51"/>
    </row>
    <row r="85" spans="1:14" ht="15.75" thickBot="1">
      <c r="B85" s="91" t="s">
        <v>974</v>
      </c>
      <c r="C85" s="92"/>
      <c r="D85" s="92"/>
      <c r="E85" s="92"/>
      <c r="F85" s="92"/>
      <c r="G85" s="92"/>
      <c r="H85" s="92"/>
      <c r="I85" s="93"/>
      <c r="J85" s="94"/>
      <c r="K85" s="305">
        <v>0.05</v>
      </c>
      <c r="L85" s="860">
        <f>N78*K85</f>
        <v>5841.430678629592</v>
      </c>
      <c r="M85" s="861"/>
      <c r="N85" s="51"/>
    </row>
    <row r="86" spans="1:14" ht="15.75" thickBot="1">
      <c r="B86" s="823" t="s">
        <v>953</v>
      </c>
      <c r="C86" s="824"/>
      <c r="D86" s="824"/>
      <c r="E86" s="824"/>
      <c r="F86" s="824"/>
      <c r="G86" s="824"/>
      <c r="H86" s="824"/>
      <c r="I86" s="824"/>
      <c r="J86" s="824"/>
      <c r="K86" s="824"/>
      <c r="L86" s="824"/>
      <c r="M86" s="825"/>
      <c r="N86" s="52">
        <f>L83+L84+L85</f>
        <v>35048.58407177755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151877.19764436939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45</v>
      </c>
      <c r="N36" s="272">
        <f>K36/M36</f>
        <v>1493.8186831589494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100506.1055215847</v>
      </c>
      <c r="L37" s="270"/>
      <c r="M37" s="271">
        <v>45</v>
      </c>
      <c r="N37" s="272">
        <f>K37/M37</f>
        <v>2233.4690115907711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110451.53611919442</v>
      </c>
      <c r="L38" s="270"/>
      <c r="M38" s="271">
        <v>45</v>
      </c>
      <c r="N38" s="272">
        <f>K38/M38</f>
        <v>2454.478580426543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6188.2070316655527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83317.585154442524</v>
      </c>
      <c r="N48" s="272">
        <f>K48*M48</f>
        <v>108312.86070077529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108312.86070077529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1294.9770701708335</v>
      </c>
      <c r="M59" s="911"/>
      <c r="N59" s="287">
        <f>K59*L59</f>
        <v>1683.4701912220835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116828.61357259183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23365.722714518368</v>
      </c>
      <c r="M83" s="859"/>
      <c r="N83" s="51"/>
    </row>
    <row r="84" spans="1:14">
      <c r="B84" s="89" t="s">
        <v>973</v>
      </c>
      <c r="C84" s="90"/>
      <c r="D84" s="90"/>
      <c r="E84" s="90"/>
      <c r="F84" s="90"/>
      <c r="G84" s="90"/>
      <c r="H84" s="90"/>
      <c r="I84" s="87"/>
      <c r="J84" s="88"/>
      <c r="K84" s="304">
        <v>0.05</v>
      </c>
      <c r="L84" s="858">
        <f>N78*K84</f>
        <v>5841.430678629592</v>
      </c>
      <c r="M84" s="859"/>
      <c r="N84" s="51"/>
    </row>
    <row r="85" spans="1:14" ht="15.75" thickBot="1">
      <c r="B85" s="91" t="s">
        <v>974</v>
      </c>
      <c r="C85" s="92"/>
      <c r="D85" s="92"/>
      <c r="E85" s="92"/>
      <c r="F85" s="92"/>
      <c r="G85" s="92"/>
      <c r="H85" s="92"/>
      <c r="I85" s="93"/>
      <c r="J85" s="94"/>
      <c r="K85" s="305">
        <v>0.05</v>
      </c>
      <c r="L85" s="860">
        <f>N78*K85</f>
        <v>5841.430678629592</v>
      </c>
      <c r="M85" s="861"/>
      <c r="N85" s="51"/>
    </row>
    <row r="86" spans="1:14" ht="15.75" thickBot="1">
      <c r="B86" s="823" t="s">
        <v>953</v>
      </c>
      <c r="C86" s="824"/>
      <c r="D86" s="824"/>
      <c r="E86" s="824"/>
      <c r="F86" s="824"/>
      <c r="G86" s="824"/>
      <c r="H86" s="824"/>
      <c r="I86" s="824"/>
      <c r="J86" s="824"/>
      <c r="K86" s="824"/>
      <c r="L86" s="824"/>
      <c r="M86" s="825"/>
      <c r="N86" s="52">
        <f>L83+L84+L85</f>
        <v>35048.58407177755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151877.19764436939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661.41943699914771</v>
      </c>
      <c r="N48" s="272">
        <f>K48*M48</f>
        <v>661.41943699914771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661.41943699914771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661.41943699914771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132.28388739982955</v>
      </c>
      <c r="M83" s="859"/>
      <c r="N83" s="51"/>
    </row>
    <row r="84" spans="1:14">
      <c r="B84" s="89" t="s">
        <v>973</v>
      </c>
      <c r="C84" s="90"/>
      <c r="D84" s="90"/>
      <c r="E84" s="90"/>
      <c r="F84" s="90"/>
      <c r="G84" s="90"/>
      <c r="H84" s="90"/>
      <c r="I84" s="87"/>
      <c r="J84" s="88"/>
      <c r="K84" s="304">
        <v>0.05</v>
      </c>
      <c r="L84" s="858">
        <f>N78*K84</f>
        <v>33.070971849957388</v>
      </c>
      <c r="M84" s="859"/>
      <c r="N84" s="51"/>
    </row>
    <row r="85" spans="1:14" ht="15.75" thickBot="1">
      <c r="B85" s="91" t="s">
        <v>974</v>
      </c>
      <c r="C85" s="92"/>
      <c r="D85" s="92"/>
      <c r="E85" s="92"/>
      <c r="F85" s="92"/>
      <c r="G85" s="92"/>
      <c r="H85" s="92"/>
      <c r="I85" s="93"/>
      <c r="J85" s="94"/>
      <c r="K85" s="305">
        <v>0.05</v>
      </c>
      <c r="L85" s="860">
        <f>N78*K85</f>
        <v>33.070971849957388</v>
      </c>
      <c r="M85" s="861"/>
      <c r="N85" s="51"/>
    </row>
    <row r="86" spans="1:14" ht="15.75" thickBot="1">
      <c r="B86" s="823" t="s">
        <v>953</v>
      </c>
      <c r="C86" s="824"/>
      <c r="D86" s="824"/>
      <c r="E86" s="824"/>
      <c r="F86" s="824"/>
      <c r="G86" s="824"/>
      <c r="H86" s="824"/>
      <c r="I86" s="824"/>
      <c r="J86" s="824"/>
      <c r="K86" s="824"/>
      <c r="L86" s="824"/>
      <c r="M86" s="825"/>
      <c r="N86" s="52">
        <f>L83+L84+L85</f>
        <v>198.42583109974436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859.84526809889212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452"/>
      <c r="L30" s="799" t="s">
        <v>945</v>
      </c>
      <c r="M30" s="800"/>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1335.1495572588547</v>
      </c>
      <c r="N48" s="272">
        <f>K48*M48</f>
        <v>1335.1495572588547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1335.1495572588547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1335.1495572588547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267.02991145177094</v>
      </c>
      <c r="M83" s="859"/>
      <c r="N83" s="51"/>
    </row>
    <row r="84" spans="1:14">
      <c r="B84" s="89" t="s">
        <v>973</v>
      </c>
      <c r="C84" s="90"/>
      <c r="D84" s="90"/>
      <c r="E84" s="90"/>
      <c r="F84" s="90"/>
      <c r="G84" s="90"/>
      <c r="H84" s="90"/>
      <c r="I84" s="87"/>
      <c r="J84" s="88"/>
      <c r="K84" s="304">
        <v>0.05</v>
      </c>
      <c r="L84" s="858">
        <f>N78*K84</f>
        <v>66.757477862942736</v>
      </c>
      <c r="M84" s="859"/>
      <c r="N84" s="51"/>
    </row>
    <row r="85" spans="1:14" ht="15.75" thickBot="1">
      <c r="B85" s="91" t="s">
        <v>974</v>
      </c>
      <c r="C85" s="92"/>
      <c r="D85" s="92"/>
      <c r="E85" s="92"/>
      <c r="F85" s="92"/>
      <c r="G85" s="92"/>
      <c r="H85" s="92"/>
      <c r="I85" s="93"/>
      <c r="J85" s="94"/>
      <c r="K85" s="305">
        <v>0.05</v>
      </c>
      <c r="L85" s="860">
        <f>N78*K85</f>
        <v>66.757477862942736</v>
      </c>
      <c r="M85" s="861"/>
      <c r="N85" s="51"/>
    </row>
    <row r="86" spans="1:14" ht="15.75" thickBot="1">
      <c r="B86" s="823" t="s">
        <v>953</v>
      </c>
      <c r="C86" s="824"/>
      <c r="D86" s="824"/>
      <c r="E86" s="824"/>
      <c r="F86" s="824"/>
      <c r="G86" s="824"/>
      <c r="H86" s="824"/>
      <c r="I86" s="824"/>
      <c r="J86" s="824"/>
      <c r="K86" s="824"/>
      <c r="L86" s="824"/>
      <c r="M86" s="825"/>
      <c r="N86" s="52">
        <f>L83+L84+L85</f>
        <v>400.54486717765639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1735.6944244365111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1196.3745823216391</v>
      </c>
      <c r="N48" s="272">
        <f>K48*M48</f>
        <v>1196.3745823216391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1196.3745823216391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1196.3745823216391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239.27491646432782</v>
      </c>
      <c r="M83" s="859"/>
      <c r="N83" s="51"/>
    </row>
    <row r="84" spans="1:14">
      <c r="B84" s="89" t="s">
        <v>973</v>
      </c>
      <c r="C84" s="90"/>
      <c r="D84" s="90"/>
      <c r="E84" s="90"/>
      <c r="F84" s="90"/>
      <c r="G84" s="90"/>
      <c r="H84" s="90"/>
      <c r="I84" s="87"/>
      <c r="J84" s="88"/>
      <c r="K84" s="304">
        <v>0.05</v>
      </c>
      <c r="L84" s="858">
        <f>N78*K84</f>
        <v>59.818729116081954</v>
      </c>
      <c r="M84" s="859"/>
      <c r="N84" s="51"/>
    </row>
    <row r="85" spans="1:14" ht="15.75" thickBot="1">
      <c r="B85" s="91" t="s">
        <v>974</v>
      </c>
      <c r="C85" s="92"/>
      <c r="D85" s="92"/>
      <c r="E85" s="92"/>
      <c r="F85" s="92"/>
      <c r="G85" s="92"/>
      <c r="H85" s="92"/>
      <c r="I85" s="93"/>
      <c r="J85" s="94"/>
      <c r="K85" s="305">
        <v>0.05</v>
      </c>
      <c r="L85" s="860">
        <f>N78*K85</f>
        <v>59.818729116081954</v>
      </c>
      <c r="M85" s="861"/>
      <c r="N85" s="51"/>
    </row>
    <row r="86" spans="1:14" ht="15.75" thickBot="1">
      <c r="B86" s="823" t="s">
        <v>953</v>
      </c>
      <c r="C86" s="824"/>
      <c r="D86" s="824"/>
      <c r="E86" s="824"/>
      <c r="F86" s="824"/>
      <c r="G86" s="824"/>
      <c r="H86" s="824"/>
      <c r="I86" s="824"/>
      <c r="J86" s="824"/>
      <c r="K86" s="824"/>
      <c r="L86" s="824"/>
      <c r="M86" s="825"/>
      <c r="N86" s="52">
        <f>L83+L84+L85</f>
        <v>358.91237469649172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1555.2869570181308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1335.1495572588547</v>
      </c>
      <c r="N48" s="272">
        <f>K48*M48</f>
        <v>1335.1495572588547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1335.1495572588547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1335.1495572588547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267.02991145177094</v>
      </c>
      <c r="M83" s="859"/>
      <c r="N83" s="51"/>
    </row>
    <row r="84" spans="1:14">
      <c r="B84" s="89" t="s">
        <v>973</v>
      </c>
      <c r="C84" s="90"/>
      <c r="D84" s="90"/>
      <c r="E84" s="90"/>
      <c r="F84" s="90"/>
      <c r="G84" s="90"/>
      <c r="H84" s="90"/>
      <c r="I84" s="87"/>
      <c r="J84" s="88"/>
      <c r="K84" s="304">
        <v>0.05</v>
      </c>
      <c r="L84" s="858">
        <f>N78*K84</f>
        <v>66.757477862942736</v>
      </c>
      <c r="M84" s="859"/>
      <c r="N84" s="51"/>
    </row>
    <row r="85" spans="1:14" ht="15.75" thickBot="1">
      <c r="B85" s="91" t="s">
        <v>974</v>
      </c>
      <c r="C85" s="92"/>
      <c r="D85" s="92"/>
      <c r="E85" s="92"/>
      <c r="F85" s="92"/>
      <c r="G85" s="92"/>
      <c r="H85" s="92"/>
      <c r="I85" s="93"/>
      <c r="J85" s="94"/>
      <c r="K85" s="305">
        <v>0.05</v>
      </c>
      <c r="L85" s="860">
        <f>N78*K85</f>
        <v>66.757477862942736</v>
      </c>
      <c r="M85" s="861"/>
      <c r="N85" s="51"/>
    </row>
    <row r="86" spans="1:14" ht="15.75" thickBot="1">
      <c r="B86" s="823" t="s">
        <v>953</v>
      </c>
      <c r="C86" s="824"/>
      <c r="D86" s="824"/>
      <c r="E86" s="824"/>
      <c r="F86" s="824"/>
      <c r="G86" s="824"/>
      <c r="H86" s="824"/>
      <c r="I86" s="824"/>
      <c r="J86" s="824"/>
      <c r="K86" s="824"/>
      <c r="L86" s="824"/>
      <c r="M86" s="825"/>
      <c r="N86" s="52">
        <f>L83+L84+L85</f>
        <v>400.54486717765639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1735.6944244365111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1046.4080771475515</v>
      </c>
      <c r="N48" s="272">
        <f>K48*M48</f>
        <v>1046.4080771475515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1046.4080771475515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1046.4080771475515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209.28161542951031</v>
      </c>
      <c r="M83" s="859"/>
      <c r="N83" s="51"/>
    </row>
    <row r="84" spans="1:14">
      <c r="B84" s="89" t="s">
        <v>973</v>
      </c>
      <c r="C84" s="90"/>
      <c r="D84" s="90"/>
      <c r="E84" s="90"/>
      <c r="F84" s="90"/>
      <c r="G84" s="90"/>
      <c r="H84" s="90"/>
      <c r="I84" s="87"/>
      <c r="J84" s="88"/>
      <c r="K84" s="304">
        <v>0.05</v>
      </c>
      <c r="L84" s="858">
        <f>N78*K84</f>
        <v>52.320403857377578</v>
      </c>
      <c r="M84" s="859"/>
      <c r="N84" s="51"/>
    </row>
    <row r="85" spans="1:14" ht="15.75" thickBot="1">
      <c r="B85" s="91" t="s">
        <v>974</v>
      </c>
      <c r="C85" s="92"/>
      <c r="D85" s="92"/>
      <c r="E85" s="92"/>
      <c r="F85" s="92"/>
      <c r="G85" s="92"/>
      <c r="H85" s="92"/>
      <c r="I85" s="93"/>
      <c r="J85" s="94"/>
      <c r="K85" s="305">
        <v>0.05</v>
      </c>
      <c r="L85" s="860">
        <f>N78*K85</f>
        <v>52.320403857377578</v>
      </c>
      <c r="M85" s="861"/>
      <c r="N85" s="51"/>
    </row>
    <row r="86" spans="1:14" ht="15.75" thickBot="1">
      <c r="B86" s="823" t="s">
        <v>953</v>
      </c>
      <c r="C86" s="824"/>
      <c r="D86" s="824"/>
      <c r="E86" s="824"/>
      <c r="F86" s="824"/>
      <c r="G86" s="824"/>
      <c r="H86" s="824"/>
      <c r="I86" s="824"/>
      <c r="J86" s="824"/>
      <c r="K86" s="824"/>
      <c r="L86" s="824"/>
      <c r="M86" s="825"/>
      <c r="N86" s="52">
        <f>L83+L84+L85</f>
        <v>313.92242314426545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1360.3305002918169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1940.6113430736411</v>
      </c>
      <c r="N48" s="272">
        <f>K48*M48</f>
        <v>1940.6113430736411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1940.6113430736411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1940.6113430736411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388.12226861472823</v>
      </c>
      <c r="M83" s="859"/>
      <c r="N83" s="51"/>
    </row>
    <row r="84" spans="1:14">
      <c r="B84" s="89" t="s">
        <v>973</v>
      </c>
      <c r="C84" s="90"/>
      <c r="D84" s="90"/>
      <c r="E84" s="90"/>
      <c r="F84" s="90"/>
      <c r="G84" s="90"/>
      <c r="H84" s="90"/>
      <c r="I84" s="87"/>
      <c r="J84" s="88"/>
      <c r="K84" s="304">
        <v>0.05</v>
      </c>
      <c r="L84" s="858">
        <f>N78*K84</f>
        <v>97.030567153682057</v>
      </c>
      <c r="M84" s="859"/>
      <c r="N84" s="51"/>
    </row>
    <row r="85" spans="1:14" ht="15.75" thickBot="1">
      <c r="B85" s="91" t="s">
        <v>974</v>
      </c>
      <c r="C85" s="92"/>
      <c r="D85" s="92"/>
      <c r="E85" s="92"/>
      <c r="F85" s="92"/>
      <c r="G85" s="92"/>
      <c r="H85" s="92"/>
      <c r="I85" s="93"/>
      <c r="J85" s="94"/>
      <c r="K85" s="305">
        <v>0.05</v>
      </c>
      <c r="L85" s="860">
        <f>N78*K85</f>
        <v>97.030567153682057</v>
      </c>
      <c r="M85" s="861"/>
      <c r="N85" s="51"/>
    </row>
    <row r="86" spans="1:14" ht="15.75" thickBot="1">
      <c r="B86" s="823" t="s">
        <v>953</v>
      </c>
      <c r="C86" s="824"/>
      <c r="D86" s="824"/>
      <c r="E86" s="824"/>
      <c r="F86" s="824"/>
      <c r="G86" s="824"/>
      <c r="H86" s="824"/>
      <c r="I86" s="824"/>
      <c r="J86" s="824"/>
      <c r="K86" s="824"/>
      <c r="L86" s="824"/>
      <c r="M86" s="825"/>
      <c r="N86" s="52">
        <f>L83+L84+L85</f>
        <v>582.18340292209234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2522.7947459957336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3140.3433844663418</v>
      </c>
      <c r="N48" s="272">
        <f>K48*M48</f>
        <v>3140.3433844663418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3140.3433844663418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3140.3433844663418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628.06867689326839</v>
      </c>
      <c r="M83" s="859"/>
      <c r="N83" s="51"/>
    </row>
    <row r="84" spans="1:14">
      <c r="B84" s="89" t="s">
        <v>973</v>
      </c>
      <c r="C84" s="90"/>
      <c r="D84" s="90"/>
      <c r="E84" s="90"/>
      <c r="F84" s="90"/>
      <c r="G84" s="90"/>
      <c r="H84" s="90"/>
      <c r="I84" s="87"/>
      <c r="J84" s="88"/>
      <c r="K84" s="304">
        <v>0.05</v>
      </c>
      <c r="L84" s="858">
        <f>N78*K84</f>
        <v>157.0171692233171</v>
      </c>
      <c r="M84" s="859"/>
      <c r="N84" s="51"/>
    </row>
    <row r="85" spans="1:14" ht="15.75" thickBot="1">
      <c r="B85" s="91" t="s">
        <v>974</v>
      </c>
      <c r="C85" s="92"/>
      <c r="D85" s="92"/>
      <c r="E85" s="92"/>
      <c r="F85" s="92"/>
      <c r="G85" s="92"/>
      <c r="H85" s="92"/>
      <c r="I85" s="93"/>
      <c r="J85" s="94"/>
      <c r="K85" s="305">
        <v>0.05</v>
      </c>
      <c r="L85" s="860">
        <f>N78*K85</f>
        <v>157.0171692233171</v>
      </c>
      <c r="M85" s="861"/>
      <c r="N85" s="51"/>
    </row>
    <row r="86" spans="1:14" ht="15.75" thickBot="1">
      <c r="B86" s="823" t="s">
        <v>953</v>
      </c>
      <c r="C86" s="824"/>
      <c r="D86" s="824"/>
      <c r="E86" s="824"/>
      <c r="F86" s="824"/>
      <c r="G86" s="824"/>
      <c r="H86" s="824"/>
      <c r="I86" s="824"/>
      <c r="J86" s="824"/>
      <c r="K86" s="824"/>
      <c r="L86" s="824"/>
      <c r="M86" s="825"/>
      <c r="N86" s="52">
        <f>L83+L84+L85</f>
        <v>942.10301533990253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4082.4463998062442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2368.1277981221592</v>
      </c>
      <c r="N48" s="272">
        <f>K48*M48</f>
        <v>2368.1277981221592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2368.1277981221592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2368.1277981221592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473.62555962443184</v>
      </c>
      <c r="M83" s="859"/>
      <c r="N83" s="51"/>
    </row>
    <row r="84" spans="1:14">
      <c r="B84" s="89" t="s">
        <v>973</v>
      </c>
      <c r="C84" s="90"/>
      <c r="D84" s="90"/>
      <c r="E84" s="90"/>
      <c r="F84" s="90"/>
      <c r="G84" s="90"/>
      <c r="H84" s="90"/>
      <c r="I84" s="87"/>
      <c r="J84" s="88"/>
      <c r="K84" s="304">
        <v>0.05</v>
      </c>
      <c r="L84" s="858">
        <f>N78*K84</f>
        <v>118.40638990610796</v>
      </c>
      <c r="M84" s="859"/>
      <c r="N84" s="51"/>
    </row>
    <row r="85" spans="1:14" ht="15.75" thickBot="1">
      <c r="B85" s="91" t="s">
        <v>974</v>
      </c>
      <c r="C85" s="92"/>
      <c r="D85" s="92"/>
      <c r="E85" s="92"/>
      <c r="F85" s="92"/>
      <c r="G85" s="92"/>
      <c r="H85" s="92"/>
      <c r="I85" s="93"/>
      <c r="J85" s="94"/>
      <c r="K85" s="305">
        <v>0.05</v>
      </c>
      <c r="L85" s="860">
        <f>N78*K85</f>
        <v>118.40638990610796</v>
      </c>
      <c r="M85" s="861"/>
      <c r="N85" s="51"/>
    </row>
    <row r="86" spans="1:14" ht="15.75" thickBot="1">
      <c r="B86" s="823" t="s">
        <v>953</v>
      </c>
      <c r="C86" s="824"/>
      <c r="D86" s="824"/>
      <c r="E86" s="824"/>
      <c r="F86" s="824"/>
      <c r="G86" s="824"/>
      <c r="H86" s="824"/>
      <c r="I86" s="824"/>
      <c r="J86" s="824"/>
      <c r="K86" s="824"/>
      <c r="L86" s="824"/>
      <c r="M86" s="825"/>
      <c r="N86" s="52">
        <f>L83+L84+L85</f>
        <v>710.43833943664777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3078.566137558807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1997.6881472816892</v>
      </c>
      <c r="N48" s="272">
        <f>K48*M48</f>
        <v>1997.6881472816892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1997.6881472816892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1997.6881472816892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399.53762945633787</v>
      </c>
      <c r="M83" s="859"/>
      <c r="N83" s="51"/>
    </row>
    <row r="84" spans="1:14">
      <c r="B84" s="89" t="s">
        <v>973</v>
      </c>
      <c r="C84" s="90"/>
      <c r="D84" s="90"/>
      <c r="E84" s="90"/>
      <c r="F84" s="90"/>
      <c r="G84" s="90"/>
      <c r="H84" s="90"/>
      <c r="I84" s="87"/>
      <c r="J84" s="88"/>
      <c r="K84" s="304">
        <v>0.05</v>
      </c>
      <c r="L84" s="858">
        <f>N78*K84</f>
        <v>99.884407364084467</v>
      </c>
      <c r="M84" s="859"/>
      <c r="N84" s="51"/>
    </row>
    <row r="85" spans="1:14" ht="15.75" thickBot="1">
      <c r="B85" s="91" t="s">
        <v>974</v>
      </c>
      <c r="C85" s="92"/>
      <c r="D85" s="92"/>
      <c r="E85" s="92"/>
      <c r="F85" s="92"/>
      <c r="G85" s="92"/>
      <c r="H85" s="92"/>
      <c r="I85" s="93"/>
      <c r="J85" s="94"/>
      <c r="K85" s="305">
        <v>0.05</v>
      </c>
      <c r="L85" s="860">
        <f>N78*K85</f>
        <v>99.884407364084467</v>
      </c>
      <c r="M85" s="861"/>
      <c r="N85" s="51"/>
    </row>
    <row r="86" spans="1:14" ht="15.75" thickBot="1">
      <c r="B86" s="823" t="s">
        <v>953</v>
      </c>
      <c r="C86" s="824"/>
      <c r="D86" s="824"/>
      <c r="E86" s="824"/>
      <c r="F86" s="824"/>
      <c r="G86" s="824"/>
      <c r="H86" s="824"/>
      <c r="I86" s="824"/>
      <c r="J86" s="824"/>
      <c r="K86" s="824"/>
      <c r="L86" s="824"/>
      <c r="M86" s="825"/>
      <c r="N86" s="52">
        <f>L83+L84+L85</f>
        <v>599.30644418450686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2596.9945914661962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1900.3218342209011</v>
      </c>
      <c r="N48" s="272">
        <f>K48*M48</f>
        <v>1900.3218342209011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1900.3218342209011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1900.3218342209011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380.06436684418026</v>
      </c>
      <c r="M83" s="859"/>
      <c r="N83" s="51"/>
    </row>
    <row r="84" spans="1:14">
      <c r="B84" s="89" t="s">
        <v>973</v>
      </c>
      <c r="C84" s="90"/>
      <c r="D84" s="90"/>
      <c r="E84" s="90"/>
      <c r="F84" s="90"/>
      <c r="G84" s="90"/>
      <c r="H84" s="90"/>
      <c r="I84" s="87"/>
      <c r="J84" s="88"/>
      <c r="K84" s="304">
        <v>0.05</v>
      </c>
      <c r="L84" s="858">
        <f>N78*K84</f>
        <v>95.016091711045064</v>
      </c>
      <c r="M84" s="859"/>
      <c r="N84" s="51"/>
    </row>
    <row r="85" spans="1:14" ht="15.75" thickBot="1">
      <c r="B85" s="91" t="s">
        <v>974</v>
      </c>
      <c r="C85" s="92"/>
      <c r="D85" s="92"/>
      <c r="E85" s="92"/>
      <c r="F85" s="92"/>
      <c r="G85" s="92"/>
      <c r="H85" s="92"/>
      <c r="I85" s="93"/>
      <c r="J85" s="94"/>
      <c r="K85" s="305">
        <v>0.05</v>
      </c>
      <c r="L85" s="860">
        <f>N78*K85</f>
        <v>95.016091711045064</v>
      </c>
      <c r="M85" s="861"/>
      <c r="N85" s="51"/>
    </row>
    <row r="86" spans="1:14" ht="15.75" thickBot="1">
      <c r="B86" s="823" t="s">
        <v>953</v>
      </c>
      <c r="C86" s="824"/>
      <c r="D86" s="824"/>
      <c r="E86" s="824"/>
      <c r="F86" s="824"/>
      <c r="G86" s="824"/>
      <c r="H86" s="824"/>
      <c r="I86" s="824"/>
      <c r="J86" s="824"/>
      <c r="K86" s="824"/>
      <c r="L86" s="824"/>
      <c r="M86" s="825"/>
      <c r="N86" s="52">
        <f>L83+L84+L85</f>
        <v>570.09655026627036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2470.4183844871714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1928.3006598130817</v>
      </c>
      <c r="N48" s="272">
        <f>K48*M48</f>
        <v>1928.3006598130817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1928.3006598130817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1928.3006598130817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385.66013196261633</v>
      </c>
      <c r="M83" s="859"/>
      <c r="N83" s="51"/>
    </row>
    <row r="84" spans="1:14">
      <c r="B84" s="89" t="s">
        <v>973</v>
      </c>
      <c r="C84" s="90"/>
      <c r="D84" s="90"/>
      <c r="E84" s="90"/>
      <c r="F84" s="90"/>
      <c r="G84" s="90"/>
      <c r="H84" s="90"/>
      <c r="I84" s="87"/>
      <c r="J84" s="88"/>
      <c r="K84" s="304">
        <v>0.05</v>
      </c>
      <c r="L84" s="858">
        <f>N78*K84</f>
        <v>96.415032990654083</v>
      </c>
      <c r="M84" s="859"/>
      <c r="N84" s="51"/>
    </row>
    <row r="85" spans="1:14" ht="15.75" thickBot="1">
      <c r="B85" s="91" t="s">
        <v>974</v>
      </c>
      <c r="C85" s="92"/>
      <c r="D85" s="92"/>
      <c r="E85" s="92"/>
      <c r="F85" s="92"/>
      <c r="G85" s="92"/>
      <c r="H85" s="92"/>
      <c r="I85" s="93"/>
      <c r="J85" s="94"/>
      <c r="K85" s="305">
        <v>0.05</v>
      </c>
      <c r="L85" s="860">
        <f>N78*K85</f>
        <v>96.415032990654083</v>
      </c>
      <c r="M85" s="861"/>
      <c r="N85" s="51"/>
    </row>
    <row r="86" spans="1:14" ht="15.75" thickBot="1">
      <c r="B86" s="823" t="s">
        <v>953</v>
      </c>
      <c r="C86" s="824"/>
      <c r="D86" s="824"/>
      <c r="E86" s="824"/>
      <c r="F86" s="824"/>
      <c r="G86" s="824"/>
      <c r="H86" s="824"/>
      <c r="I86" s="824"/>
      <c r="J86" s="824"/>
      <c r="K86" s="824"/>
      <c r="L86" s="824"/>
      <c r="M86" s="825"/>
      <c r="N86" s="52">
        <f>L83+L84+L85</f>
        <v>578.4901979439245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2506.7908577570061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2753.1164382705633</v>
      </c>
      <c r="N48" s="272">
        <f>K48*M48</f>
        <v>2753.1164382705633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2753.1164382705633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2753.1164382705633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550.62328765411269</v>
      </c>
      <c r="M83" s="859"/>
      <c r="N83" s="51"/>
    </row>
    <row r="84" spans="1:14">
      <c r="B84" s="89" t="s">
        <v>973</v>
      </c>
      <c r="C84" s="90"/>
      <c r="D84" s="90"/>
      <c r="E84" s="90"/>
      <c r="F84" s="90"/>
      <c r="G84" s="90"/>
      <c r="H84" s="90"/>
      <c r="I84" s="87"/>
      <c r="J84" s="88"/>
      <c r="K84" s="304">
        <v>0.05</v>
      </c>
      <c r="L84" s="858">
        <f>N78*K84</f>
        <v>137.65582191352817</v>
      </c>
      <c r="M84" s="859"/>
      <c r="N84" s="51"/>
    </row>
    <row r="85" spans="1:14" ht="15.75" thickBot="1">
      <c r="B85" s="91" t="s">
        <v>974</v>
      </c>
      <c r="C85" s="92"/>
      <c r="D85" s="92"/>
      <c r="E85" s="92"/>
      <c r="F85" s="92"/>
      <c r="G85" s="92"/>
      <c r="H85" s="92"/>
      <c r="I85" s="93"/>
      <c r="J85" s="94"/>
      <c r="K85" s="305">
        <v>0.05</v>
      </c>
      <c r="L85" s="860">
        <f>N78*K85</f>
        <v>137.65582191352817</v>
      </c>
      <c r="M85" s="861"/>
      <c r="N85" s="51"/>
    </row>
    <row r="86" spans="1:14" ht="15.75" thickBot="1">
      <c r="B86" s="823" t="s">
        <v>953</v>
      </c>
      <c r="C86" s="824"/>
      <c r="D86" s="824"/>
      <c r="E86" s="824"/>
      <c r="F86" s="824"/>
      <c r="G86" s="824"/>
      <c r="H86" s="824"/>
      <c r="I86" s="824"/>
      <c r="J86" s="824"/>
      <c r="K86" s="824"/>
      <c r="L86" s="824"/>
      <c r="M86" s="825"/>
      <c r="N86" s="52">
        <f>L83+L84+L85</f>
        <v>825.93493148116897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3579.0513697517322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3021.7131639554964</v>
      </c>
      <c r="N48" s="272">
        <f>K48*M48</f>
        <v>3021.7131639554964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3021.7131639554964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3021.7131639554964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604.34263279109928</v>
      </c>
      <c r="M83" s="859"/>
      <c r="N83" s="51"/>
    </row>
    <row r="84" spans="1:14">
      <c r="B84" s="89" t="s">
        <v>973</v>
      </c>
      <c r="C84" s="90"/>
      <c r="D84" s="90"/>
      <c r="E84" s="90"/>
      <c r="F84" s="90"/>
      <c r="G84" s="90"/>
      <c r="H84" s="90"/>
      <c r="I84" s="87"/>
      <c r="J84" s="88"/>
      <c r="K84" s="304">
        <v>0.05</v>
      </c>
      <c r="L84" s="858">
        <f>N78*K84</f>
        <v>151.08565819777482</v>
      </c>
      <c r="M84" s="859"/>
      <c r="N84" s="51"/>
    </row>
    <row r="85" spans="1:14" ht="15.75" thickBot="1">
      <c r="B85" s="91" t="s">
        <v>974</v>
      </c>
      <c r="C85" s="92"/>
      <c r="D85" s="92"/>
      <c r="E85" s="92"/>
      <c r="F85" s="92"/>
      <c r="G85" s="92"/>
      <c r="H85" s="92"/>
      <c r="I85" s="93"/>
      <c r="J85" s="94"/>
      <c r="K85" s="305">
        <v>0.05</v>
      </c>
      <c r="L85" s="860">
        <f>N78*K85</f>
        <v>151.08565819777482</v>
      </c>
      <c r="M85" s="861"/>
      <c r="N85" s="51"/>
    </row>
    <row r="86" spans="1:14" ht="15.75" thickBot="1">
      <c r="B86" s="823" t="s">
        <v>953</v>
      </c>
      <c r="C86" s="824"/>
      <c r="D86" s="824"/>
      <c r="E86" s="824"/>
      <c r="F86" s="824"/>
      <c r="G86" s="824"/>
      <c r="H86" s="824"/>
      <c r="I86" s="824"/>
      <c r="J86" s="824"/>
      <c r="K86" s="824"/>
      <c r="L86" s="824"/>
      <c r="M86" s="825"/>
      <c r="N86" s="52">
        <f>L83+L84+L85</f>
        <v>906.51394918664892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3928.2271131421453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3021.7131639554964</v>
      </c>
      <c r="N48" s="272">
        <f>K48*M48</f>
        <v>3021.7131639554964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3021.7131639554964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3021.7131639554964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604.34263279109928</v>
      </c>
      <c r="M83" s="859"/>
      <c r="N83" s="51"/>
    </row>
    <row r="84" spans="1:14">
      <c r="B84" s="89" t="s">
        <v>973</v>
      </c>
      <c r="C84" s="90"/>
      <c r="D84" s="90"/>
      <c r="E84" s="90"/>
      <c r="F84" s="90"/>
      <c r="G84" s="90"/>
      <c r="H84" s="90"/>
      <c r="I84" s="87"/>
      <c r="J84" s="88"/>
      <c r="K84" s="304">
        <v>0.05</v>
      </c>
      <c r="L84" s="858">
        <f>N78*K84</f>
        <v>151.08565819777482</v>
      </c>
      <c r="M84" s="859"/>
      <c r="N84" s="51"/>
    </row>
    <row r="85" spans="1:14" ht="15.75" thickBot="1">
      <c r="B85" s="91" t="s">
        <v>974</v>
      </c>
      <c r="C85" s="92"/>
      <c r="D85" s="92"/>
      <c r="E85" s="92"/>
      <c r="F85" s="92"/>
      <c r="G85" s="92"/>
      <c r="H85" s="92"/>
      <c r="I85" s="93"/>
      <c r="J85" s="94"/>
      <c r="K85" s="305">
        <v>0.05</v>
      </c>
      <c r="L85" s="860">
        <f>N78*K85</f>
        <v>151.08565819777482</v>
      </c>
      <c r="M85" s="861"/>
      <c r="N85" s="51"/>
    </row>
    <row r="86" spans="1:14" ht="15.75" thickBot="1">
      <c r="B86" s="823" t="s">
        <v>953</v>
      </c>
      <c r="C86" s="824"/>
      <c r="D86" s="824"/>
      <c r="E86" s="824"/>
      <c r="F86" s="824"/>
      <c r="G86" s="824"/>
      <c r="H86" s="824"/>
      <c r="I86" s="824"/>
      <c r="J86" s="824"/>
      <c r="K86" s="824"/>
      <c r="L86" s="824"/>
      <c r="M86" s="825"/>
      <c r="N86" s="52">
        <f>L83+L84+L85</f>
        <v>906.51394918664892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3928.2271131421453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2387.1533995248424</v>
      </c>
      <c r="N48" s="272">
        <f>K48*M48</f>
        <v>2387.1533995248424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2387.1533995248424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2387.1533995248424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477.43067990496849</v>
      </c>
      <c r="M83" s="859"/>
      <c r="N83" s="51"/>
    </row>
    <row r="84" spans="1:14">
      <c r="B84" s="89" t="s">
        <v>973</v>
      </c>
      <c r="C84" s="90"/>
      <c r="D84" s="90"/>
      <c r="E84" s="90"/>
      <c r="F84" s="90"/>
      <c r="G84" s="90"/>
      <c r="H84" s="90"/>
      <c r="I84" s="87"/>
      <c r="J84" s="88"/>
      <c r="K84" s="304">
        <v>0.05</v>
      </c>
      <c r="L84" s="858">
        <f>N78*K84</f>
        <v>119.35766997624212</v>
      </c>
      <c r="M84" s="859"/>
      <c r="N84" s="51"/>
    </row>
    <row r="85" spans="1:14" ht="15.75" thickBot="1">
      <c r="B85" s="91" t="s">
        <v>974</v>
      </c>
      <c r="C85" s="92"/>
      <c r="D85" s="92"/>
      <c r="E85" s="92"/>
      <c r="F85" s="92"/>
      <c r="G85" s="92"/>
      <c r="H85" s="92"/>
      <c r="I85" s="93"/>
      <c r="J85" s="94"/>
      <c r="K85" s="305">
        <v>0.05</v>
      </c>
      <c r="L85" s="860">
        <f>N78*K85</f>
        <v>119.35766997624212</v>
      </c>
      <c r="M85" s="861"/>
      <c r="N85" s="51"/>
    </row>
    <row r="86" spans="1:14" ht="15.75" thickBot="1">
      <c r="B86" s="823" t="s">
        <v>953</v>
      </c>
      <c r="C86" s="824"/>
      <c r="D86" s="824"/>
      <c r="E86" s="824"/>
      <c r="F86" s="824"/>
      <c r="G86" s="824"/>
      <c r="H86" s="824"/>
      <c r="I86" s="824"/>
      <c r="J86" s="824"/>
      <c r="K86" s="824"/>
      <c r="L86" s="824"/>
      <c r="M86" s="825"/>
      <c r="N86" s="52">
        <f>L83+L84+L85</f>
        <v>716.14601985745276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3103.2994193822951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2476.6856414198196</v>
      </c>
      <c r="N48" s="272">
        <f>K48*M48</f>
        <v>2476.6856414198196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2476.6856414198196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2476.6856414198196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495.33712828396392</v>
      </c>
      <c r="M83" s="859"/>
      <c r="N83" s="51"/>
    </row>
    <row r="84" spans="1:14">
      <c r="B84" s="89" t="s">
        <v>973</v>
      </c>
      <c r="C84" s="90"/>
      <c r="D84" s="90"/>
      <c r="E84" s="90"/>
      <c r="F84" s="90"/>
      <c r="G84" s="90"/>
      <c r="H84" s="90"/>
      <c r="I84" s="87"/>
      <c r="J84" s="88"/>
      <c r="K84" s="304">
        <v>0.05</v>
      </c>
      <c r="L84" s="858">
        <f>N78*K84</f>
        <v>123.83428207099098</v>
      </c>
      <c r="M84" s="859"/>
      <c r="N84" s="51"/>
    </row>
    <row r="85" spans="1:14" ht="15.75" thickBot="1">
      <c r="B85" s="91" t="s">
        <v>974</v>
      </c>
      <c r="C85" s="92"/>
      <c r="D85" s="92"/>
      <c r="E85" s="92"/>
      <c r="F85" s="92"/>
      <c r="G85" s="92"/>
      <c r="H85" s="92"/>
      <c r="I85" s="93"/>
      <c r="J85" s="94"/>
      <c r="K85" s="305">
        <v>0.05</v>
      </c>
      <c r="L85" s="860">
        <f>N78*K85</f>
        <v>123.83428207099098</v>
      </c>
      <c r="M85" s="861"/>
      <c r="N85" s="51"/>
    </row>
    <row r="86" spans="1:14" ht="15.75" thickBot="1">
      <c r="B86" s="823" t="s">
        <v>953</v>
      </c>
      <c r="C86" s="824"/>
      <c r="D86" s="824"/>
      <c r="E86" s="824"/>
      <c r="F86" s="824"/>
      <c r="G86" s="824"/>
      <c r="H86" s="824"/>
      <c r="I86" s="824"/>
      <c r="J86" s="824"/>
      <c r="K86" s="824"/>
      <c r="L86" s="824"/>
      <c r="M86" s="825"/>
      <c r="N86" s="52">
        <f>L83+L84+L85</f>
        <v>743.00569242594588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3219.6913338457653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2257.3316487771244</v>
      </c>
      <c r="N48" s="272">
        <f>K48*M48</f>
        <v>2257.3316487771244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2257.3316487771244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2257.3316487771244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451.46632975542491</v>
      </c>
      <c r="M83" s="859"/>
      <c r="N83" s="51"/>
    </row>
    <row r="84" spans="1:14">
      <c r="B84" s="89" t="s">
        <v>973</v>
      </c>
      <c r="C84" s="90"/>
      <c r="D84" s="90"/>
      <c r="E84" s="90"/>
      <c r="F84" s="90"/>
      <c r="G84" s="90"/>
      <c r="H84" s="90"/>
      <c r="I84" s="87"/>
      <c r="J84" s="88"/>
      <c r="K84" s="304">
        <v>0.05</v>
      </c>
      <c r="L84" s="858">
        <f>N78*K84</f>
        <v>112.86658243885623</v>
      </c>
      <c r="M84" s="859"/>
      <c r="N84" s="51"/>
    </row>
    <row r="85" spans="1:14" ht="15.75" thickBot="1">
      <c r="B85" s="91" t="s">
        <v>974</v>
      </c>
      <c r="C85" s="92"/>
      <c r="D85" s="92"/>
      <c r="E85" s="92"/>
      <c r="F85" s="92"/>
      <c r="G85" s="92"/>
      <c r="H85" s="92"/>
      <c r="I85" s="93"/>
      <c r="J85" s="94"/>
      <c r="K85" s="305">
        <v>0.05</v>
      </c>
      <c r="L85" s="860">
        <f>N78*K85</f>
        <v>112.86658243885623</v>
      </c>
      <c r="M85" s="861"/>
      <c r="N85" s="51"/>
    </row>
    <row r="86" spans="1:14" ht="15.75" thickBot="1">
      <c r="B86" s="823" t="s">
        <v>953</v>
      </c>
      <c r="C86" s="824"/>
      <c r="D86" s="824"/>
      <c r="E86" s="824"/>
      <c r="F86" s="824"/>
      <c r="G86" s="824"/>
      <c r="H86" s="824"/>
      <c r="I86" s="824"/>
      <c r="J86" s="824"/>
      <c r="K86" s="824"/>
      <c r="L86" s="824"/>
      <c r="M86" s="825"/>
      <c r="N86" s="52">
        <f>L83+L84+L85</f>
        <v>677.19949463313731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2934.5311434102618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2566.2178833147973</v>
      </c>
      <c r="N48" s="272">
        <f>K48*M48</f>
        <v>2566.2178833147973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2566.2178833147973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2566.2178833147973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513.24357666295953</v>
      </c>
      <c r="M83" s="859"/>
      <c r="N83" s="51"/>
    </row>
    <row r="84" spans="1:14">
      <c r="B84" s="89" t="s">
        <v>973</v>
      </c>
      <c r="C84" s="90"/>
      <c r="D84" s="90"/>
      <c r="E84" s="90"/>
      <c r="F84" s="90"/>
      <c r="G84" s="90"/>
      <c r="H84" s="90"/>
      <c r="I84" s="87"/>
      <c r="J84" s="88"/>
      <c r="K84" s="304">
        <v>0.05</v>
      </c>
      <c r="L84" s="858">
        <f>N78*K84</f>
        <v>128.31089416573988</v>
      </c>
      <c r="M84" s="859"/>
      <c r="N84" s="51"/>
    </row>
    <row r="85" spans="1:14" ht="15.75" thickBot="1">
      <c r="B85" s="91" t="s">
        <v>974</v>
      </c>
      <c r="C85" s="92"/>
      <c r="D85" s="92"/>
      <c r="E85" s="92"/>
      <c r="F85" s="92"/>
      <c r="G85" s="92"/>
      <c r="H85" s="92"/>
      <c r="I85" s="93"/>
      <c r="J85" s="94"/>
      <c r="K85" s="305">
        <v>0.05</v>
      </c>
      <c r="L85" s="860">
        <f>N78*K85</f>
        <v>128.31089416573988</v>
      </c>
      <c r="M85" s="861"/>
      <c r="N85" s="51"/>
    </row>
    <row r="86" spans="1:14" ht="15.75" thickBot="1">
      <c r="B86" s="823" t="s">
        <v>953</v>
      </c>
      <c r="C86" s="824"/>
      <c r="D86" s="824"/>
      <c r="E86" s="824"/>
      <c r="F86" s="824"/>
      <c r="G86" s="824"/>
      <c r="H86" s="824"/>
      <c r="I86" s="824"/>
      <c r="J86" s="824"/>
      <c r="K86" s="824"/>
      <c r="L86" s="824"/>
      <c r="M86" s="825"/>
      <c r="N86" s="52">
        <f>L83+L84+L85</f>
        <v>769.86536499443935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3336.0832483092368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500</v>
      </c>
      <c r="N36" s="272">
        <f>K36/M36</f>
        <v>183.78492995317231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500</v>
      </c>
      <c r="N37" s="272">
        <f>K37/M37</f>
        <v>98.118321309147191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282.52915621231949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1962.9944035473857</v>
      </c>
      <c r="N48" s="272">
        <f>K48*M48</f>
        <v>1962.9944035473857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1962.9944035473857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4" ht="15.75" thickBot="1">
      <c r="B65" s="912" t="s">
        <v>953</v>
      </c>
      <c r="C65" s="866"/>
      <c r="D65" s="866"/>
      <c r="E65" s="866"/>
      <c r="F65" s="866"/>
      <c r="G65" s="866"/>
      <c r="H65" s="866"/>
      <c r="I65" s="866"/>
      <c r="J65" s="866"/>
      <c r="K65" s="866"/>
      <c r="L65" s="866"/>
      <c r="M65" s="867"/>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2" t="s">
        <v>963</v>
      </c>
      <c r="C69" s="863"/>
      <c r="D69" s="863"/>
      <c r="E69" s="863"/>
      <c r="F69" s="863"/>
      <c r="G69" s="863"/>
      <c r="H69" s="863"/>
      <c r="I69" s="73" t="s">
        <v>964</v>
      </c>
      <c r="J69" s="75" t="s">
        <v>1410</v>
      </c>
      <c r="K69" s="74" t="s">
        <v>966</v>
      </c>
      <c r="L69" s="864" t="s">
        <v>950</v>
      </c>
      <c r="M69" s="865"/>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9"/>
      <c r="C74" s="900"/>
      <c r="D74" s="900"/>
      <c r="E74" s="900"/>
      <c r="F74" s="900"/>
      <c r="G74" s="900"/>
      <c r="H74" s="900"/>
      <c r="I74" s="126"/>
      <c r="J74" s="126"/>
      <c r="K74" s="126"/>
      <c r="L74" s="913"/>
      <c r="M74" s="913"/>
      <c r="N74" s="45"/>
    </row>
    <row r="75" spans="1:14" ht="15.75" thickBot="1">
      <c r="B75" s="912" t="s">
        <v>953</v>
      </c>
      <c r="C75" s="866"/>
      <c r="D75" s="866"/>
      <c r="E75" s="866"/>
      <c r="F75" s="866"/>
      <c r="G75" s="866"/>
      <c r="H75" s="866"/>
      <c r="I75" s="866"/>
      <c r="J75" s="866"/>
      <c r="K75" s="866"/>
      <c r="L75" s="866"/>
      <c r="M75" s="867"/>
      <c r="N75" s="301">
        <f>SUM(N70:N74)</f>
        <v>62.590494999999997</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2308.1140547597051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461.62281095194106</v>
      </c>
      <c r="M82" s="859"/>
      <c r="N82" s="51"/>
    </row>
    <row r="83" spans="1:14">
      <c r="B83" s="89" t="s">
        <v>973</v>
      </c>
      <c r="C83" s="90"/>
      <c r="D83" s="90"/>
      <c r="E83" s="90"/>
      <c r="F83" s="90"/>
      <c r="G83" s="90"/>
      <c r="H83" s="90"/>
      <c r="I83" s="87"/>
      <c r="J83" s="88"/>
      <c r="K83" s="304">
        <v>0.05</v>
      </c>
      <c r="L83" s="858">
        <f>N77*K83</f>
        <v>115.40570273798527</v>
      </c>
      <c r="M83" s="859"/>
      <c r="N83" s="51"/>
    </row>
    <row r="84" spans="1:14" ht="15.75" thickBot="1">
      <c r="B84" s="91" t="s">
        <v>974</v>
      </c>
      <c r="C84" s="92"/>
      <c r="D84" s="92"/>
      <c r="E84" s="92"/>
      <c r="F84" s="92"/>
      <c r="G84" s="92"/>
      <c r="H84" s="92"/>
      <c r="I84" s="93"/>
      <c r="J84" s="94"/>
      <c r="K84" s="305">
        <v>0.05</v>
      </c>
      <c r="L84" s="860">
        <f>N77*K84</f>
        <v>115.40570273798527</v>
      </c>
      <c r="M84" s="861"/>
      <c r="N84" s="51"/>
    </row>
    <row r="85" spans="1:14" ht="15.75" thickBot="1">
      <c r="B85" s="823" t="s">
        <v>953</v>
      </c>
      <c r="C85" s="824"/>
      <c r="D85" s="824"/>
      <c r="E85" s="824"/>
      <c r="F85" s="824"/>
      <c r="G85" s="824"/>
      <c r="H85" s="824"/>
      <c r="I85" s="824"/>
      <c r="J85" s="824"/>
      <c r="K85" s="824"/>
      <c r="L85" s="824"/>
      <c r="M85" s="825"/>
      <c r="N85" s="52">
        <f>L82+L83+L84</f>
        <v>692.43421642791157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3000.5482711876166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500</v>
      </c>
      <c r="N36" s="272">
        <f>K36/M36</f>
        <v>183.78492995317231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500</v>
      </c>
      <c r="N37" s="272">
        <f>K37/M37</f>
        <v>98.118321309147191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282.52915621231949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2008.8796775185615</v>
      </c>
      <c r="N48" s="272">
        <f>K48*M48</f>
        <v>2008.8796775185615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2008.8796775185615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2353.9993287308807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470.79986574617618</v>
      </c>
      <c r="M83" s="859"/>
      <c r="N83" s="51"/>
    </row>
    <row r="84" spans="1:14">
      <c r="B84" s="89" t="s">
        <v>973</v>
      </c>
      <c r="C84" s="90"/>
      <c r="D84" s="90"/>
      <c r="E84" s="90"/>
      <c r="F84" s="90"/>
      <c r="G84" s="90"/>
      <c r="H84" s="90"/>
      <c r="I84" s="87"/>
      <c r="J84" s="88"/>
      <c r="K84" s="304">
        <v>0.05</v>
      </c>
      <c r="L84" s="858">
        <f>N78*K84</f>
        <v>117.69996643654405</v>
      </c>
      <c r="M84" s="859"/>
      <c r="N84" s="51"/>
    </row>
    <row r="85" spans="1:14" ht="15.75" thickBot="1">
      <c r="B85" s="91" t="s">
        <v>974</v>
      </c>
      <c r="C85" s="92"/>
      <c r="D85" s="92"/>
      <c r="E85" s="92"/>
      <c r="F85" s="92"/>
      <c r="G85" s="92"/>
      <c r="H85" s="92"/>
      <c r="I85" s="93"/>
      <c r="J85" s="94"/>
      <c r="K85" s="305">
        <v>0.05</v>
      </c>
      <c r="L85" s="860">
        <f>N78*K85</f>
        <v>117.69996643654405</v>
      </c>
      <c r="M85" s="861"/>
      <c r="N85" s="51"/>
    </row>
    <row r="86" spans="1:14" ht="15.75" thickBot="1">
      <c r="B86" s="823" t="s">
        <v>953</v>
      </c>
      <c r="C86" s="824"/>
      <c r="D86" s="824"/>
      <c r="E86" s="824"/>
      <c r="F86" s="824"/>
      <c r="G86" s="824"/>
      <c r="H86" s="824"/>
      <c r="I86" s="824"/>
      <c r="J86" s="824"/>
      <c r="K86" s="824"/>
      <c r="L86" s="824"/>
      <c r="M86" s="825"/>
      <c r="N86" s="52">
        <f>L83+L84+L85</f>
        <v>706.19979861926424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3060.1991273501449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500</v>
      </c>
      <c r="N36" s="272">
        <f>K36/M36</f>
        <v>183.78492995317231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500</v>
      </c>
      <c r="N37" s="272">
        <f>K37/M37</f>
        <v>98.118321309147191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282.52915621231949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4935.0171732511726</v>
      </c>
      <c r="N48" s="272">
        <f>K48*M48</f>
        <v>1480.5051519753517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1480.5051519753517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1825.6248031876712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365.12496063753429</v>
      </c>
      <c r="M83" s="859"/>
      <c r="N83" s="51"/>
    </row>
    <row r="84" spans="1:14">
      <c r="B84" s="89" t="s">
        <v>973</v>
      </c>
      <c r="C84" s="90"/>
      <c r="D84" s="90"/>
      <c r="E84" s="90"/>
      <c r="F84" s="90"/>
      <c r="G84" s="90"/>
      <c r="H84" s="90"/>
      <c r="I84" s="87"/>
      <c r="J84" s="88"/>
      <c r="K84" s="304">
        <v>0.05</v>
      </c>
      <c r="L84" s="858">
        <f>N78*K84</f>
        <v>91.281240159383572</v>
      </c>
      <c r="M84" s="859"/>
      <c r="N84" s="51"/>
    </row>
    <row r="85" spans="1:14" ht="15.75" thickBot="1">
      <c r="B85" s="91" t="s">
        <v>974</v>
      </c>
      <c r="C85" s="92"/>
      <c r="D85" s="92"/>
      <c r="E85" s="92"/>
      <c r="F85" s="92"/>
      <c r="G85" s="92"/>
      <c r="H85" s="92"/>
      <c r="I85" s="93"/>
      <c r="J85" s="94"/>
      <c r="K85" s="305">
        <v>0.05</v>
      </c>
      <c r="L85" s="860">
        <f>N78*K85</f>
        <v>91.281240159383572</v>
      </c>
      <c r="M85" s="861"/>
      <c r="N85" s="51"/>
    </row>
    <row r="86" spans="1:14" ht="15.75" thickBot="1">
      <c r="B86" s="823" t="s">
        <v>953</v>
      </c>
      <c r="C86" s="824"/>
      <c r="D86" s="824"/>
      <c r="E86" s="824"/>
      <c r="F86" s="824"/>
      <c r="G86" s="824"/>
      <c r="H86" s="824"/>
      <c r="I86" s="824"/>
      <c r="J86" s="824"/>
      <c r="K86" s="824"/>
      <c r="L86" s="824"/>
      <c r="M86" s="825"/>
      <c r="N86" s="52">
        <f>L83+L84+L85</f>
        <v>547.68744095630143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2373.3122441439727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VLOOKUP(A36,EQUIPOS!A6:D163,4,FALSE)</f>
        <v>91892.464976586154</v>
      </c>
      <c r="L36" s="270"/>
      <c r="M36" s="271">
        <v>500</v>
      </c>
      <c r="N36" s="272">
        <f>K36/M36</f>
        <v>183.78492995317231</v>
      </c>
    </row>
    <row r="37" spans="1:14">
      <c r="A37" s="113" t="s">
        <v>176</v>
      </c>
      <c r="B37" s="955" t="str">
        <f>VLOOKUP(A37,EQUIPOS!A7:D154,3,FALSE)</f>
        <v xml:space="preserve">Compresor (barrido y soplado)
</v>
      </c>
      <c r="C37" s="956"/>
      <c r="D37" s="956"/>
      <c r="E37" s="956"/>
      <c r="F37" s="956"/>
      <c r="G37" s="956"/>
      <c r="H37" s="957"/>
      <c r="I37" s="267"/>
      <c r="J37" s="268"/>
      <c r="K37" s="269">
        <f>VLOOKUP(A37,EQUIPOS!A7:D164,4,FALSE)</f>
        <v>49059.160654573592</v>
      </c>
      <c r="L37" s="270"/>
      <c r="M37" s="271">
        <v>500</v>
      </c>
      <c r="N37" s="272">
        <f>K37/M37</f>
        <v>98.118321309147191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282.52915621231949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2014.4754426369975</v>
      </c>
      <c r="N48" s="272">
        <f>K48*M48</f>
        <v>906.51394918664892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906.51394918664892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1251.6336003989684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250.32672007979369</v>
      </c>
      <c r="M83" s="859"/>
      <c r="N83" s="51"/>
    </row>
    <row r="84" spans="1:14">
      <c r="B84" s="89" t="s">
        <v>973</v>
      </c>
      <c r="C84" s="90"/>
      <c r="D84" s="90"/>
      <c r="E84" s="90"/>
      <c r="F84" s="90"/>
      <c r="G84" s="90"/>
      <c r="H84" s="90"/>
      <c r="I84" s="87"/>
      <c r="J84" s="88"/>
      <c r="K84" s="304">
        <v>0.05</v>
      </c>
      <c r="L84" s="858">
        <f>N78*K84</f>
        <v>62.581680019948422</v>
      </c>
      <c r="M84" s="859"/>
      <c r="N84" s="51"/>
    </row>
    <row r="85" spans="1:14" ht="15.75" thickBot="1">
      <c r="B85" s="91" t="s">
        <v>974</v>
      </c>
      <c r="C85" s="92"/>
      <c r="D85" s="92"/>
      <c r="E85" s="92"/>
      <c r="F85" s="92"/>
      <c r="G85" s="92"/>
      <c r="H85" s="92"/>
      <c r="I85" s="93"/>
      <c r="J85" s="94"/>
      <c r="K85" s="305">
        <v>0.05</v>
      </c>
      <c r="L85" s="860">
        <f>N78*K85</f>
        <v>62.581680019948422</v>
      </c>
      <c r="M85" s="861"/>
      <c r="N85" s="51"/>
    </row>
    <row r="86" spans="1:14" ht="15.75" thickBot="1">
      <c r="B86" s="823" t="s">
        <v>953</v>
      </c>
      <c r="C86" s="824"/>
      <c r="D86" s="824"/>
      <c r="E86" s="824"/>
      <c r="F86" s="824"/>
      <c r="G86" s="824"/>
      <c r="H86" s="824"/>
      <c r="I86" s="824"/>
      <c r="J86" s="824"/>
      <c r="K86" s="824"/>
      <c r="L86" s="824"/>
      <c r="M86" s="825"/>
      <c r="N86" s="52">
        <f>L83+L84+L85</f>
        <v>375.4900801196905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1627.1236805186588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500</v>
      </c>
      <c r="N36" s="272">
        <f>K36/M36</f>
        <v>183.78492995317231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500</v>
      </c>
      <c r="N37" s="272">
        <f>K37/M37</f>
        <v>98.118321309147191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282.52915621231949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2245.020965516565</v>
      </c>
      <c r="N48" s="272">
        <f>K48*M48</f>
        <v>1010.2594344824543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1010.2594344824543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1355.3790856947737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271.07581713895473</v>
      </c>
      <c r="M83" s="859"/>
      <c r="N83" s="51"/>
    </row>
    <row r="84" spans="1:14">
      <c r="B84" s="89" t="s">
        <v>973</v>
      </c>
      <c r="C84" s="90"/>
      <c r="D84" s="90"/>
      <c r="E84" s="90"/>
      <c r="F84" s="90"/>
      <c r="G84" s="90"/>
      <c r="H84" s="90"/>
      <c r="I84" s="87"/>
      <c r="J84" s="88"/>
      <c r="K84" s="304">
        <v>0.05</v>
      </c>
      <c r="L84" s="858">
        <f>N78*K84</f>
        <v>67.768954284738683</v>
      </c>
      <c r="M84" s="859"/>
      <c r="N84" s="51"/>
    </row>
    <row r="85" spans="1:14" ht="15.75" thickBot="1">
      <c r="B85" s="91" t="s">
        <v>974</v>
      </c>
      <c r="C85" s="92"/>
      <c r="D85" s="92"/>
      <c r="E85" s="92"/>
      <c r="F85" s="92"/>
      <c r="G85" s="92"/>
      <c r="H85" s="92"/>
      <c r="I85" s="93"/>
      <c r="J85" s="94"/>
      <c r="K85" s="305">
        <v>0.05</v>
      </c>
      <c r="L85" s="860">
        <f>N78*K85</f>
        <v>67.768954284738683</v>
      </c>
      <c r="M85" s="861"/>
      <c r="N85" s="51"/>
    </row>
    <row r="86" spans="1:14" ht="15.75" thickBot="1">
      <c r="B86" s="823" t="s">
        <v>953</v>
      </c>
      <c r="C86" s="824"/>
      <c r="D86" s="824"/>
      <c r="E86" s="824"/>
      <c r="F86" s="824"/>
      <c r="G86" s="824"/>
      <c r="H86" s="824"/>
      <c r="I86" s="824"/>
      <c r="J86" s="824"/>
      <c r="K86" s="824"/>
      <c r="L86" s="824"/>
      <c r="M86" s="825"/>
      <c r="N86" s="52">
        <f>L83+L84+L85</f>
        <v>406.61372570843213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1761.9928114032059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500</v>
      </c>
      <c r="N36" s="272">
        <f>K36/M36</f>
        <v>183.78492995317231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500</v>
      </c>
      <c r="N37" s="272">
        <f>K37/M37</f>
        <v>98.118321309147191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282.52915621231949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3009.4024806949374</v>
      </c>
      <c r="N48" s="272">
        <f>K48*M48</f>
        <v>1354.231116312722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1354.231116312722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1699.3507675250414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339.87015350500832</v>
      </c>
      <c r="M83" s="859"/>
      <c r="N83" s="51"/>
    </row>
    <row r="84" spans="1:14">
      <c r="B84" s="89" t="s">
        <v>973</v>
      </c>
      <c r="C84" s="90"/>
      <c r="D84" s="90"/>
      <c r="E84" s="90"/>
      <c r="F84" s="90"/>
      <c r="G84" s="90"/>
      <c r="H84" s="90"/>
      <c r="I84" s="87"/>
      <c r="J84" s="88"/>
      <c r="K84" s="304">
        <v>0.05</v>
      </c>
      <c r="L84" s="858">
        <f>N78*K84</f>
        <v>84.96753837625208</v>
      </c>
      <c r="M84" s="859"/>
      <c r="N84" s="51"/>
    </row>
    <row r="85" spans="1:14" ht="15.75" thickBot="1">
      <c r="B85" s="91" t="s">
        <v>974</v>
      </c>
      <c r="C85" s="92"/>
      <c r="D85" s="92"/>
      <c r="E85" s="92"/>
      <c r="F85" s="92"/>
      <c r="G85" s="92"/>
      <c r="H85" s="92"/>
      <c r="I85" s="93"/>
      <c r="J85" s="94"/>
      <c r="K85" s="305">
        <v>0.05</v>
      </c>
      <c r="L85" s="860">
        <f>N78*K85</f>
        <v>84.96753837625208</v>
      </c>
      <c r="M85" s="861"/>
      <c r="N85" s="51"/>
    </row>
    <row r="86" spans="1:14" ht="15.75" thickBot="1">
      <c r="B86" s="823" t="s">
        <v>953</v>
      </c>
      <c r="C86" s="824"/>
      <c r="D86" s="824"/>
      <c r="E86" s="824"/>
      <c r="F86" s="824"/>
      <c r="G86" s="824"/>
      <c r="H86" s="824"/>
      <c r="I86" s="824"/>
      <c r="J86" s="824"/>
      <c r="K86" s="824"/>
      <c r="L86" s="824"/>
      <c r="M86" s="825"/>
      <c r="N86" s="52">
        <f>L83+L84+L85</f>
        <v>509.80523025751251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2209.1559977825541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500</v>
      </c>
      <c r="N36" s="272">
        <f>K36/M36</f>
        <v>183.78492995317231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500</v>
      </c>
      <c r="N37" s="272">
        <f>K37/M37</f>
        <v>98.118321309147191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282.52915621231949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3009.4024806949374</v>
      </c>
      <c r="N48" s="272">
        <f>K48*M48</f>
        <v>1354.231116312722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1354.231116312722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1699.3507675250414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339.87015350500832</v>
      </c>
      <c r="M83" s="859"/>
      <c r="N83" s="51"/>
    </row>
    <row r="84" spans="1:14">
      <c r="B84" s="89" t="s">
        <v>973</v>
      </c>
      <c r="C84" s="90"/>
      <c r="D84" s="90"/>
      <c r="E84" s="90"/>
      <c r="F84" s="90"/>
      <c r="G84" s="90"/>
      <c r="H84" s="90"/>
      <c r="I84" s="87"/>
      <c r="J84" s="88"/>
      <c r="K84" s="304">
        <v>0.05</v>
      </c>
      <c r="L84" s="858">
        <f>N78*K84</f>
        <v>84.96753837625208</v>
      </c>
      <c r="M84" s="859"/>
      <c r="N84" s="51"/>
    </row>
    <row r="85" spans="1:14" ht="15.75" thickBot="1">
      <c r="B85" s="91" t="s">
        <v>974</v>
      </c>
      <c r="C85" s="92"/>
      <c r="D85" s="92"/>
      <c r="E85" s="92"/>
      <c r="F85" s="92"/>
      <c r="G85" s="92"/>
      <c r="H85" s="92"/>
      <c r="I85" s="93"/>
      <c r="J85" s="94"/>
      <c r="K85" s="305">
        <v>0.05</v>
      </c>
      <c r="L85" s="860">
        <f>N78*K85</f>
        <v>84.96753837625208</v>
      </c>
      <c r="M85" s="861"/>
      <c r="N85" s="51"/>
    </row>
    <row r="86" spans="1:14" ht="15.75" thickBot="1">
      <c r="B86" s="823" t="s">
        <v>953</v>
      </c>
      <c r="C86" s="824"/>
      <c r="D86" s="824"/>
      <c r="E86" s="824"/>
      <c r="F86" s="824"/>
      <c r="G86" s="824"/>
      <c r="H86" s="824"/>
      <c r="I86" s="824"/>
      <c r="J86" s="824"/>
      <c r="K86" s="824"/>
      <c r="L86" s="824"/>
      <c r="M86" s="825"/>
      <c r="N86" s="52">
        <f>L83+L84+L85</f>
        <v>509.80523025751251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2209.1559977825541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400</v>
      </c>
      <c r="N36" s="272">
        <f>K36/M36</f>
        <v>229.73116244146539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400</v>
      </c>
      <c r="N37" s="272">
        <f>K37/M37</f>
        <v>349.12823796522639</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49059.160654573592</v>
      </c>
      <c r="L38" s="270"/>
      <c r="M38" s="271">
        <v>400</v>
      </c>
      <c r="N38" s="272">
        <f>K38/M38</f>
        <v>122.64790163643399</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81395.442593406755</v>
      </c>
      <c r="L39" s="877">
        <v>400</v>
      </c>
      <c r="M39" s="878"/>
      <c r="N39" s="272">
        <f>K39/L39</f>
        <v>203.48860648351689</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906.11168422543756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2245.020965516565</v>
      </c>
      <c r="N48" s="272">
        <f>K48*M48</f>
        <v>4108.388366895314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99884.407364084458</v>
      </c>
      <c r="N49" s="272">
        <f>K49*M49</f>
        <v>1897.8037399176046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6006.1921068129186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1294.9770701708335</v>
      </c>
      <c r="M58" s="911"/>
      <c r="N58" s="287">
        <f>K58*L58</f>
        <v>24.604564333245836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24.604564333245836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111.57756987950249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7048.4859252511042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1409.6971850502209</v>
      </c>
      <c r="M82" s="859"/>
      <c r="N82" s="51"/>
    </row>
    <row r="83" spans="1:14">
      <c r="B83" s="89" t="s">
        <v>973</v>
      </c>
      <c r="C83" s="90"/>
      <c r="D83" s="90"/>
      <c r="E83" s="90"/>
      <c r="F83" s="90"/>
      <c r="G83" s="90"/>
      <c r="H83" s="90"/>
      <c r="I83" s="87"/>
      <c r="J83" s="88"/>
      <c r="K83" s="304">
        <v>0.05</v>
      </c>
      <c r="L83" s="858">
        <f>N77*K83</f>
        <v>352.42429626255523</v>
      </c>
      <c r="M83" s="859"/>
      <c r="N83" s="51"/>
    </row>
    <row r="84" spans="1:14" ht="15.75" thickBot="1">
      <c r="B84" s="91" t="s">
        <v>974</v>
      </c>
      <c r="C84" s="92"/>
      <c r="D84" s="92"/>
      <c r="E84" s="92"/>
      <c r="F84" s="92"/>
      <c r="G84" s="92"/>
      <c r="H84" s="92"/>
      <c r="I84" s="93"/>
      <c r="J84" s="94"/>
      <c r="K84" s="305">
        <v>0.05</v>
      </c>
      <c r="L84" s="860">
        <f>N77*K84</f>
        <v>352.42429626255523</v>
      </c>
      <c r="M84" s="861"/>
      <c r="N84" s="51"/>
    </row>
    <row r="85" spans="1:14" ht="15.75" thickBot="1">
      <c r="B85" s="823" t="s">
        <v>953</v>
      </c>
      <c r="C85" s="824"/>
      <c r="D85" s="824"/>
      <c r="E85" s="824"/>
      <c r="F85" s="824"/>
      <c r="G85" s="824"/>
      <c r="H85" s="824"/>
      <c r="I85" s="824"/>
      <c r="J85" s="824"/>
      <c r="K85" s="824"/>
      <c r="L85" s="824"/>
      <c r="M85" s="825"/>
      <c r="N85" s="52">
        <f>L82+L83+L84</f>
        <v>2114.5457775753316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9163.0317028264362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400</v>
      </c>
      <c r="N36" s="272">
        <f>K36/M36</f>
        <v>229.73116244146539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400</v>
      </c>
      <c r="N37" s="272">
        <f>K37/M37</f>
        <v>349.12823796522639</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49059.160654573592</v>
      </c>
      <c r="L38" s="270"/>
      <c r="M38" s="271">
        <v>400</v>
      </c>
      <c r="N38" s="272">
        <f>K38/M38</f>
        <v>122.64790163643399</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81395.442593406755</v>
      </c>
      <c r="L39" s="877">
        <v>400</v>
      </c>
      <c r="M39" s="878"/>
      <c r="N39" s="272">
        <f>K39/L39</f>
        <v>203.48860648351689</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906.11168422543756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2245.020965516565</v>
      </c>
      <c r="N48" s="272">
        <f>K48*M48</f>
        <v>3367.5314482748472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99884.407364084458</v>
      </c>
      <c r="N49" s="272">
        <f>K49*M49</f>
        <v>1298.4972957330979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4666.0287440079446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1294.9770701708335</v>
      </c>
      <c r="M58" s="911"/>
      <c r="N58" s="287">
        <f>K58*L58</f>
        <v>16.834701912220833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16.834701912220833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5700.5527000251059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1140.1105400050212</v>
      </c>
      <c r="M83" s="859"/>
      <c r="N83" s="51"/>
    </row>
    <row r="84" spans="1:14">
      <c r="B84" s="89" t="s">
        <v>973</v>
      </c>
      <c r="C84" s="90"/>
      <c r="D84" s="90"/>
      <c r="E84" s="90"/>
      <c r="F84" s="90"/>
      <c r="G84" s="90"/>
      <c r="H84" s="90"/>
      <c r="I84" s="87"/>
      <c r="J84" s="88"/>
      <c r="K84" s="304">
        <v>0.05</v>
      </c>
      <c r="L84" s="858">
        <f>N78*K84</f>
        <v>285.02763500125531</v>
      </c>
      <c r="M84" s="859"/>
      <c r="N84" s="51"/>
    </row>
    <row r="85" spans="1:14" ht="15.75" thickBot="1">
      <c r="B85" s="91" t="s">
        <v>974</v>
      </c>
      <c r="C85" s="92"/>
      <c r="D85" s="92"/>
      <c r="E85" s="92"/>
      <c r="F85" s="92"/>
      <c r="G85" s="92"/>
      <c r="H85" s="92"/>
      <c r="I85" s="93"/>
      <c r="J85" s="94"/>
      <c r="K85" s="305">
        <v>0.05</v>
      </c>
      <c r="L85" s="860">
        <f>N78*K85</f>
        <v>285.02763500125531</v>
      </c>
      <c r="M85" s="861"/>
      <c r="N85" s="51"/>
    </row>
    <row r="86" spans="1:14" ht="15.75" thickBot="1">
      <c r="B86" s="823" t="s">
        <v>953</v>
      </c>
      <c r="C86" s="824"/>
      <c r="D86" s="824"/>
      <c r="E86" s="824"/>
      <c r="F86" s="824"/>
      <c r="G86" s="824"/>
      <c r="H86" s="824"/>
      <c r="I86" s="824"/>
      <c r="J86" s="824"/>
      <c r="K86" s="824"/>
      <c r="L86" s="824"/>
      <c r="M86" s="825"/>
      <c r="N86" s="52">
        <f>L83+L84+L85</f>
        <v>1710.1658100075317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7410.7185100326378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400</v>
      </c>
      <c r="N36" s="272">
        <f>K36/M36</f>
        <v>229.73116244146539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400</v>
      </c>
      <c r="N37" s="272">
        <f>K37/M37</f>
        <v>349.12823796522639</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49059.160654573592</v>
      </c>
      <c r="L38" s="270"/>
      <c r="M38" s="271">
        <v>400</v>
      </c>
      <c r="N38" s="272">
        <f>K38/M38</f>
        <v>122.64790163643399</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81395.442593406755</v>
      </c>
      <c r="L39" s="877">
        <v>400</v>
      </c>
      <c r="M39" s="878"/>
      <c r="N39" s="272">
        <f>K39/L39</f>
        <v>203.48860648351689</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906.11168422543756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2245.020965516565</v>
      </c>
      <c r="N48" s="272">
        <f>K48*M48</f>
        <v>4108.388366895314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99884.407364084458</v>
      </c>
      <c r="N49" s="272">
        <f>K49*M49</f>
        <v>1897.8037399176046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6006.1921068129186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1294.9770701708335</v>
      </c>
      <c r="M58" s="911"/>
      <c r="N58" s="287">
        <f>K58*L58</f>
        <v>24.604564333245836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24.604564333245836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7048.4859252511042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1409.6971850502209</v>
      </c>
      <c r="M83" s="859"/>
      <c r="N83" s="51"/>
    </row>
    <row r="84" spans="1:14">
      <c r="B84" s="89" t="s">
        <v>973</v>
      </c>
      <c r="C84" s="90"/>
      <c r="D84" s="90"/>
      <c r="E84" s="90"/>
      <c r="F84" s="90"/>
      <c r="G84" s="90"/>
      <c r="H84" s="90"/>
      <c r="I84" s="87"/>
      <c r="J84" s="88"/>
      <c r="K84" s="304">
        <v>0.05</v>
      </c>
      <c r="L84" s="858">
        <f>N78*K84</f>
        <v>352.42429626255523</v>
      </c>
      <c r="M84" s="859"/>
      <c r="N84" s="51"/>
    </row>
    <row r="85" spans="1:14" ht="15.75" thickBot="1">
      <c r="B85" s="91" t="s">
        <v>974</v>
      </c>
      <c r="C85" s="92"/>
      <c r="D85" s="92"/>
      <c r="E85" s="92"/>
      <c r="F85" s="92"/>
      <c r="G85" s="92"/>
      <c r="H85" s="92"/>
      <c r="I85" s="93"/>
      <c r="J85" s="94"/>
      <c r="K85" s="305">
        <v>0.05</v>
      </c>
      <c r="L85" s="860">
        <f>N78*K85</f>
        <v>352.42429626255523</v>
      </c>
      <c r="M85" s="861"/>
      <c r="N85" s="51"/>
    </row>
    <row r="86" spans="1:14" ht="15.75" thickBot="1">
      <c r="B86" s="823" t="s">
        <v>953</v>
      </c>
      <c r="C86" s="824"/>
      <c r="D86" s="824"/>
      <c r="E86" s="824"/>
      <c r="F86" s="824"/>
      <c r="G86" s="824"/>
      <c r="H86" s="824"/>
      <c r="I86" s="824"/>
      <c r="J86" s="824"/>
      <c r="K86" s="824"/>
      <c r="L86" s="824"/>
      <c r="M86" s="825"/>
      <c r="N86" s="52">
        <f>L83+L84+L85</f>
        <v>2114.5457775753316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9163.0317028264362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400</v>
      </c>
      <c r="N36" s="272">
        <f>K36/M36</f>
        <v>229.73116244146539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400</v>
      </c>
      <c r="N37" s="272">
        <f>K37/M37</f>
        <v>349.12823796522639</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49059.160654573592</v>
      </c>
      <c r="L38" s="270"/>
      <c r="M38" s="271">
        <v>400</v>
      </c>
      <c r="N38" s="272">
        <f>K38/M38</f>
        <v>122.64790163643399</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81395.442593406755</v>
      </c>
      <c r="L39" s="877">
        <v>400</v>
      </c>
      <c r="M39" s="878"/>
      <c r="N39" s="272">
        <f>K39/L39</f>
        <v>203.48860648351689</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906.11168422543756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99884.407364084458</v>
      </c>
      <c r="N48" s="272">
        <f>K48*M48</f>
        <v>1298.4972957330979</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2245.020965516565</v>
      </c>
      <c r="N49" s="272">
        <f>K49*M49</f>
        <v>3367.5314482748472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4666.0287440079446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1294.9770701708335</v>
      </c>
      <c r="M58" s="911"/>
      <c r="N58" s="287">
        <f>K58*L58</f>
        <v>16.834701912220833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16.834701912220833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5700.5527000251059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1140.1105400050212</v>
      </c>
      <c r="M83" s="859"/>
      <c r="N83" s="51"/>
    </row>
    <row r="84" spans="1:14">
      <c r="B84" s="89" t="s">
        <v>973</v>
      </c>
      <c r="C84" s="90"/>
      <c r="D84" s="90"/>
      <c r="E84" s="90"/>
      <c r="F84" s="90"/>
      <c r="G84" s="90"/>
      <c r="H84" s="90"/>
      <c r="I84" s="87"/>
      <c r="J84" s="88"/>
      <c r="K84" s="304">
        <v>0.05</v>
      </c>
      <c r="L84" s="858">
        <f>N78*K84</f>
        <v>285.02763500125531</v>
      </c>
      <c r="M84" s="859"/>
      <c r="N84" s="51"/>
    </row>
    <row r="85" spans="1:14" ht="15.75" thickBot="1">
      <c r="B85" s="91" t="s">
        <v>974</v>
      </c>
      <c r="C85" s="92"/>
      <c r="D85" s="92"/>
      <c r="E85" s="92"/>
      <c r="F85" s="92"/>
      <c r="G85" s="92"/>
      <c r="H85" s="92"/>
      <c r="I85" s="93"/>
      <c r="J85" s="94"/>
      <c r="K85" s="305">
        <v>0.05</v>
      </c>
      <c r="L85" s="860">
        <f>N78*K85</f>
        <v>285.02763500125531</v>
      </c>
      <c r="M85" s="861"/>
      <c r="N85" s="51"/>
    </row>
    <row r="86" spans="1:14" ht="15.75" thickBot="1">
      <c r="B86" s="823" t="s">
        <v>953</v>
      </c>
      <c r="C86" s="824"/>
      <c r="D86" s="824"/>
      <c r="E86" s="824"/>
      <c r="F86" s="824"/>
      <c r="G86" s="824"/>
      <c r="H86" s="824"/>
      <c r="I86" s="824"/>
      <c r="J86" s="824"/>
      <c r="K86" s="824"/>
      <c r="L86" s="824"/>
      <c r="M86" s="825"/>
      <c r="N86" s="52">
        <f>L83+L84+L85</f>
        <v>1710.1658100075317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7410.7185100326378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83">
        <v>275</v>
      </c>
      <c r="N36" s="272">
        <f>K36/M36</f>
        <v>334.15441809667692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83">
        <f>M36</f>
        <v>275</v>
      </c>
      <c r="N37" s="272">
        <f>K37/M37</f>
        <v>507.82289158578379</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49059.160654573592</v>
      </c>
      <c r="L38" s="270"/>
      <c r="M38" s="283">
        <v>275</v>
      </c>
      <c r="N38" s="272">
        <f>K38/M38</f>
        <v>178.39694783481306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81395.442593406755</v>
      </c>
      <c r="L39" s="953">
        <v>275</v>
      </c>
      <c r="M39" s="954"/>
      <c r="N39" s="272">
        <f>K39/L39</f>
        <v>295.9834276123882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1.6229464709745818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1317.9806316006366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46231.092255495409</v>
      </c>
      <c r="N48" s="272">
        <f>K48*M48</f>
        <v>1155.7773063873854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47416.275307580167</v>
      </c>
      <c r="N49" s="272">
        <f>K49*M49</f>
        <v>616.41157899854215</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2245.020965516565</v>
      </c>
      <c r="N50" s="272">
        <f>K50*M50</f>
        <v>9518.8888937902357</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11291.077779176163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1294.9770701708335</v>
      </c>
      <c r="M58" s="911"/>
      <c r="N58" s="287">
        <f>K58*L58</f>
        <v>49.209128666491672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49.209128666491672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12820.562186540748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2564.1124373081498</v>
      </c>
      <c r="M83" s="859"/>
      <c r="N83" s="51"/>
    </row>
    <row r="84" spans="1:14">
      <c r="B84" s="89" t="s">
        <v>973</v>
      </c>
      <c r="C84" s="90"/>
      <c r="D84" s="90"/>
      <c r="E84" s="90"/>
      <c r="F84" s="90"/>
      <c r="G84" s="90"/>
      <c r="H84" s="90"/>
      <c r="I84" s="87"/>
      <c r="J84" s="88"/>
      <c r="K84" s="304">
        <v>0.05</v>
      </c>
      <c r="L84" s="858">
        <f>N78*K84</f>
        <v>641.02810932703744</v>
      </c>
      <c r="M84" s="859"/>
      <c r="N84" s="51"/>
    </row>
    <row r="85" spans="1:14" ht="15.75" thickBot="1">
      <c r="B85" s="91" t="s">
        <v>974</v>
      </c>
      <c r="C85" s="92"/>
      <c r="D85" s="92"/>
      <c r="E85" s="92"/>
      <c r="F85" s="92"/>
      <c r="G85" s="92"/>
      <c r="H85" s="92"/>
      <c r="I85" s="93"/>
      <c r="J85" s="94"/>
      <c r="K85" s="305">
        <v>0.05</v>
      </c>
      <c r="L85" s="860">
        <f>N78*K85</f>
        <v>641.02810932703744</v>
      </c>
      <c r="M85" s="861"/>
      <c r="N85" s="51"/>
    </row>
    <row r="86" spans="1:14" ht="15.75" thickBot="1">
      <c r="B86" s="823" t="s">
        <v>953</v>
      </c>
      <c r="C86" s="824"/>
      <c r="D86" s="824"/>
      <c r="E86" s="824"/>
      <c r="F86" s="824"/>
      <c r="G86" s="824"/>
      <c r="H86" s="824"/>
      <c r="I86" s="824"/>
      <c r="J86" s="824"/>
      <c r="K86" s="824"/>
      <c r="L86" s="824"/>
      <c r="M86" s="825"/>
      <c r="N86" s="52">
        <f>L83+L84+L85</f>
        <v>3846.1686559622244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16666.730842502973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83">
        <v>275</v>
      </c>
      <c r="N36" s="272">
        <f>K36/M36</f>
        <v>334.15441809667692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83">
        <v>275</v>
      </c>
      <c r="N37" s="272">
        <f>K37/M37</f>
        <v>507.82289158578379</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49059.160654573592</v>
      </c>
      <c r="L38" s="270"/>
      <c r="M38" s="283">
        <v>275</v>
      </c>
      <c r="N38" s="272">
        <f>K38/M38</f>
        <v>178.39694783481306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81395.442593406755</v>
      </c>
      <c r="L39" s="953">
        <v>275</v>
      </c>
      <c r="M39" s="954"/>
      <c r="N39" s="272">
        <f>K39/L39</f>
        <v>295.9834276123882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1.6229464709745818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1317.9806316006366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46231.092255495409</v>
      </c>
      <c r="N48" s="272">
        <f>K48*M48</f>
        <v>878.39075285441277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47416.275307580167</v>
      </c>
      <c r="N49" s="272">
        <f>K49*M49</f>
        <v>474.16275307580167</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2245.020965516565</v>
      </c>
      <c r="N50" s="272">
        <f>K50*M50</f>
        <v>7273.8679282736712</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8626.4214342038849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1294.9770701708335</v>
      </c>
      <c r="M58" s="911"/>
      <c r="N58" s="287">
        <f>K58*L58</f>
        <v>37.554335034954171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37.554335034954171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10144.251047936934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2028.8502095873869</v>
      </c>
      <c r="M83" s="859"/>
      <c r="N83" s="51"/>
    </row>
    <row r="84" spans="1:14">
      <c r="B84" s="89" t="s">
        <v>973</v>
      </c>
      <c r="C84" s="90"/>
      <c r="D84" s="90"/>
      <c r="E84" s="90"/>
      <c r="F84" s="90"/>
      <c r="G84" s="90"/>
      <c r="H84" s="90"/>
      <c r="I84" s="87"/>
      <c r="J84" s="88"/>
      <c r="K84" s="304">
        <v>0.05</v>
      </c>
      <c r="L84" s="858">
        <f>N78*K84</f>
        <v>507.21255239684672</v>
      </c>
      <c r="M84" s="859"/>
      <c r="N84" s="51"/>
    </row>
    <row r="85" spans="1:14" ht="15.75" thickBot="1">
      <c r="B85" s="91" t="s">
        <v>974</v>
      </c>
      <c r="C85" s="92"/>
      <c r="D85" s="92"/>
      <c r="E85" s="92"/>
      <c r="F85" s="92"/>
      <c r="G85" s="92"/>
      <c r="H85" s="92"/>
      <c r="I85" s="93"/>
      <c r="J85" s="94"/>
      <c r="K85" s="305">
        <v>0.05</v>
      </c>
      <c r="L85" s="860">
        <f>N78*K85</f>
        <v>507.21255239684672</v>
      </c>
      <c r="M85" s="861"/>
      <c r="N85" s="51"/>
    </row>
    <row r="86" spans="1:14" ht="15.75" thickBot="1">
      <c r="B86" s="823" t="s">
        <v>953</v>
      </c>
      <c r="C86" s="824"/>
      <c r="D86" s="824"/>
      <c r="E86" s="824"/>
      <c r="F86" s="824"/>
      <c r="G86" s="824"/>
      <c r="H86" s="824"/>
      <c r="I86" s="824"/>
      <c r="J86" s="824"/>
      <c r="K86" s="824"/>
      <c r="L86" s="824"/>
      <c r="M86" s="825"/>
      <c r="N86" s="52">
        <f>L83+L84+L85</f>
        <v>3043.2753143810801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13187.526362318014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275</v>
      </c>
      <c r="N36" s="272">
        <f>K36/M36</f>
        <v>334.15441809667692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275</v>
      </c>
      <c r="N37" s="272">
        <f>K37/M37</f>
        <v>507.82289158578379</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49059.160654573592</v>
      </c>
      <c r="L38" s="270"/>
      <c r="M38" s="271">
        <v>275</v>
      </c>
      <c r="N38" s="272">
        <f>K38/M38</f>
        <v>178.39694783481306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81395.442593406755</v>
      </c>
      <c r="L39" s="877">
        <v>275</v>
      </c>
      <c r="M39" s="878"/>
      <c r="N39" s="272">
        <f>K39/L39</f>
        <v>295.9834276123882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1.6229464709745818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1317.9806316006366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46231.092255495409</v>
      </c>
      <c r="N48" s="272">
        <f>K48*M48</f>
        <v>1155.7773063873854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47416.275307580167</v>
      </c>
      <c r="N49" s="272">
        <f>K49*M49</f>
        <v>616.41157899854215</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3009.4024806949374</v>
      </c>
      <c r="N50" s="272">
        <f>K50*M50</f>
        <v>12759.866518146535</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14532.055403532462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1294.9770701708335</v>
      </c>
      <c r="M58" s="911"/>
      <c r="N58" s="287">
        <f>K58*L58</f>
        <v>49.209128666491672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49.209128666491672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16061.539810897048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3212.3079621794095</v>
      </c>
      <c r="M83" s="859"/>
      <c r="N83" s="51"/>
    </row>
    <row r="84" spans="1:14">
      <c r="B84" s="89" t="s">
        <v>973</v>
      </c>
      <c r="C84" s="90"/>
      <c r="D84" s="90"/>
      <c r="E84" s="90"/>
      <c r="F84" s="90"/>
      <c r="G84" s="90"/>
      <c r="H84" s="90"/>
      <c r="I84" s="87"/>
      <c r="J84" s="88"/>
      <c r="K84" s="304">
        <v>0.05</v>
      </c>
      <c r="L84" s="858">
        <f>N78*K84</f>
        <v>803.07699054485238</v>
      </c>
      <c r="M84" s="859"/>
      <c r="N84" s="51"/>
    </row>
    <row r="85" spans="1:14" ht="15.75" thickBot="1">
      <c r="B85" s="91" t="s">
        <v>974</v>
      </c>
      <c r="C85" s="92"/>
      <c r="D85" s="92"/>
      <c r="E85" s="92"/>
      <c r="F85" s="92"/>
      <c r="G85" s="92"/>
      <c r="H85" s="92"/>
      <c r="I85" s="93"/>
      <c r="J85" s="94"/>
      <c r="K85" s="305">
        <v>0.05</v>
      </c>
      <c r="L85" s="860">
        <f>N78*K85</f>
        <v>803.07699054485238</v>
      </c>
      <c r="M85" s="861"/>
      <c r="N85" s="51"/>
    </row>
    <row r="86" spans="1:14" ht="15.75" thickBot="1">
      <c r="B86" s="823" t="s">
        <v>953</v>
      </c>
      <c r="C86" s="824"/>
      <c r="D86" s="824"/>
      <c r="E86" s="824"/>
      <c r="F86" s="824"/>
      <c r="G86" s="824"/>
      <c r="H86" s="824"/>
      <c r="I86" s="824"/>
      <c r="J86" s="824"/>
      <c r="K86" s="824"/>
      <c r="L86" s="824"/>
      <c r="M86" s="825"/>
      <c r="N86" s="52">
        <f>L83+L84+L85</f>
        <v>4818.4619432691143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20880.001754166162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275</v>
      </c>
      <c r="N36" s="272">
        <f>K36/M36</f>
        <v>334.15441809667692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275</v>
      </c>
      <c r="N37" s="272">
        <f>K37/M37</f>
        <v>507.82289158578379</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49059.160654573592</v>
      </c>
      <c r="L38" s="270"/>
      <c r="M38" s="271">
        <v>275</v>
      </c>
      <c r="N38" s="272">
        <f>K38/M38</f>
        <v>178.39694783481306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81395.442593406755</v>
      </c>
      <c r="L39" s="877">
        <v>275</v>
      </c>
      <c r="M39" s="878"/>
      <c r="N39" s="272">
        <f>K39/L39</f>
        <v>295.9834276123882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1.6229464709745818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1317.9806316006366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46231.092255495409</v>
      </c>
      <c r="N48" s="272">
        <f>K48*M48</f>
        <v>878.39075285441277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47416.275307580167</v>
      </c>
      <c r="N49" s="272">
        <f>K49*M49</f>
        <v>474.16275307580167</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3009.4024806949374</v>
      </c>
      <c r="N50" s="272">
        <f>K50*M50</f>
        <v>9750.4640374515984</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11103.017543381813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1294.9770701708335</v>
      </c>
      <c r="M58" s="911"/>
      <c r="N58" s="287">
        <f>K58*L58</f>
        <v>37.554335034954171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37.554335034954171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12620.847157114862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2524.1694314229726</v>
      </c>
      <c r="M83" s="859"/>
      <c r="N83" s="51"/>
    </row>
    <row r="84" spans="1:14">
      <c r="B84" s="89" t="s">
        <v>973</v>
      </c>
      <c r="C84" s="90"/>
      <c r="D84" s="90"/>
      <c r="E84" s="90"/>
      <c r="F84" s="90"/>
      <c r="G84" s="90"/>
      <c r="H84" s="90"/>
      <c r="I84" s="87"/>
      <c r="J84" s="88"/>
      <c r="K84" s="304">
        <v>0.05</v>
      </c>
      <c r="L84" s="858">
        <f>N78*K84</f>
        <v>631.04235785574315</v>
      </c>
      <c r="M84" s="859"/>
      <c r="N84" s="51"/>
    </row>
    <row r="85" spans="1:14" ht="15.75" thickBot="1">
      <c r="B85" s="91" t="s">
        <v>974</v>
      </c>
      <c r="C85" s="92"/>
      <c r="D85" s="92"/>
      <c r="E85" s="92"/>
      <c r="F85" s="92"/>
      <c r="G85" s="92"/>
      <c r="H85" s="92"/>
      <c r="I85" s="93"/>
      <c r="J85" s="94"/>
      <c r="K85" s="305">
        <v>0.05</v>
      </c>
      <c r="L85" s="860">
        <f>N78*K85</f>
        <v>631.04235785574315</v>
      </c>
      <c r="M85" s="861"/>
      <c r="N85" s="51"/>
    </row>
    <row r="86" spans="1:14" ht="15.75" thickBot="1">
      <c r="B86" s="823" t="s">
        <v>953</v>
      </c>
      <c r="C86" s="824"/>
      <c r="D86" s="824"/>
      <c r="E86" s="824"/>
      <c r="F86" s="824"/>
      <c r="G86" s="824"/>
      <c r="H86" s="824"/>
      <c r="I86" s="824"/>
      <c r="J86" s="824"/>
      <c r="K86" s="824"/>
      <c r="L86" s="824"/>
      <c r="M86" s="825"/>
      <c r="N86" s="52">
        <f>L83+L84+L85</f>
        <v>3786.2541471344584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16407.101304249321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418</v>
      </c>
      <c r="N36" s="272">
        <f>K36/M36</f>
        <v>219.83843295834009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418</v>
      </c>
      <c r="N37" s="272">
        <f>K37/M37</f>
        <v>334.09400762222617</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VLOOKUP(A38,EQUIPOS!A8:D165,4,FALSE)</f>
        <v>81395.442593406755</v>
      </c>
      <c r="L38" s="270"/>
      <c r="M38" s="271">
        <v>418</v>
      </c>
      <c r="N38" s="272">
        <f>K38/M38</f>
        <v>194.72593921867644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1.0677279414306458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749.72610774067334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33095.59321647849</v>
      </c>
      <c r="N48" s="272">
        <f>K48*M48</f>
        <v>330.95593216478488</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2245.020965516565</v>
      </c>
      <c r="N49" s="272">
        <f>K49*M49</f>
        <v>2806.2762068957063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3137.2321390604911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1294.9770701708335</v>
      </c>
      <c r="M58" s="911"/>
      <c r="N58" s="287">
        <f>K58*L58</f>
        <v>12.949770701708335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12.949770701708335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106.77279414306457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4006.6808116459374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801.33616232918757</v>
      </c>
      <c r="M83" s="859"/>
      <c r="N83" s="51"/>
    </row>
    <row r="84" spans="1:14">
      <c r="B84" s="89" t="s">
        <v>973</v>
      </c>
      <c r="C84" s="90"/>
      <c r="D84" s="90"/>
      <c r="E84" s="90"/>
      <c r="F84" s="90"/>
      <c r="G84" s="90"/>
      <c r="H84" s="90"/>
      <c r="I84" s="87"/>
      <c r="J84" s="88"/>
      <c r="K84" s="304">
        <v>0.05</v>
      </c>
      <c r="L84" s="858">
        <f>N78*K84</f>
        <v>200.33404058229689</v>
      </c>
      <c r="M84" s="859"/>
      <c r="N84" s="51"/>
    </row>
    <row r="85" spans="1:14" ht="15.75" thickBot="1">
      <c r="B85" s="91" t="s">
        <v>974</v>
      </c>
      <c r="C85" s="92"/>
      <c r="D85" s="92"/>
      <c r="E85" s="92"/>
      <c r="F85" s="92"/>
      <c r="G85" s="92"/>
      <c r="H85" s="92"/>
      <c r="I85" s="93"/>
      <c r="J85" s="94"/>
      <c r="K85" s="305">
        <v>0.05</v>
      </c>
      <c r="L85" s="860">
        <f>N78*K85</f>
        <v>200.33404058229689</v>
      </c>
      <c r="M85" s="861"/>
      <c r="N85" s="51"/>
    </row>
    <row r="86" spans="1:14" ht="15.75" thickBot="1">
      <c r="B86" s="823" t="s">
        <v>953</v>
      </c>
      <c r="C86" s="824"/>
      <c r="D86" s="824"/>
      <c r="E86" s="824"/>
      <c r="F86" s="824"/>
      <c r="G86" s="824"/>
      <c r="H86" s="824"/>
      <c r="I86" s="824"/>
      <c r="J86" s="824"/>
      <c r="K86" s="824"/>
      <c r="L86" s="824"/>
      <c r="M86" s="825"/>
      <c r="N86" s="52">
        <f>L83+L84+L85</f>
        <v>1202.0042434937814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5208.6850551397183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91892.464976586154</v>
      </c>
      <c r="L36" s="270"/>
      <c r="M36" s="271">
        <v>418</v>
      </c>
      <c r="N36" s="272">
        <f>K36/M36</f>
        <v>219.83843295834009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418</v>
      </c>
      <c r="N37" s="272">
        <f>K37/M37</f>
        <v>334.09400762222617</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VLOOKUP(A38,EQUIPOS!A8:D165,4,FALSE)</f>
        <v>81395.442593406755</v>
      </c>
      <c r="L38" s="270"/>
      <c r="M38" s="271">
        <v>418</v>
      </c>
      <c r="N38" s="272">
        <f>K38/M38</f>
        <v>194.72593921867644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1.0677279414306458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749.72610774067334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33095.59321647849</v>
      </c>
      <c r="N48" s="272">
        <f>K48*M48</f>
        <v>330.95593216478488</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2014.4754426369975</v>
      </c>
      <c r="N49" s="272">
        <f>K49*M49</f>
        <v>2518.0943032962468</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5"/>
      <c r="C52" s="906"/>
      <c r="D52" s="906"/>
      <c r="E52" s="906"/>
      <c r="F52" s="906"/>
      <c r="G52" s="906"/>
      <c r="H52" s="906"/>
      <c r="I52" s="876"/>
      <c r="J52" s="42"/>
      <c r="K52" s="44"/>
      <c r="L52" s="907"/>
      <c r="M52" s="908"/>
      <c r="N52" s="45"/>
    </row>
    <row r="53" spans="1:72" ht="15.75" thickBot="1">
      <c r="B53" s="823" t="s">
        <v>953</v>
      </c>
      <c r="C53" s="824"/>
      <c r="D53" s="824"/>
      <c r="E53" s="824"/>
      <c r="F53" s="824"/>
      <c r="G53" s="824"/>
      <c r="H53" s="824"/>
      <c r="I53" s="824"/>
      <c r="J53" s="824"/>
      <c r="K53" s="824"/>
      <c r="L53" s="824"/>
      <c r="M53" s="825"/>
      <c r="N53" s="394">
        <f>SUM(N48:N52)</f>
        <v>2849.0502354610317</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9" t="s">
        <v>961</v>
      </c>
      <c r="M57" s="888"/>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1294.9770701708335</v>
      </c>
      <c r="M58" s="911"/>
      <c r="N58" s="287">
        <f>K58*L58</f>
        <v>12.949770701708335</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1"/>
      <c r="M63" s="902"/>
      <c r="N63" s="127"/>
    </row>
    <row r="64" spans="1:72" ht="15.75" thickBot="1">
      <c r="B64" s="912" t="s">
        <v>953</v>
      </c>
      <c r="C64" s="866"/>
      <c r="D64" s="866"/>
      <c r="E64" s="866"/>
      <c r="F64" s="866"/>
      <c r="G64" s="866"/>
      <c r="H64" s="866"/>
      <c r="I64" s="866"/>
      <c r="J64" s="866"/>
      <c r="K64" s="866"/>
      <c r="L64" s="866"/>
      <c r="M64" s="867"/>
      <c r="N64" s="104">
        <f>N58+N59+N60+N61+N62</f>
        <v>12.949770701708335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106.77279414306457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3718.4989080464779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743.69978160929566</v>
      </c>
      <c r="M83" s="859"/>
      <c r="N83" s="51"/>
    </row>
    <row r="84" spans="1:14">
      <c r="B84" s="89" t="s">
        <v>973</v>
      </c>
      <c r="C84" s="90"/>
      <c r="D84" s="90"/>
      <c r="E84" s="90"/>
      <c r="F84" s="90"/>
      <c r="G84" s="90"/>
      <c r="H84" s="90"/>
      <c r="I84" s="87"/>
      <c r="J84" s="88"/>
      <c r="K84" s="304">
        <v>0.05</v>
      </c>
      <c r="L84" s="858">
        <f>N78*K84</f>
        <v>185.92494540232391</v>
      </c>
      <c r="M84" s="859"/>
      <c r="N84" s="51"/>
    </row>
    <row r="85" spans="1:14" ht="15.75" thickBot="1">
      <c r="B85" s="91" t="s">
        <v>974</v>
      </c>
      <c r="C85" s="92"/>
      <c r="D85" s="92"/>
      <c r="E85" s="92"/>
      <c r="F85" s="92"/>
      <c r="G85" s="92"/>
      <c r="H85" s="92"/>
      <c r="I85" s="93"/>
      <c r="J85" s="94"/>
      <c r="K85" s="305">
        <v>0.05</v>
      </c>
      <c r="L85" s="860">
        <f>N78*K85</f>
        <v>185.92494540232391</v>
      </c>
      <c r="M85" s="861"/>
      <c r="N85" s="51"/>
    </row>
    <row r="86" spans="1:14" ht="15.75" thickBot="1">
      <c r="B86" s="823" t="s">
        <v>953</v>
      </c>
      <c r="C86" s="824"/>
      <c r="D86" s="824"/>
      <c r="E86" s="824"/>
      <c r="F86" s="824"/>
      <c r="G86" s="824"/>
      <c r="H86" s="824"/>
      <c r="I86" s="824"/>
      <c r="J86" s="824"/>
      <c r="K86" s="824"/>
      <c r="L86" s="824"/>
      <c r="M86" s="825"/>
      <c r="N86" s="52">
        <f>L83+L84+L85</f>
        <v>1115.5496724139434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4834.0485804604214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92770.18802700784</v>
      </c>
      <c r="L36" s="270"/>
      <c r="M36" s="271">
        <v>600</v>
      </c>
      <c r="N36" s="272">
        <f>K36/M36</f>
        <v>154.61698004501307</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600</v>
      </c>
      <c r="N37" s="272">
        <f>K37/M37</f>
        <v>81.765267757622652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237.12609826849908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54566.543975917833</v>
      </c>
      <c r="N48" s="272">
        <f>K48*M48</f>
        <v>682.08179969897299</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2368.1277981221592</v>
      </c>
      <c r="N49" s="272">
        <f>K49*M49</f>
        <v>3463.3869047536582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4145.4687044526308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1294.9770701708335</v>
      </c>
      <c r="M58" s="911"/>
      <c r="N58" s="287">
        <f>K58*L58</f>
        <v>16.187213377135418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16.187213377135418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4473.1670626846008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894.63341253692022</v>
      </c>
      <c r="M83" s="859"/>
      <c r="N83" s="51"/>
    </row>
    <row r="84" spans="1:14">
      <c r="B84" s="89" t="s">
        <v>973</v>
      </c>
      <c r="C84" s="90"/>
      <c r="D84" s="90"/>
      <c r="E84" s="90"/>
      <c r="F84" s="90"/>
      <c r="G84" s="90"/>
      <c r="H84" s="90"/>
      <c r="I84" s="87"/>
      <c r="J84" s="88"/>
      <c r="K84" s="304">
        <v>0.05</v>
      </c>
      <c r="L84" s="858">
        <f>N78*K84</f>
        <v>223.65835313423005</v>
      </c>
      <c r="M84" s="859"/>
      <c r="N84" s="51"/>
    </row>
    <row r="85" spans="1:14" ht="15.75" thickBot="1">
      <c r="B85" s="91" t="s">
        <v>974</v>
      </c>
      <c r="C85" s="92"/>
      <c r="D85" s="92"/>
      <c r="E85" s="92"/>
      <c r="F85" s="92"/>
      <c r="G85" s="92"/>
      <c r="H85" s="92"/>
      <c r="I85" s="93"/>
      <c r="J85" s="94"/>
      <c r="K85" s="305">
        <v>0.05</v>
      </c>
      <c r="L85" s="860">
        <f>N78*K85</f>
        <v>223.65835313423005</v>
      </c>
      <c r="M85" s="861"/>
      <c r="N85" s="51"/>
    </row>
    <row r="86" spans="1:14" ht="15.75" thickBot="1">
      <c r="B86" s="823" t="s">
        <v>953</v>
      </c>
      <c r="C86" s="824"/>
      <c r="D86" s="824"/>
      <c r="E86" s="824"/>
      <c r="F86" s="824"/>
      <c r="G86" s="824"/>
      <c r="H86" s="824"/>
      <c r="I86" s="824"/>
      <c r="J86" s="824"/>
      <c r="K86" s="824"/>
      <c r="L86" s="824"/>
      <c r="M86" s="825"/>
      <c r="N86" s="52">
        <f>L83+L84+L85</f>
        <v>1341.9501188053803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5815.1171814899808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92770.18802700784</v>
      </c>
      <c r="L36" s="270"/>
      <c r="M36" s="271">
        <v>600</v>
      </c>
      <c r="N36" s="272">
        <f>K36/M36</f>
        <v>154.61698004501307</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600</v>
      </c>
      <c r="N37" s="272">
        <f>K37/M37</f>
        <v>81.765267757622652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237.12609826849908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45433.136149606413</v>
      </c>
      <c r="N48" s="272">
        <f>K48*M48</f>
        <v>431.61479342126091</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2368.1277981221592</v>
      </c>
      <c r="N49" s="272">
        <f>K49*M49</f>
        <v>3340.8362912008361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3772.4510846220969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1294.9770701708335</v>
      </c>
      <c r="M58" s="911"/>
      <c r="N58" s="287">
        <f>K58*L58</f>
        <v>12.302282166622918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12.302282166622918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4096.2645116435533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819.25290232871066</v>
      </c>
      <c r="M83" s="859"/>
      <c r="N83" s="51"/>
    </row>
    <row r="84" spans="1:14">
      <c r="B84" s="89" t="s">
        <v>973</v>
      </c>
      <c r="C84" s="90"/>
      <c r="D84" s="90"/>
      <c r="E84" s="90"/>
      <c r="F84" s="90"/>
      <c r="G84" s="90"/>
      <c r="H84" s="90"/>
      <c r="I84" s="87"/>
      <c r="J84" s="88"/>
      <c r="K84" s="304">
        <v>0.05</v>
      </c>
      <c r="L84" s="858">
        <f>N78*K84</f>
        <v>204.81322558217767</v>
      </c>
      <c r="M84" s="859"/>
      <c r="N84" s="51"/>
    </row>
    <row r="85" spans="1:14" ht="15.75" thickBot="1">
      <c r="B85" s="91" t="s">
        <v>974</v>
      </c>
      <c r="C85" s="92"/>
      <c r="D85" s="92"/>
      <c r="E85" s="92"/>
      <c r="F85" s="92"/>
      <c r="G85" s="92"/>
      <c r="H85" s="92"/>
      <c r="I85" s="93"/>
      <c r="J85" s="94"/>
      <c r="K85" s="305">
        <v>0.05</v>
      </c>
      <c r="L85" s="860">
        <f>N78*K85</f>
        <v>204.81322558217767</v>
      </c>
      <c r="M85" s="861"/>
      <c r="N85" s="51"/>
    </row>
    <row r="86" spans="1:14" ht="15.75" thickBot="1">
      <c r="B86" s="823" t="s">
        <v>953</v>
      </c>
      <c r="C86" s="824"/>
      <c r="D86" s="824"/>
      <c r="E86" s="824"/>
      <c r="F86" s="824"/>
      <c r="G86" s="824"/>
      <c r="H86" s="824"/>
      <c r="I86" s="824"/>
      <c r="J86" s="824"/>
      <c r="K86" s="824"/>
      <c r="L86" s="824"/>
      <c r="M86" s="825"/>
      <c r="N86" s="52">
        <f>L83+L84+L85</f>
        <v>1228.879353493066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5325.1438651366188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92770.18802700784</v>
      </c>
      <c r="L36" s="270"/>
      <c r="M36" s="271">
        <v>600</v>
      </c>
      <c r="N36" s="272">
        <f>K36/M36</f>
        <v>154.61698004501307</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600</v>
      </c>
      <c r="N37" s="272">
        <f>K37/M37</f>
        <v>81.765267757622652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237.12609826849908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59874.686767266307</v>
      </c>
      <c r="N48" s="272">
        <f>K48*M48</f>
        <v>568.80952428902992</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2368.1277981221592</v>
      </c>
      <c r="N49" s="272">
        <f>K49*M49</f>
        <v>4049.4985347888924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4618.3080590779227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0">
        <f>VLOOKUP(A59,TRANSPORTE!A5:D117,4,FALSE)</f>
        <v>1294.9770701708335</v>
      </c>
      <c r="M59" s="911"/>
      <c r="N59" s="287">
        <f>K59*L59</f>
        <v>12.302282166622918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12.302282166622918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4942.1214860993796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988.42429721987594</v>
      </c>
      <c r="M83" s="859"/>
      <c r="N83" s="51"/>
    </row>
    <row r="84" spans="1:14">
      <c r="B84" s="89" t="s">
        <v>973</v>
      </c>
      <c r="C84" s="90"/>
      <c r="D84" s="90"/>
      <c r="E84" s="90"/>
      <c r="F84" s="90"/>
      <c r="G84" s="90"/>
      <c r="H84" s="90"/>
      <c r="I84" s="87"/>
      <c r="J84" s="88"/>
      <c r="K84" s="304">
        <v>0.05</v>
      </c>
      <c r="L84" s="858">
        <f>N78*K84</f>
        <v>247.10607430496898</v>
      </c>
      <c r="M84" s="859"/>
      <c r="N84" s="51"/>
    </row>
    <row r="85" spans="1:14" ht="15.75" thickBot="1">
      <c r="B85" s="91" t="s">
        <v>974</v>
      </c>
      <c r="C85" s="92"/>
      <c r="D85" s="92"/>
      <c r="E85" s="92"/>
      <c r="F85" s="92"/>
      <c r="G85" s="92"/>
      <c r="H85" s="92"/>
      <c r="I85" s="93"/>
      <c r="J85" s="94"/>
      <c r="K85" s="305">
        <v>0.05</v>
      </c>
      <c r="L85" s="860">
        <f>N78*K85</f>
        <v>247.10607430496898</v>
      </c>
      <c r="M85" s="861"/>
      <c r="N85" s="51"/>
    </row>
    <row r="86" spans="1:14" ht="15.75" thickBot="1">
      <c r="B86" s="823" t="s">
        <v>953</v>
      </c>
      <c r="C86" s="824"/>
      <c r="D86" s="824"/>
      <c r="E86" s="824"/>
      <c r="F86" s="824"/>
      <c r="G86" s="824"/>
      <c r="H86" s="824"/>
      <c r="I86" s="824"/>
      <c r="J86" s="824"/>
      <c r="K86" s="824"/>
      <c r="L86" s="824"/>
      <c r="M86" s="825"/>
      <c r="N86" s="52">
        <f>L83+L84+L85</f>
        <v>1482.636445829814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6424.7579319291935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92770.18802700784</v>
      </c>
      <c r="L36" s="270"/>
      <c r="M36" s="271">
        <v>600</v>
      </c>
      <c r="N36" s="272">
        <f>K36/M36</f>
        <v>154.61698004501307</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600</v>
      </c>
      <c r="N37" s="272">
        <f>K37/M37</f>
        <v>81.765267757622652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237.12609826849908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56335.92490636732</v>
      </c>
      <c r="N48" s="272">
        <f>K48*M48</f>
        <v>267.59564330524478</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2368.1277981221592</v>
      </c>
      <c r="N49" s="272">
        <f>K49*M49</f>
        <v>2530.9365842430575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2798.5322275483022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1294.9770701708335</v>
      </c>
      <c r="M58" s="911"/>
      <c r="N58" s="287">
        <f>K58*L58</f>
        <v>6.151141083311459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6.151141083311459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3116.1945134864477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623.23890269728963</v>
      </c>
      <c r="M83" s="859"/>
      <c r="N83" s="51"/>
    </row>
    <row r="84" spans="1:14">
      <c r="B84" s="89" t="s">
        <v>973</v>
      </c>
      <c r="C84" s="90"/>
      <c r="D84" s="90"/>
      <c r="E84" s="90"/>
      <c r="F84" s="90"/>
      <c r="G84" s="90"/>
      <c r="H84" s="90"/>
      <c r="I84" s="87"/>
      <c r="J84" s="88"/>
      <c r="K84" s="304">
        <v>0.05</v>
      </c>
      <c r="L84" s="858">
        <f>N78*K84</f>
        <v>155.80972567432241</v>
      </c>
      <c r="M84" s="859"/>
      <c r="N84" s="51"/>
    </row>
    <row r="85" spans="1:14" ht="15.75" thickBot="1">
      <c r="B85" s="91" t="s">
        <v>974</v>
      </c>
      <c r="C85" s="92"/>
      <c r="D85" s="92"/>
      <c r="E85" s="92"/>
      <c r="F85" s="92"/>
      <c r="G85" s="92"/>
      <c r="H85" s="92"/>
      <c r="I85" s="93"/>
      <c r="J85" s="94"/>
      <c r="K85" s="305">
        <v>0.05</v>
      </c>
      <c r="L85" s="860">
        <f>N78*K85</f>
        <v>155.80972567432241</v>
      </c>
      <c r="M85" s="861"/>
      <c r="N85" s="51"/>
    </row>
    <row r="86" spans="1:14" ht="15.75" thickBot="1">
      <c r="B86" s="823" t="s">
        <v>953</v>
      </c>
      <c r="C86" s="824"/>
      <c r="D86" s="824"/>
      <c r="E86" s="824"/>
      <c r="F86" s="824"/>
      <c r="G86" s="824"/>
      <c r="H86" s="824"/>
      <c r="I86" s="824"/>
      <c r="J86" s="824"/>
      <c r="K86" s="824"/>
      <c r="L86" s="824"/>
      <c r="M86" s="825"/>
      <c r="N86" s="52">
        <f>L83+L84+L85</f>
        <v>934.85835404593445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4051.0528675323822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92770.18802700784</v>
      </c>
      <c r="L36" s="270"/>
      <c r="M36" s="271">
        <v>600</v>
      </c>
      <c r="N36" s="272">
        <f>K36/M36</f>
        <v>154.61698004501307</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600</v>
      </c>
      <c r="N37" s="272">
        <f>K37/M37</f>
        <v>81.765267757622652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237.12609826849908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54566.543975917833</v>
      </c>
      <c r="N48" s="272">
        <f>K48*M48</f>
        <v>682.08179969897299</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3140.3433844663418</v>
      </c>
      <c r="N49" s="272">
        <f>K49*M49</f>
        <v>4592.7521997820249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5274.8339994809976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1294.9770701708335</v>
      </c>
      <c r="M58" s="911"/>
      <c r="N58" s="287">
        <f>K58*L58</f>
        <v>16.187213377135418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16.187213377135418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5602.5323577129675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1120.5064715425935</v>
      </c>
      <c r="M83" s="859"/>
      <c r="N83" s="51"/>
    </row>
    <row r="84" spans="1:14">
      <c r="B84" s="89" t="s">
        <v>973</v>
      </c>
      <c r="C84" s="90"/>
      <c r="D84" s="90"/>
      <c r="E84" s="90"/>
      <c r="F84" s="90"/>
      <c r="G84" s="90"/>
      <c r="H84" s="90"/>
      <c r="I84" s="87"/>
      <c r="J84" s="88"/>
      <c r="K84" s="304">
        <v>0.05</v>
      </c>
      <c r="L84" s="858">
        <f>N78*K84</f>
        <v>280.12661788564839</v>
      </c>
      <c r="M84" s="859"/>
      <c r="N84" s="51"/>
    </row>
    <row r="85" spans="1:14" ht="15.75" thickBot="1">
      <c r="B85" s="91" t="s">
        <v>974</v>
      </c>
      <c r="C85" s="92"/>
      <c r="D85" s="92"/>
      <c r="E85" s="92"/>
      <c r="F85" s="92"/>
      <c r="G85" s="92"/>
      <c r="H85" s="92"/>
      <c r="I85" s="93"/>
      <c r="J85" s="94"/>
      <c r="K85" s="305">
        <v>0.05</v>
      </c>
      <c r="L85" s="860">
        <f>N78*K85</f>
        <v>280.12661788564839</v>
      </c>
      <c r="M85" s="861"/>
      <c r="N85" s="51"/>
    </row>
    <row r="86" spans="1:14" ht="15.75" thickBot="1">
      <c r="B86" s="823" t="s">
        <v>953</v>
      </c>
      <c r="C86" s="824"/>
      <c r="D86" s="824"/>
      <c r="E86" s="824"/>
      <c r="F86" s="824"/>
      <c r="G86" s="824"/>
      <c r="H86" s="824"/>
      <c r="I86" s="824"/>
      <c r="J86" s="824"/>
      <c r="K86" s="824"/>
      <c r="L86" s="824"/>
      <c r="M86" s="825"/>
      <c r="N86" s="52">
        <f>L83+L84+L85</f>
        <v>1680.7597073138902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7283.2920650268579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92770.18802700784</v>
      </c>
      <c r="L36" s="270"/>
      <c r="M36" s="271">
        <v>600</v>
      </c>
      <c r="N36" s="272">
        <f>K36/M36</f>
        <v>154.61698004501307</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600</v>
      </c>
      <c r="N37" s="272">
        <f>K37/M37</f>
        <v>81.765267757622652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237.12609826849908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45433.136149606413</v>
      </c>
      <c r="N48" s="272">
        <f>K48*M48</f>
        <v>431.61479342126091</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3140.3433844663418</v>
      </c>
      <c r="N49" s="272">
        <f>K49*M49</f>
        <v>4430.2394296358916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4861.8542230571529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1294.9770701708335</v>
      </c>
      <c r="M58" s="911"/>
      <c r="N58" s="287">
        <f>K58*L58</f>
        <v>12.302282166622918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12.302282166622918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5185.6676500786098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1037.133530015722</v>
      </c>
      <c r="M83" s="859"/>
      <c r="N83" s="51"/>
    </row>
    <row r="84" spans="1:14">
      <c r="B84" s="89" t="s">
        <v>973</v>
      </c>
      <c r="C84" s="90"/>
      <c r="D84" s="90"/>
      <c r="E84" s="90"/>
      <c r="F84" s="90"/>
      <c r="G84" s="90"/>
      <c r="H84" s="90"/>
      <c r="I84" s="87"/>
      <c r="J84" s="88"/>
      <c r="K84" s="304">
        <v>0.05</v>
      </c>
      <c r="L84" s="858">
        <f>N78*K84</f>
        <v>259.28338250393051</v>
      </c>
      <c r="M84" s="859"/>
      <c r="N84" s="51"/>
    </row>
    <row r="85" spans="1:14" ht="15.75" thickBot="1">
      <c r="B85" s="91" t="s">
        <v>974</v>
      </c>
      <c r="C85" s="92"/>
      <c r="D85" s="92"/>
      <c r="E85" s="92"/>
      <c r="F85" s="92"/>
      <c r="G85" s="92"/>
      <c r="H85" s="92"/>
      <c r="I85" s="93"/>
      <c r="J85" s="94"/>
      <c r="K85" s="305">
        <v>0.05</v>
      </c>
      <c r="L85" s="860">
        <f>N78*K85</f>
        <v>259.28338250393051</v>
      </c>
      <c r="M85" s="861"/>
      <c r="N85" s="51"/>
    </row>
    <row r="86" spans="1:14" ht="15.75" thickBot="1">
      <c r="B86" s="823" t="s">
        <v>953</v>
      </c>
      <c r="C86" s="824"/>
      <c r="D86" s="824"/>
      <c r="E86" s="824"/>
      <c r="F86" s="824"/>
      <c r="G86" s="824"/>
      <c r="H86" s="824"/>
      <c r="I86" s="824"/>
      <c r="J86" s="824"/>
      <c r="K86" s="824"/>
      <c r="L86" s="824"/>
      <c r="M86" s="825"/>
      <c r="N86" s="52">
        <f>L83+L84+L85</f>
        <v>1555.7002950235833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6741.3679451021926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92770.18802700784</v>
      </c>
      <c r="L36" s="270"/>
      <c r="M36" s="271">
        <v>600</v>
      </c>
      <c r="N36" s="272">
        <f>K36/M36</f>
        <v>154.61698004501307</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600</v>
      </c>
      <c r="N37" s="272">
        <f>K37/M37</f>
        <v>81.765267757622652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237.12609826849908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59874.686767266307</v>
      </c>
      <c r="N48" s="272">
        <f>K48*M48</f>
        <v>568.80952428902992</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3140.3433844663418</v>
      </c>
      <c r="N49" s="272">
        <f>K49*M49</f>
        <v>5369.9871874374448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5938.7967117264743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0">
        <f>VLOOKUP(A58,TRANSPORTE!A5:D117,4,FALSE)</f>
        <v>1294.9770701708335</v>
      </c>
      <c r="M58" s="911"/>
      <c r="N58" s="287">
        <f>K58*L58</f>
        <v>12.302282166622918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12.302282166622918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6262.6101387479312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1252.5220277495864</v>
      </c>
      <c r="M83" s="859"/>
      <c r="N83" s="51"/>
    </row>
    <row r="84" spans="1:14">
      <c r="B84" s="89" t="s">
        <v>973</v>
      </c>
      <c r="C84" s="90"/>
      <c r="D84" s="90"/>
      <c r="E84" s="90"/>
      <c r="F84" s="90"/>
      <c r="G84" s="90"/>
      <c r="H84" s="90"/>
      <c r="I84" s="87"/>
      <c r="J84" s="88"/>
      <c r="K84" s="304">
        <v>0.05</v>
      </c>
      <c r="L84" s="858">
        <f>N78*K84</f>
        <v>313.1305069373966</v>
      </c>
      <c r="M84" s="859"/>
      <c r="N84" s="51"/>
    </row>
    <row r="85" spans="1:14" ht="15.75" thickBot="1">
      <c r="B85" s="91" t="s">
        <v>974</v>
      </c>
      <c r="C85" s="92"/>
      <c r="D85" s="92"/>
      <c r="E85" s="92"/>
      <c r="F85" s="92"/>
      <c r="G85" s="92"/>
      <c r="H85" s="92"/>
      <c r="I85" s="93"/>
      <c r="J85" s="94"/>
      <c r="K85" s="305">
        <v>0.05</v>
      </c>
      <c r="L85" s="860">
        <f>N78*K85</f>
        <v>313.1305069373966</v>
      </c>
      <c r="M85" s="861"/>
      <c r="N85" s="51"/>
    </row>
    <row r="86" spans="1:14" ht="15.75" thickBot="1">
      <c r="B86" s="823" t="s">
        <v>953</v>
      </c>
      <c r="C86" s="824"/>
      <c r="D86" s="824"/>
      <c r="E86" s="824"/>
      <c r="F86" s="824"/>
      <c r="G86" s="824"/>
      <c r="H86" s="824"/>
      <c r="I86" s="824"/>
      <c r="J86" s="824"/>
      <c r="K86" s="824"/>
      <c r="L86" s="824"/>
      <c r="M86" s="825"/>
      <c r="N86" s="52">
        <f>L83+L84+L85</f>
        <v>1878.7830416243796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8141.3931803723108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92770.18802700784</v>
      </c>
      <c r="L36" s="270"/>
      <c r="M36" s="271">
        <v>600</v>
      </c>
      <c r="N36" s="272">
        <f>K36/M36</f>
        <v>154.61698004501307</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600</v>
      </c>
      <c r="N37" s="272">
        <f>K37/M37</f>
        <v>81.765267757622652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237.12609826849908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56335.92490636732</v>
      </c>
      <c r="N48" s="272">
        <f>K48*M48</f>
        <v>267.59564330524478</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3140.3433844663418</v>
      </c>
      <c r="N49" s="272">
        <f>K49*M49</f>
        <v>3356.2419921484025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3623.8376354536472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1294.9770701708335</v>
      </c>
      <c r="M58" s="911"/>
      <c r="N58" s="287">
        <f>K58*L58</f>
        <v>6.151141083311459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6.151141083311459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3941.4999213917927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788.29998427835858</v>
      </c>
      <c r="M83" s="859"/>
      <c r="N83" s="51"/>
    </row>
    <row r="84" spans="1:14">
      <c r="B84" s="89" t="s">
        <v>973</v>
      </c>
      <c r="C84" s="90"/>
      <c r="D84" s="90"/>
      <c r="E84" s="90"/>
      <c r="F84" s="90"/>
      <c r="G84" s="90"/>
      <c r="H84" s="90"/>
      <c r="I84" s="87"/>
      <c r="J84" s="88"/>
      <c r="K84" s="304">
        <v>0.05</v>
      </c>
      <c r="L84" s="858">
        <f>N78*K84</f>
        <v>197.07499606958964</v>
      </c>
      <c r="M84" s="859"/>
      <c r="N84" s="51"/>
    </row>
    <row r="85" spans="1:14" ht="15.75" thickBot="1">
      <c r="B85" s="91" t="s">
        <v>974</v>
      </c>
      <c r="C85" s="92"/>
      <c r="D85" s="92"/>
      <c r="E85" s="92"/>
      <c r="F85" s="92"/>
      <c r="G85" s="92"/>
      <c r="H85" s="92"/>
      <c r="I85" s="93"/>
      <c r="J85" s="94"/>
      <c r="K85" s="305">
        <v>0.05</v>
      </c>
      <c r="L85" s="860">
        <f>N78*K85</f>
        <v>197.07499606958964</v>
      </c>
      <c r="M85" s="861"/>
      <c r="N85" s="51"/>
    </row>
    <row r="86" spans="1:14" ht="15.75" thickBot="1">
      <c r="B86" s="823" t="s">
        <v>953</v>
      </c>
      <c r="C86" s="824"/>
      <c r="D86" s="824"/>
      <c r="E86" s="824"/>
      <c r="F86" s="824"/>
      <c r="G86" s="824"/>
      <c r="H86" s="824"/>
      <c r="I86" s="824"/>
      <c r="J86" s="824"/>
      <c r="K86" s="824"/>
      <c r="L86" s="824"/>
      <c r="M86" s="825"/>
      <c r="N86" s="52">
        <f>L83+L84+L85</f>
        <v>1182.4499764175378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5123.9498978093307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290</v>
      </c>
      <c r="B37" s="872" t="str">
        <f>VLOOKUP(A37,EQUIPOS!A7:D154,3,FALSE)</f>
        <v>Planta trituradora</v>
      </c>
      <c r="C37" s="873"/>
      <c r="D37" s="873"/>
      <c r="E37" s="873"/>
      <c r="F37" s="873"/>
      <c r="G37" s="873"/>
      <c r="H37" s="874"/>
      <c r="I37" s="267"/>
      <c r="J37" s="268"/>
      <c r="K37" s="269">
        <f>VLOOKUP(A37,EQUIPOS!A7:D164,4,FALSE)</f>
        <v>487042.96281499875</v>
      </c>
      <c r="L37" s="270"/>
      <c r="M37" s="271">
        <v>30</v>
      </c>
      <c r="N37" s="272">
        <f t="shared" ref="N37:N43" si="0">K37/M37</f>
        <v>16234.765427166625</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111092.26345946641</v>
      </c>
      <c r="L38" s="270"/>
      <c r="M38" s="271">
        <v>9</v>
      </c>
      <c r="N38" s="272">
        <f t="shared" si="0"/>
        <v>12343.584828829602</v>
      </c>
    </row>
    <row r="39" spans="1:14">
      <c r="A39" t="s">
        <v>173</v>
      </c>
      <c r="B39" s="872" t="str">
        <f>VLOOKUP(A39,EQUIPOS!A9:D154,3,FALSE)</f>
        <v>Compactador neumático de Potencia 70 HP, peso de 13 ton</v>
      </c>
      <c r="C39" s="873"/>
      <c r="D39" s="873"/>
      <c r="E39" s="873"/>
      <c r="F39" s="873"/>
      <c r="G39" s="873"/>
      <c r="H39" s="874"/>
      <c r="I39" s="267"/>
      <c r="J39" s="268"/>
      <c r="K39" s="269">
        <f>VLOOKUP(A39,EQUIPOS!A9:D166,4,FALSE)</f>
        <v>139651.29518609055</v>
      </c>
      <c r="L39" s="270"/>
      <c r="M39" s="271">
        <v>9</v>
      </c>
      <c r="N39" s="272">
        <f t="shared" si="0"/>
        <v>15516.810576232283</v>
      </c>
    </row>
    <row r="40" spans="1:14">
      <c r="A40" t="s">
        <v>286</v>
      </c>
      <c r="B40" s="872" t="str">
        <f>VLOOKUP(A40,EQUIPOS!A10:D154,3,FALSE)</f>
        <v>Planta de asfalto en frio</v>
      </c>
      <c r="C40" s="873"/>
      <c r="D40" s="873"/>
      <c r="E40" s="873"/>
      <c r="F40" s="873"/>
      <c r="G40" s="873"/>
      <c r="H40" s="874"/>
      <c r="I40" s="267"/>
      <c r="J40" s="268"/>
      <c r="K40" s="269">
        <f>VLOOKUP(A40,EQUIPOS!A10:D167,4,FALSE)</f>
        <v>246857.24846053572</v>
      </c>
      <c r="L40" s="270"/>
      <c r="M40" s="271">
        <v>9</v>
      </c>
      <c r="N40" s="272">
        <f t="shared" si="0"/>
        <v>27428.583162281746</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9</v>
      </c>
      <c r="N42" s="272">
        <f t="shared" si="0"/>
        <v>18408.880645861493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9</v>
      </c>
      <c r="N43" s="272">
        <f t="shared" si="0"/>
        <v>6932.7653657361989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N77*M46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108677.2160855113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91.77054794235211</v>
      </c>
      <c r="N54" s="272">
        <f>K54*M54</f>
        <v>2294.2636985588028</v>
      </c>
    </row>
    <row r="55" spans="1:14" ht="15.75" thickBot="1">
      <c r="B55" s="43"/>
      <c r="C55" s="281"/>
      <c r="D55" s="281"/>
      <c r="E55" s="281"/>
      <c r="F55" s="281"/>
      <c r="G55" s="281"/>
      <c r="H55" s="281"/>
      <c r="I55" s="268"/>
      <c r="J55" s="224"/>
      <c r="K55" s="282"/>
      <c r="L55" s="267"/>
      <c r="M55" s="283"/>
      <c r="N55" s="284"/>
    </row>
    <row r="56" spans="1:14" ht="15.75" thickBot="1">
      <c r="B56" s="823" t="s">
        <v>953</v>
      </c>
      <c r="C56" s="824"/>
      <c r="D56" s="824"/>
      <c r="E56" s="824"/>
      <c r="F56" s="824"/>
      <c r="G56" s="824"/>
      <c r="H56" s="824"/>
      <c r="I56" s="824"/>
      <c r="J56" s="824"/>
      <c r="K56" s="824"/>
      <c r="L56" s="824"/>
      <c r="M56" s="825"/>
      <c r="N56" s="394">
        <f>SUM(N53:N55)</f>
        <v>57132.761859232618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0">
        <f>VLOOKUP(A61,TRANSPORTE!A5:D117,4,FALSE)</f>
        <v>924.54139830523263</v>
      </c>
      <c r="M61" s="911"/>
      <c r="N61" s="287">
        <f>K61*L61</f>
        <v>1155.6767478815409</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0">
        <f>VLOOKUP(A62,TRANSPORTE!A6:D117,4,FALSE)</f>
        <v>1294.9770701708335</v>
      </c>
      <c r="M62" s="911"/>
      <c r="N62" s="287">
        <f>K62*L62</f>
        <v>1812.9678982391667</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2968.6446461207079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SUM(N72:N76)</f>
        <v>10658.882903278056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179437.50549414268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35887.501098828536</v>
      </c>
      <c r="M84" s="859"/>
      <c r="N84" s="51"/>
    </row>
    <row r="85" spans="1:14">
      <c r="B85" s="89" t="s">
        <v>973</v>
      </c>
      <c r="C85" s="90"/>
      <c r="D85" s="90"/>
      <c r="E85" s="90"/>
      <c r="F85" s="90"/>
      <c r="G85" s="90"/>
      <c r="H85" s="90"/>
      <c r="I85" s="87"/>
      <c r="J85" s="88"/>
      <c r="K85" s="304">
        <v>0.05</v>
      </c>
      <c r="L85" s="858">
        <f>N79*K85</f>
        <v>8971.8752747071339</v>
      </c>
      <c r="M85" s="859"/>
      <c r="N85" s="51"/>
    </row>
    <row r="86" spans="1:14" ht="15.75" thickBot="1">
      <c r="B86" s="91" t="s">
        <v>974</v>
      </c>
      <c r="C86" s="92"/>
      <c r="D86" s="92"/>
      <c r="E86" s="92"/>
      <c r="F86" s="92"/>
      <c r="G86" s="92"/>
      <c r="H86" s="92"/>
      <c r="I86" s="93"/>
      <c r="J86" s="94"/>
      <c r="K86" s="305">
        <v>0.05</v>
      </c>
      <c r="L86" s="860">
        <f>N79*K86</f>
        <v>8971.8752747071339</v>
      </c>
      <c r="M86" s="861"/>
      <c r="N86" s="51"/>
    </row>
    <row r="87" spans="1:14" ht="15.75" thickBot="1">
      <c r="B87" s="823" t="s">
        <v>953</v>
      </c>
      <c r="C87" s="824"/>
      <c r="D87" s="824"/>
      <c r="E87" s="824"/>
      <c r="F87" s="824"/>
      <c r="G87" s="824"/>
      <c r="H87" s="824"/>
      <c r="I87" s="824"/>
      <c r="J87" s="824"/>
      <c r="K87" s="824"/>
      <c r="L87" s="824"/>
      <c r="M87" s="825"/>
      <c r="N87" s="52">
        <f>L84+L85+L86</f>
        <v>53831.251648242804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233268.75714238547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111092.26345946641</v>
      </c>
      <c r="L37" s="270"/>
      <c r="M37" s="271">
        <v>9</v>
      </c>
      <c r="N37" s="272">
        <f t="shared" ref="N37:N43" si="0">K37/M37</f>
        <v>12343.584828829602</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139651.29518609055</v>
      </c>
      <c r="L38" s="270"/>
      <c r="M38" s="271">
        <v>9</v>
      </c>
      <c r="N38" s="272">
        <f t="shared" si="0"/>
        <v>15516.810576232283</v>
      </c>
    </row>
    <row r="39" spans="1:14">
      <c r="A39" t="s">
        <v>286</v>
      </c>
      <c r="B39" s="872" t="str">
        <f>VLOOKUP(A39,EQUIPOS!A9:D154,3,FALSE)</f>
        <v>Planta de asfalto en frio</v>
      </c>
      <c r="C39" s="873"/>
      <c r="D39" s="873"/>
      <c r="E39" s="873"/>
      <c r="F39" s="873"/>
      <c r="G39" s="873"/>
      <c r="H39" s="874"/>
      <c r="I39" s="267"/>
      <c r="J39" s="268"/>
      <c r="K39" s="269">
        <f>VLOOKUP(A39,EQUIPOS!A9:D166,4,FALSE)</f>
        <v>246857.24846053572</v>
      </c>
      <c r="L39" s="270"/>
      <c r="M39" s="271">
        <v>9</v>
      </c>
      <c r="N39" s="272">
        <f t="shared" si="0"/>
        <v>27428.583162281746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9</v>
      </c>
      <c r="N42" s="272">
        <f t="shared" si="0"/>
        <v>18408.880645861493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9</v>
      </c>
      <c r="N43" s="272">
        <f t="shared" si="0"/>
        <v>6932.7653657361989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1065.8882903278056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108677.2160855113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179437.50549414268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35887.501098828536</v>
      </c>
      <c r="M88" s="859"/>
      <c r="N88" s="51"/>
    </row>
    <row r="89" spans="1:14">
      <c r="B89" s="89" t="s">
        <v>973</v>
      </c>
      <c r="C89" s="90"/>
      <c r="D89" s="90"/>
      <c r="E89" s="90"/>
      <c r="F89" s="90"/>
      <c r="G89" s="90"/>
      <c r="H89" s="90"/>
      <c r="I89" s="87"/>
      <c r="J89" s="88"/>
      <c r="K89" s="304">
        <v>0.05</v>
      </c>
      <c r="L89" s="858">
        <f>N83*K89</f>
        <v>8971.8752747071339</v>
      </c>
      <c r="M89" s="859"/>
      <c r="N89" s="51"/>
    </row>
    <row r="90" spans="1:14" ht="15.75" thickBot="1">
      <c r="B90" s="91" t="s">
        <v>974</v>
      </c>
      <c r="C90" s="92"/>
      <c r="D90" s="92"/>
      <c r="E90" s="92"/>
      <c r="F90" s="92"/>
      <c r="G90" s="92"/>
      <c r="H90" s="92"/>
      <c r="I90" s="93"/>
      <c r="J90" s="94"/>
      <c r="K90" s="305">
        <v>0.05</v>
      </c>
      <c r="L90" s="860">
        <f>N83*K90</f>
        <v>8971.8752747071339</v>
      </c>
      <c r="M90" s="861"/>
      <c r="N90" s="51"/>
    </row>
    <row r="91" spans="1:14" ht="15.75" thickBot="1">
      <c r="B91" s="823" t="s">
        <v>953</v>
      </c>
      <c r="C91" s="824"/>
      <c r="D91" s="824"/>
      <c r="E91" s="824"/>
      <c r="F91" s="824"/>
      <c r="G91" s="824"/>
      <c r="H91" s="824"/>
      <c r="I91" s="824"/>
      <c r="J91" s="824"/>
      <c r="K91" s="824"/>
      <c r="L91" s="824"/>
      <c r="M91" s="825"/>
      <c r="N91" s="52">
        <f>L88+L89+L90</f>
        <v>53831.251648242804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233268.75714238547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111092.26345946641</v>
      </c>
      <c r="L37" s="270"/>
      <c r="M37" s="271">
        <v>9</v>
      </c>
      <c r="N37" s="272">
        <f t="shared" ref="N37:N43" si="0">K37/M37</f>
        <v>12343.584828829602</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139651.29518609055</v>
      </c>
      <c r="L38" s="270"/>
      <c r="M38" s="271">
        <v>9</v>
      </c>
      <c r="N38" s="272">
        <f t="shared" si="0"/>
        <v>15516.810576232283</v>
      </c>
    </row>
    <row r="39" spans="1:14">
      <c r="A39" t="s">
        <v>286</v>
      </c>
      <c r="B39" s="872" t="str">
        <f>VLOOKUP(A39,EQUIPOS!A9:D154,3,FALSE)</f>
        <v>Planta de asfalto en frio</v>
      </c>
      <c r="C39" s="873"/>
      <c r="D39" s="873"/>
      <c r="E39" s="873"/>
      <c r="F39" s="873"/>
      <c r="G39" s="873"/>
      <c r="H39" s="874"/>
      <c r="I39" s="267"/>
      <c r="J39" s="268"/>
      <c r="K39" s="269">
        <f>VLOOKUP(A39,EQUIPOS!A9:D166,4,FALSE)</f>
        <v>246857.24846053572</v>
      </c>
      <c r="L39" s="270"/>
      <c r="M39" s="271">
        <v>9</v>
      </c>
      <c r="N39" s="272">
        <f t="shared" si="0"/>
        <v>27428.583162281746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9</v>
      </c>
      <c r="N42" s="272">
        <f t="shared" si="0"/>
        <v>18408.880645861493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9</v>
      </c>
      <c r="N43" s="272">
        <f t="shared" si="0"/>
        <v>6932.7653657361989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1065.8882903278056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108677.2160855113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411">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0">
        <f>VLOOKUP(A64,TRANSPORTE!A5:D117,4,FALSE)</f>
        <v>1294.9770701708335</v>
      </c>
      <c r="M64" s="911"/>
      <c r="N64" s="287">
        <f>K64*L64</f>
        <v>1812.9678982391667</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179437.50549414268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35887.501098828536</v>
      </c>
      <c r="M88" s="859"/>
      <c r="N88" s="51"/>
    </row>
    <row r="89" spans="1:14">
      <c r="B89" s="89" t="s">
        <v>973</v>
      </c>
      <c r="C89" s="90"/>
      <c r="D89" s="90"/>
      <c r="E89" s="90"/>
      <c r="F89" s="90"/>
      <c r="G89" s="90"/>
      <c r="H89" s="90"/>
      <c r="I89" s="87"/>
      <c r="J89" s="88"/>
      <c r="K89" s="304">
        <v>0.05</v>
      </c>
      <c r="L89" s="858">
        <f>N83*K89</f>
        <v>8971.8752747071339</v>
      </c>
      <c r="M89" s="859"/>
      <c r="N89" s="51"/>
    </row>
    <row r="90" spans="1:14" ht="15.75" thickBot="1">
      <c r="B90" s="91" t="s">
        <v>974</v>
      </c>
      <c r="C90" s="92"/>
      <c r="D90" s="92"/>
      <c r="E90" s="92"/>
      <c r="F90" s="92"/>
      <c r="G90" s="92"/>
      <c r="H90" s="92"/>
      <c r="I90" s="93"/>
      <c r="J90" s="94"/>
      <c r="K90" s="305">
        <v>0.05</v>
      </c>
      <c r="L90" s="860">
        <f>N83*K90</f>
        <v>8971.8752747071339</v>
      </c>
      <c r="M90" s="861"/>
      <c r="N90" s="51"/>
    </row>
    <row r="91" spans="1:14" ht="15.75" thickBot="1">
      <c r="B91" s="823" t="s">
        <v>953</v>
      </c>
      <c r="C91" s="824"/>
      <c r="D91" s="824"/>
      <c r="E91" s="824"/>
      <c r="F91" s="824"/>
      <c r="G91" s="824"/>
      <c r="H91" s="824"/>
      <c r="I91" s="824"/>
      <c r="J91" s="824"/>
      <c r="K91" s="824"/>
      <c r="L91" s="824"/>
      <c r="M91" s="825"/>
      <c r="N91" s="52">
        <f>L88+L89+L90</f>
        <v>53831.251648242804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233268.75714238547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111092.26345946641</v>
      </c>
      <c r="L37" s="270"/>
      <c r="M37" s="271">
        <v>7</v>
      </c>
      <c r="N37" s="272">
        <f t="shared" ref="N37:N43" si="0">K37/M37</f>
        <v>15870.323351352345</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139651.29518609055</v>
      </c>
      <c r="L38" s="270"/>
      <c r="M38" s="271">
        <v>7</v>
      </c>
      <c r="N38" s="272">
        <f t="shared" si="0"/>
        <v>19950.185026584364</v>
      </c>
    </row>
    <row r="39" spans="1:14">
      <c r="A39" t="s">
        <v>286</v>
      </c>
      <c r="B39" s="872" t="str">
        <f>VLOOKUP(A39,EQUIPOS!A9:D154,3,FALSE)</f>
        <v>Planta de asfalto en frio</v>
      </c>
      <c r="C39" s="873"/>
      <c r="D39" s="873"/>
      <c r="E39" s="873"/>
      <c r="F39" s="873"/>
      <c r="G39" s="873"/>
      <c r="H39" s="874"/>
      <c r="I39" s="267"/>
      <c r="J39" s="268"/>
      <c r="K39" s="269">
        <f>VLOOKUP(A39,EQUIPOS!A9:D166,4,FALSE)</f>
        <v>246857.24846053572</v>
      </c>
      <c r="L39" s="270"/>
      <c r="M39" s="271">
        <v>9</v>
      </c>
      <c r="N39" s="272">
        <f t="shared" si="0"/>
        <v>27428.583162281746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7</v>
      </c>
      <c r="N42" s="272">
        <f t="shared" si="0"/>
        <v>23668.560830393348</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9</v>
      </c>
      <c r="N43" s="272">
        <f t="shared" si="0"/>
        <v>6932.7653657361989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1218.1580460889206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122049.2789986791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1294.9770701708335</v>
      </c>
      <c r="N65" s="412">
        <f>K65*M65</f>
        <v>1618.7213377135417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3431.6892359527083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12181.580460889205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194795.31055475364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38959.062110950726</v>
      </c>
      <c r="M88" s="859"/>
      <c r="N88" s="51"/>
    </row>
    <row r="89" spans="1:14">
      <c r="B89" s="89" t="s">
        <v>973</v>
      </c>
      <c r="C89" s="90"/>
      <c r="D89" s="90"/>
      <c r="E89" s="90"/>
      <c r="F89" s="90"/>
      <c r="G89" s="90"/>
      <c r="H89" s="90"/>
      <c r="I89" s="87"/>
      <c r="J89" s="88"/>
      <c r="K89" s="304">
        <v>0.05</v>
      </c>
      <c r="L89" s="858">
        <f>N83*K89</f>
        <v>9739.7655277376816</v>
      </c>
      <c r="M89" s="859"/>
      <c r="N89" s="51"/>
    </row>
    <row r="90" spans="1:14" ht="15.75" thickBot="1">
      <c r="B90" s="91" t="s">
        <v>974</v>
      </c>
      <c r="C90" s="92"/>
      <c r="D90" s="92"/>
      <c r="E90" s="92"/>
      <c r="F90" s="92"/>
      <c r="G90" s="92"/>
      <c r="H90" s="92"/>
      <c r="I90" s="93"/>
      <c r="J90" s="94"/>
      <c r="K90" s="305">
        <v>0.05</v>
      </c>
      <c r="L90" s="860">
        <f>N83*K90</f>
        <v>9739.7655277376816</v>
      </c>
      <c r="M90" s="861"/>
      <c r="N90" s="51"/>
    </row>
    <row r="91" spans="1:14" ht="15.75" thickBot="1">
      <c r="B91" s="823" t="s">
        <v>953</v>
      </c>
      <c r="C91" s="824"/>
      <c r="D91" s="824"/>
      <c r="E91" s="824"/>
      <c r="F91" s="824"/>
      <c r="G91" s="824"/>
      <c r="H91" s="824"/>
      <c r="I91" s="824"/>
      <c r="J91" s="824"/>
      <c r="K91" s="824"/>
      <c r="L91" s="824"/>
      <c r="M91" s="825"/>
      <c r="N91" s="52">
        <f>L88+L89+L90</f>
        <v>58438.593166426093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253233.90372117973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9</v>
      </c>
      <c r="N37" s="272">
        <f t="shared" ref="N37:N43" si="0">K37/M37</f>
        <v>15516.810576232283</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111092.26345946641</v>
      </c>
      <c r="L38" s="270"/>
      <c r="M38" s="271">
        <v>9</v>
      </c>
      <c r="N38" s="272">
        <f t="shared" si="0"/>
        <v>12343.584828829602</v>
      </c>
    </row>
    <row r="39" spans="1:14">
      <c r="A39" t="s">
        <v>286</v>
      </c>
      <c r="B39" s="872" t="str">
        <f>VLOOKUP(A39,EQUIPOS!A9:D154,3,FALSE)</f>
        <v>Planta de asfalto en frio</v>
      </c>
      <c r="C39" s="873"/>
      <c r="D39" s="873"/>
      <c r="E39" s="873"/>
      <c r="F39" s="873"/>
      <c r="G39" s="873"/>
      <c r="H39" s="874"/>
      <c r="I39" s="267"/>
      <c r="J39" s="268"/>
      <c r="K39" s="269">
        <f>VLOOKUP(A39,EQUIPOS!A9:D166,4,FALSE)</f>
        <v>246857.24846053572</v>
      </c>
      <c r="L39" s="270"/>
      <c r="M39" s="271">
        <v>9</v>
      </c>
      <c r="N39" s="272">
        <f t="shared" si="0"/>
        <v>27428.583162281746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9</v>
      </c>
      <c r="N42" s="272">
        <f t="shared" si="0"/>
        <v>18408.880645861493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9</v>
      </c>
      <c r="N43" s="272">
        <f t="shared" si="0"/>
        <v>6932.7653657361989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1065.8882903278056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108677.2160855113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179437.50549414268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35887.501098828536</v>
      </c>
      <c r="M88" s="859"/>
      <c r="N88" s="51"/>
    </row>
    <row r="89" spans="1:14">
      <c r="B89" s="89" t="s">
        <v>973</v>
      </c>
      <c r="C89" s="90"/>
      <c r="D89" s="90"/>
      <c r="E89" s="90"/>
      <c r="F89" s="90"/>
      <c r="G89" s="90"/>
      <c r="H89" s="90"/>
      <c r="I89" s="87"/>
      <c r="J89" s="88"/>
      <c r="K89" s="304">
        <v>0.05</v>
      </c>
      <c r="L89" s="858">
        <f>N83*K89</f>
        <v>8971.8752747071339</v>
      </c>
      <c r="M89" s="859"/>
      <c r="N89" s="51"/>
    </row>
    <row r="90" spans="1:14" ht="15.75" thickBot="1">
      <c r="B90" s="91" t="s">
        <v>974</v>
      </c>
      <c r="C90" s="92"/>
      <c r="D90" s="92"/>
      <c r="E90" s="92"/>
      <c r="F90" s="92"/>
      <c r="G90" s="92"/>
      <c r="H90" s="92"/>
      <c r="I90" s="93"/>
      <c r="J90" s="94"/>
      <c r="K90" s="305">
        <v>0.05</v>
      </c>
      <c r="L90" s="860">
        <f>N83*K90</f>
        <v>8971.8752747071339</v>
      </c>
      <c r="M90" s="861"/>
      <c r="N90" s="51"/>
    </row>
    <row r="91" spans="1:14" ht="15.75" thickBot="1">
      <c r="B91" s="823" t="s">
        <v>953</v>
      </c>
      <c r="C91" s="824"/>
      <c r="D91" s="824"/>
      <c r="E91" s="824"/>
      <c r="F91" s="824"/>
      <c r="G91" s="824"/>
      <c r="H91" s="824"/>
      <c r="I91" s="824"/>
      <c r="J91" s="824"/>
      <c r="K91" s="824"/>
      <c r="L91" s="824"/>
      <c r="M91" s="825"/>
      <c r="N91" s="52">
        <f>L88+L89+L90</f>
        <v>53831.251648242804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233268.75714238547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9</v>
      </c>
      <c r="N37" s="272">
        <f t="shared" ref="N37:N43" si="0">K37/M37</f>
        <v>15516.810576232283</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111092.26345946641</v>
      </c>
      <c r="L38" s="270"/>
      <c r="M38" s="271">
        <v>9</v>
      </c>
      <c r="N38" s="272">
        <f t="shared" si="0"/>
        <v>12343.584828829602</v>
      </c>
    </row>
    <row r="39" spans="1:14">
      <c r="A39" t="s">
        <v>286</v>
      </c>
      <c r="B39" s="872" t="str">
        <f>VLOOKUP(A39,EQUIPOS!A9:D154,3,FALSE)</f>
        <v>Planta de asfalto en frio</v>
      </c>
      <c r="C39" s="873"/>
      <c r="D39" s="873"/>
      <c r="E39" s="873"/>
      <c r="F39" s="873"/>
      <c r="G39" s="873"/>
      <c r="H39" s="874"/>
      <c r="I39" s="267"/>
      <c r="J39" s="268"/>
      <c r="K39" s="269">
        <f>VLOOKUP(A39,EQUIPOS!A9:D166,4,FALSE)</f>
        <v>246857.24846053572</v>
      </c>
      <c r="L39" s="270"/>
      <c r="M39" s="271">
        <v>9</v>
      </c>
      <c r="N39" s="272">
        <f t="shared" si="0"/>
        <v>27428.583162281746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9</v>
      </c>
      <c r="N42" s="272">
        <f t="shared" si="0"/>
        <v>18408.880645861493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9</v>
      </c>
      <c r="N43" s="272">
        <f t="shared" si="0"/>
        <v>6932.7653657361989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108677.2160855113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179437.50549414268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35887.501098828536</v>
      </c>
      <c r="M87" s="859"/>
      <c r="N87" s="51"/>
    </row>
    <row r="88" spans="1:14">
      <c r="B88" s="89" t="s">
        <v>973</v>
      </c>
      <c r="C88" s="90"/>
      <c r="D88" s="90"/>
      <c r="E88" s="90"/>
      <c r="F88" s="90"/>
      <c r="G88" s="90"/>
      <c r="H88" s="90"/>
      <c r="I88" s="87"/>
      <c r="J88" s="88"/>
      <c r="K88" s="304">
        <v>0.05</v>
      </c>
      <c r="L88" s="858">
        <f>N82*K88</f>
        <v>8971.8752747071339</v>
      </c>
      <c r="M88" s="859"/>
      <c r="N88" s="51"/>
    </row>
    <row r="89" spans="1:14" ht="15.75" thickBot="1">
      <c r="B89" s="91" t="s">
        <v>974</v>
      </c>
      <c r="C89" s="92"/>
      <c r="D89" s="92"/>
      <c r="E89" s="92"/>
      <c r="F89" s="92"/>
      <c r="G89" s="92"/>
      <c r="H89" s="92"/>
      <c r="I89" s="93"/>
      <c r="J89" s="94"/>
      <c r="K89" s="305">
        <v>0.05</v>
      </c>
      <c r="L89" s="860">
        <f>N82*K89</f>
        <v>8971.8752747071339</v>
      </c>
      <c r="M89" s="861"/>
      <c r="N89" s="51"/>
    </row>
    <row r="90" spans="1:14" ht="15.75" thickBot="1">
      <c r="B90" s="823" t="s">
        <v>953</v>
      </c>
      <c r="C90" s="824"/>
      <c r="D90" s="824"/>
      <c r="E90" s="824"/>
      <c r="F90" s="824"/>
      <c r="G90" s="824"/>
      <c r="H90" s="824"/>
      <c r="I90" s="824"/>
      <c r="J90" s="824"/>
      <c r="K90" s="824"/>
      <c r="L90" s="824"/>
      <c r="M90" s="825"/>
      <c r="N90" s="52">
        <f>L87+L88+L89</f>
        <v>53831.251648242804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233268.75714238547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9</v>
      </c>
      <c r="N37" s="272">
        <f t="shared" ref="N37:N43" si="0">K37/M37</f>
        <v>15516.810576232283</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111092.26345946641</v>
      </c>
      <c r="L38" s="270"/>
      <c r="M38" s="271">
        <v>9</v>
      </c>
      <c r="N38" s="272">
        <f t="shared" si="0"/>
        <v>12343.584828829602</v>
      </c>
    </row>
    <row r="39" spans="1:14">
      <c r="A39" t="s">
        <v>286</v>
      </c>
      <c r="B39" s="872" t="str">
        <f>VLOOKUP(A39,EQUIPOS!A9:D154,3,FALSE)</f>
        <v>Planta de asfalto en frio</v>
      </c>
      <c r="C39" s="873"/>
      <c r="D39" s="873"/>
      <c r="E39" s="873"/>
      <c r="F39" s="873"/>
      <c r="G39" s="873"/>
      <c r="H39" s="874"/>
      <c r="I39" s="267"/>
      <c r="J39" s="268"/>
      <c r="K39" s="269">
        <f>VLOOKUP(A39,EQUIPOS!A9:D166,4,FALSE)</f>
        <v>246857.24846053572</v>
      </c>
      <c r="L39" s="270"/>
      <c r="M39" s="271">
        <v>9</v>
      </c>
      <c r="N39" s="272">
        <f t="shared" si="0"/>
        <v>27428.583162281746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9</v>
      </c>
      <c r="N42" s="272">
        <f t="shared" si="0"/>
        <v>18408.880645861493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9</v>
      </c>
      <c r="N43" s="272">
        <f t="shared" si="0"/>
        <v>6932.7653657361989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1065.8882903278056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108677.2160855113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179437.50549414268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35887.501098828536</v>
      </c>
      <c r="M88" s="859"/>
      <c r="N88" s="51"/>
    </row>
    <row r="89" spans="1:14">
      <c r="B89" s="89" t="s">
        <v>973</v>
      </c>
      <c r="C89" s="90"/>
      <c r="D89" s="90"/>
      <c r="E89" s="90"/>
      <c r="F89" s="90"/>
      <c r="G89" s="90"/>
      <c r="H89" s="90"/>
      <c r="I89" s="87"/>
      <c r="J89" s="88"/>
      <c r="K89" s="304">
        <v>0.05</v>
      </c>
      <c r="L89" s="858">
        <f>N83*K89</f>
        <v>8971.8752747071339</v>
      </c>
      <c r="M89" s="859"/>
      <c r="N89" s="51"/>
    </row>
    <row r="90" spans="1:14" ht="15.75" thickBot="1">
      <c r="B90" s="91" t="s">
        <v>974</v>
      </c>
      <c r="C90" s="92"/>
      <c r="D90" s="92"/>
      <c r="E90" s="92"/>
      <c r="F90" s="92"/>
      <c r="G90" s="92"/>
      <c r="H90" s="92"/>
      <c r="I90" s="93"/>
      <c r="J90" s="94"/>
      <c r="K90" s="305">
        <v>0.05</v>
      </c>
      <c r="L90" s="860">
        <f>N83*K90</f>
        <v>8971.8752747071339</v>
      </c>
      <c r="M90" s="861"/>
      <c r="N90" s="51"/>
    </row>
    <row r="91" spans="1:14" ht="15.75" thickBot="1">
      <c r="B91" s="823" t="s">
        <v>953</v>
      </c>
      <c r="C91" s="824"/>
      <c r="D91" s="824"/>
      <c r="E91" s="824"/>
      <c r="F91" s="824"/>
      <c r="G91" s="824"/>
      <c r="H91" s="824"/>
      <c r="I91" s="824"/>
      <c r="J91" s="824"/>
      <c r="K91" s="824"/>
      <c r="L91" s="824"/>
      <c r="M91" s="825"/>
      <c r="N91" s="52">
        <f>L88+L89+L90</f>
        <v>53831.251648242804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233268.75714238547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7</v>
      </c>
      <c r="N37" s="272">
        <f t="shared" ref="N37:N43" si="0">K37/M37</f>
        <v>19950.185026584364</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111092.26345946641</v>
      </c>
      <c r="L38" s="270"/>
      <c r="M38" s="271">
        <v>7</v>
      </c>
      <c r="N38" s="272">
        <f t="shared" si="0"/>
        <v>15870.323351352345</v>
      </c>
    </row>
    <row r="39" spans="1:14">
      <c r="A39" t="s">
        <v>286</v>
      </c>
      <c r="B39" s="872" t="str">
        <f>VLOOKUP(A39,EQUIPOS!A9:D154,3,FALSE)</f>
        <v>Planta de asfalto en frio</v>
      </c>
      <c r="C39" s="873"/>
      <c r="D39" s="873"/>
      <c r="E39" s="873"/>
      <c r="F39" s="873"/>
      <c r="G39" s="873"/>
      <c r="H39" s="874"/>
      <c r="I39" s="267"/>
      <c r="J39" s="268"/>
      <c r="K39" s="269">
        <f>VLOOKUP(A39,EQUIPOS!A9:D166,4,FALSE)</f>
        <v>246857.24846053572</v>
      </c>
      <c r="L39" s="270"/>
      <c r="M39" s="271">
        <v>9</v>
      </c>
      <c r="N39" s="272">
        <f t="shared" si="0"/>
        <v>27428.583162281746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7</v>
      </c>
      <c r="N42" s="272">
        <f t="shared" si="0"/>
        <v>23668.560830393348</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9</v>
      </c>
      <c r="N43" s="272">
        <f t="shared" si="0"/>
        <v>6932.7653657361989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1218.1580460889206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122049.2789986791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12181.580460889205</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194332.26596492162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38866.453192984329</v>
      </c>
      <c r="M87" s="859"/>
      <c r="N87" s="51"/>
    </row>
    <row r="88" spans="1:14">
      <c r="B88" s="89" t="s">
        <v>973</v>
      </c>
      <c r="C88" s="90"/>
      <c r="D88" s="90"/>
      <c r="E88" s="90"/>
      <c r="F88" s="90"/>
      <c r="G88" s="90"/>
      <c r="H88" s="90"/>
      <c r="I88" s="87"/>
      <c r="J88" s="88"/>
      <c r="K88" s="304">
        <v>0.05</v>
      </c>
      <c r="L88" s="858">
        <f>N82*K88</f>
        <v>9716.6132982460822</v>
      </c>
      <c r="M88" s="859"/>
      <c r="N88" s="51"/>
    </row>
    <row r="89" spans="1:14" ht="15.75" thickBot="1">
      <c r="B89" s="91" t="s">
        <v>974</v>
      </c>
      <c r="C89" s="92"/>
      <c r="D89" s="92"/>
      <c r="E89" s="92"/>
      <c r="F89" s="92"/>
      <c r="G89" s="92"/>
      <c r="H89" s="92"/>
      <c r="I89" s="93"/>
      <c r="J89" s="94"/>
      <c r="K89" s="305">
        <v>0.05</v>
      </c>
      <c r="L89" s="860">
        <f>N82*K89</f>
        <v>9716.6132982460822</v>
      </c>
      <c r="M89" s="861"/>
      <c r="N89" s="51"/>
    </row>
    <row r="90" spans="1:14" ht="15.75" thickBot="1">
      <c r="B90" s="823" t="s">
        <v>953</v>
      </c>
      <c r="C90" s="824"/>
      <c r="D90" s="824"/>
      <c r="E90" s="824"/>
      <c r="F90" s="824"/>
      <c r="G90" s="824"/>
      <c r="H90" s="824"/>
      <c r="I90" s="824"/>
      <c r="J90" s="824"/>
      <c r="K90" s="824"/>
      <c r="L90" s="824"/>
      <c r="M90" s="825"/>
      <c r="N90" s="52">
        <f>L87+L88+L89</f>
        <v>58299.679789476497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252631.94575439813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2"/>
      <c r="C47" s="873"/>
      <c r="D47" s="873"/>
      <c r="E47" s="873"/>
      <c r="F47" s="873"/>
      <c r="G47" s="873"/>
      <c r="H47" s="874"/>
      <c r="I47" s="875"/>
      <c r="J47" s="876"/>
      <c r="K47" s="269"/>
      <c r="L47" s="877"/>
      <c r="M47" s="878"/>
      <c r="N47" s="272"/>
    </row>
    <row r="48" spans="1:14">
      <c r="B48" s="872"/>
      <c r="C48" s="873"/>
      <c r="D48" s="873"/>
      <c r="E48" s="879"/>
      <c r="F48" s="873"/>
      <c r="G48" s="873"/>
      <c r="H48" s="874"/>
      <c r="I48" s="36"/>
      <c r="J48" s="37"/>
      <c r="K48" s="274"/>
      <c r="L48" s="276"/>
      <c r="M48" s="277"/>
      <c r="N48" s="278"/>
    </row>
    <row r="49" spans="1:14">
      <c r="B49" s="880" t="s">
        <v>952</v>
      </c>
      <c r="C49" s="881"/>
      <c r="D49" s="881"/>
      <c r="E49" s="38"/>
      <c r="F49" s="39"/>
      <c r="G49" s="39"/>
      <c r="H49" s="40"/>
      <c r="I49" s="36"/>
      <c r="J49" s="37"/>
      <c r="K49" s="279"/>
      <c r="L49" s="276"/>
      <c r="M49" s="401">
        <v>0.1</v>
      </c>
      <c r="N49" s="344">
        <f>N83*M49</f>
        <v>959.29946129502503</v>
      </c>
    </row>
    <row r="50" spans="1:14" ht="15.75" thickBot="1">
      <c r="B50" s="872"/>
      <c r="C50" s="873"/>
      <c r="D50" s="873"/>
      <c r="E50" s="873"/>
      <c r="F50" s="873"/>
      <c r="G50" s="873"/>
      <c r="H50" s="874"/>
      <c r="I50" s="882"/>
      <c r="J50" s="883"/>
      <c r="K50" s="41"/>
      <c r="L50" s="884"/>
      <c r="M50" s="885"/>
      <c r="N50" s="105"/>
    </row>
    <row r="51" spans="1:14" ht="15.75" thickBot="1">
      <c r="B51" s="823" t="s">
        <v>953</v>
      </c>
      <c r="C51" s="824"/>
      <c r="D51" s="824"/>
      <c r="E51" s="824"/>
      <c r="F51" s="824"/>
      <c r="G51" s="824"/>
      <c r="H51" s="824"/>
      <c r="I51" s="824"/>
      <c r="J51" s="824"/>
      <c r="K51" s="824"/>
      <c r="L51" s="824"/>
      <c r="M51" s="825"/>
      <c r="N51" s="394">
        <f>SUM(N36:N50)</f>
        <v>133333.88255756337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8" t="s">
        <v>944</v>
      </c>
      <c r="C55" s="869"/>
      <c r="D55" s="869"/>
      <c r="E55" s="869"/>
      <c r="F55" s="869"/>
      <c r="G55" s="869"/>
      <c r="H55" s="869"/>
      <c r="I55" s="903"/>
      <c r="J55" s="315" t="s">
        <v>945</v>
      </c>
      <c r="K55" s="85" t="s">
        <v>946</v>
      </c>
      <c r="L55" s="904" t="s">
        <v>955</v>
      </c>
      <c r="M55" s="903"/>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39170.355829052729</v>
      </c>
      <c r="N56" s="272">
        <f>K56*M56</f>
        <v>54838.498160673815</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91.77054794235211</v>
      </c>
      <c r="N57" s="272">
        <f>K57*M57</f>
        <v>2294.2636985588028</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5"/>
      <c r="C60" s="906"/>
      <c r="D60" s="906"/>
      <c r="E60" s="906"/>
      <c r="F60" s="906"/>
      <c r="G60" s="906"/>
      <c r="H60" s="906"/>
      <c r="I60" s="876"/>
      <c r="J60" s="42"/>
      <c r="K60" s="44"/>
      <c r="L60" s="907"/>
      <c r="M60" s="908"/>
      <c r="N60" s="45"/>
    </row>
    <row r="61" spans="1:14" ht="15.75" thickBot="1">
      <c r="B61" s="823" t="s">
        <v>953</v>
      </c>
      <c r="C61" s="824"/>
      <c r="D61" s="824"/>
      <c r="E61" s="824"/>
      <c r="F61" s="824"/>
      <c r="G61" s="824"/>
      <c r="H61" s="824"/>
      <c r="I61" s="824"/>
      <c r="J61" s="824"/>
      <c r="K61" s="824"/>
      <c r="L61" s="824"/>
      <c r="M61" s="825"/>
      <c r="N61" s="394">
        <f>SUM(N56:N60)</f>
        <v>57132.761859232618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0">
        <f>VLOOKUP(A66,TRANSPORTE!A5:D117,4,FALSE)</f>
        <v>1294.9770701708335</v>
      </c>
      <c r="M66" s="911"/>
      <c r="N66" s="287">
        <f>K66*L66</f>
        <v>1812.9678982391667</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0">
        <f>VLOOKUP(A67,TRANSPORTE!A6:D117,4,FALSE)</f>
        <v>924.54139830523263</v>
      </c>
      <c r="M67" s="911"/>
      <c r="N67" s="287">
        <f>K67*L67</f>
        <v>1155.6767478815409</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2968.6446461207079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9592.9946129502496</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203028.28367586693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40605.65673517339</v>
      </c>
      <c r="M90" s="859"/>
      <c r="N90" s="51"/>
    </row>
    <row r="91" spans="1:14">
      <c r="B91" s="89" t="s">
        <v>973</v>
      </c>
      <c r="C91" s="90"/>
      <c r="D91" s="90"/>
      <c r="E91" s="90"/>
      <c r="F91" s="90"/>
      <c r="G91" s="90"/>
      <c r="H91" s="90"/>
      <c r="I91" s="87"/>
      <c r="J91" s="88"/>
      <c r="K91" s="304">
        <v>0.05</v>
      </c>
      <c r="L91" s="858">
        <f>N85*K91</f>
        <v>10151.414183793348</v>
      </c>
      <c r="M91" s="859"/>
      <c r="N91" s="51"/>
    </row>
    <row r="92" spans="1:14" ht="15.75" thickBot="1">
      <c r="B92" s="91" t="s">
        <v>974</v>
      </c>
      <c r="C92" s="92"/>
      <c r="D92" s="92"/>
      <c r="E92" s="92"/>
      <c r="F92" s="92"/>
      <c r="G92" s="92"/>
      <c r="H92" s="92"/>
      <c r="I92" s="93"/>
      <c r="J92" s="94"/>
      <c r="K92" s="305">
        <v>0.05</v>
      </c>
      <c r="L92" s="860">
        <f>N85*K92</f>
        <v>10151.414183793348</v>
      </c>
      <c r="M92" s="861"/>
      <c r="N92" s="51"/>
    </row>
    <row r="93" spans="1:14" ht="15.75" thickBot="1">
      <c r="B93" s="823" t="s">
        <v>953</v>
      </c>
      <c r="C93" s="824"/>
      <c r="D93" s="824"/>
      <c r="E93" s="824"/>
      <c r="F93" s="824"/>
      <c r="G93" s="824"/>
      <c r="H93" s="824"/>
      <c r="I93" s="824"/>
      <c r="J93" s="824"/>
      <c r="K93" s="824"/>
      <c r="L93" s="824"/>
      <c r="M93" s="825"/>
      <c r="N93" s="52">
        <f>L90+L91+L92</f>
        <v>60908.485102760089</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263936.76877862704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9"/>
      <c r="K125" s="889"/>
      <c r="L125" s="889"/>
      <c r="M125" s="889"/>
      <c r="N125" s="890"/>
    </row>
    <row r="126" spans="2:14" ht="15.75" thickBot="1">
      <c r="B126" s="261" t="s">
        <v>2221</v>
      </c>
      <c r="C126" s="393"/>
      <c r="D126" s="393"/>
      <c r="E126" s="57"/>
      <c r="F126" s="57"/>
      <c r="G126" s="57"/>
      <c r="H126" s="57"/>
      <c r="I126" s="57"/>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133333.88255756337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910"/>
      <c r="M66" s="911"/>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203028.28367586693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40605.65673517339</v>
      </c>
      <c r="M88" s="859"/>
      <c r="N88" s="51"/>
    </row>
    <row r="89" spans="1:14">
      <c r="B89" s="89" t="s">
        <v>973</v>
      </c>
      <c r="C89" s="90"/>
      <c r="D89" s="90"/>
      <c r="E89" s="90"/>
      <c r="F89" s="90"/>
      <c r="G89" s="90"/>
      <c r="H89" s="90"/>
      <c r="I89" s="87"/>
      <c r="J89" s="88"/>
      <c r="K89" s="304">
        <v>0.05</v>
      </c>
      <c r="L89" s="858">
        <f>N83*K89</f>
        <v>10151.414183793348</v>
      </c>
      <c r="M89" s="859"/>
      <c r="N89" s="51"/>
    </row>
    <row r="90" spans="1:14" ht="15.75" thickBot="1">
      <c r="B90" s="91" t="s">
        <v>974</v>
      </c>
      <c r="C90" s="92"/>
      <c r="D90" s="92"/>
      <c r="E90" s="92"/>
      <c r="F90" s="92"/>
      <c r="G90" s="92"/>
      <c r="H90" s="92"/>
      <c r="I90" s="93"/>
      <c r="J90" s="94"/>
      <c r="K90" s="305">
        <v>0.05</v>
      </c>
      <c r="L90" s="860">
        <f>N83*K90</f>
        <v>10151.414183793348</v>
      </c>
      <c r="M90" s="861"/>
      <c r="N90" s="51"/>
    </row>
    <row r="91" spans="1:14" ht="15.75" thickBot="1">
      <c r="B91" s="823" t="s">
        <v>953</v>
      </c>
      <c r="C91" s="824"/>
      <c r="D91" s="824"/>
      <c r="E91" s="824"/>
      <c r="F91" s="824"/>
      <c r="G91" s="824"/>
      <c r="H91" s="824"/>
      <c r="I91" s="824"/>
      <c r="J91" s="824"/>
      <c r="K91" s="824"/>
      <c r="L91" s="824"/>
      <c r="M91" s="825"/>
      <c r="N91" s="52">
        <f>L88+L89+L90</f>
        <v>60908.485102760089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263936.76877862704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133333.88255756337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203028.28367586693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40605.65673517339</v>
      </c>
      <c r="M88" s="859"/>
      <c r="N88" s="51"/>
    </row>
    <row r="89" spans="1:14">
      <c r="B89" s="89" t="s">
        <v>973</v>
      </c>
      <c r="C89" s="90"/>
      <c r="D89" s="90"/>
      <c r="E89" s="90"/>
      <c r="F89" s="90"/>
      <c r="G89" s="90"/>
      <c r="H89" s="90"/>
      <c r="I89" s="87"/>
      <c r="J89" s="88"/>
      <c r="K89" s="304">
        <v>0.05</v>
      </c>
      <c r="L89" s="858">
        <f>N83*K89</f>
        <v>10151.414183793348</v>
      </c>
      <c r="M89" s="859"/>
      <c r="N89" s="51"/>
    </row>
    <row r="90" spans="1:14" ht="15.75" thickBot="1">
      <c r="B90" s="91" t="s">
        <v>974</v>
      </c>
      <c r="C90" s="92"/>
      <c r="D90" s="92"/>
      <c r="E90" s="92"/>
      <c r="F90" s="92"/>
      <c r="G90" s="92"/>
      <c r="H90" s="92"/>
      <c r="I90" s="93"/>
      <c r="J90" s="94"/>
      <c r="K90" s="305">
        <v>0.05</v>
      </c>
      <c r="L90" s="860">
        <f>N83*K90</f>
        <v>10151.414183793348</v>
      </c>
      <c r="M90" s="861"/>
      <c r="N90" s="51"/>
    </row>
    <row r="91" spans="1:14" ht="15.75" thickBot="1">
      <c r="B91" s="823" t="s">
        <v>953</v>
      </c>
      <c r="C91" s="824"/>
      <c r="D91" s="824"/>
      <c r="E91" s="824"/>
      <c r="F91" s="824"/>
      <c r="G91" s="824"/>
      <c r="H91" s="824"/>
      <c r="I91" s="824"/>
      <c r="J91" s="824"/>
      <c r="K91" s="824"/>
      <c r="L91" s="824"/>
      <c r="M91" s="825"/>
      <c r="N91" s="52">
        <f>L88+L89+L90</f>
        <v>60908.485102760089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263936.76877862704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ht="15" customHeight="1">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133333.88255756337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203028.28367586693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40605.65673517339</v>
      </c>
      <c r="M87" s="859"/>
      <c r="N87" s="51"/>
    </row>
    <row r="88" spans="1:14">
      <c r="B88" s="89" t="s">
        <v>973</v>
      </c>
      <c r="C88" s="90"/>
      <c r="D88" s="90"/>
      <c r="E88" s="90"/>
      <c r="F88" s="90"/>
      <c r="G88" s="90"/>
      <c r="H88" s="90"/>
      <c r="I88" s="87"/>
      <c r="J88" s="88"/>
      <c r="K88" s="304">
        <v>0.05</v>
      </c>
      <c r="L88" s="858">
        <f>N82*K88</f>
        <v>10151.414183793348</v>
      </c>
      <c r="M88" s="859"/>
      <c r="N88" s="51"/>
    </row>
    <row r="89" spans="1:14" ht="15.75" thickBot="1">
      <c r="B89" s="91" t="s">
        <v>974</v>
      </c>
      <c r="C89" s="92"/>
      <c r="D89" s="92"/>
      <c r="E89" s="92"/>
      <c r="F89" s="92"/>
      <c r="G89" s="92"/>
      <c r="H89" s="92"/>
      <c r="I89" s="93"/>
      <c r="J89" s="94"/>
      <c r="K89" s="305">
        <v>0.05</v>
      </c>
      <c r="L89" s="860">
        <f>N82*K89</f>
        <v>10151.414183793348</v>
      </c>
      <c r="M89" s="861"/>
      <c r="N89" s="51"/>
    </row>
    <row r="90" spans="1:14" ht="15.75" thickBot="1">
      <c r="B90" s="823" t="s">
        <v>953</v>
      </c>
      <c r="C90" s="824"/>
      <c r="D90" s="824"/>
      <c r="E90" s="824"/>
      <c r="F90" s="824"/>
      <c r="G90" s="824"/>
      <c r="H90" s="824"/>
      <c r="I90" s="824"/>
      <c r="J90" s="824"/>
      <c r="K90" s="824"/>
      <c r="L90" s="824"/>
      <c r="M90" s="825"/>
      <c r="N90" s="52">
        <f>L87+L88+L89</f>
        <v>60908.485102760089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263936.76877862704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133333.88255756337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203028.28367586693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40605.65673517339</v>
      </c>
      <c r="M87" s="859"/>
      <c r="N87" s="51"/>
    </row>
    <row r="88" spans="1:14">
      <c r="B88" s="89" t="s">
        <v>973</v>
      </c>
      <c r="C88" s="90"/>
      <c r="D88" s="90"/>
      <c r="E88" s="90"/>
      <c r="F88" s="90"/>
      <c r="G88" s="90"/>
      <c r="H88" s="90"/>
      <c r="I88" s="87"/>
      <c r="J88" s="88"/>
      <c r="K88" s="304">
        <v>0.05</v>
      </c>
      <c r="L88" s="858">
        <f>N82*K88</f>
        <v>10151.414183793348</v>
      </c>
      <c r="M88" s="859"/>
      <c r="N88" s="51"/>
    </row>
    <row r="89" spans="1:14" ht="15.75" thickBot="1">
      <c r="B89" s="91" t="s">
        <v>974</v>
      </c>
      <c r="C89" s="92"/>
      <c r="D89" s="92"/>
      <c r="E89" s="92"/>
      <c r="F89" s="92"/>
      <c r="G89" s="92"/>
      <c r="H89" s="92"/>
      <c r="I89" s="93"/>
      <c r="J89" s="94"/>
      <c r="K89" s="305">
        <v>0.05</v>
      </c>
      <c r="L89" s="860">
        <f>N82*K89</f>
        <v>10151.414183793348</v>
      </c>
      <c r="M89" s="861"/>
      <c r="N89" s="51"/>
    </row>
    <row r="90" spans="1:14" ht="15.75" thickBot="1">
      <c r="B90" s="823" t="s">
        <v>953</v>
      </c>
      <c r="C90" s="824"/>
      <c r="D90" s="824"/>
      <c r="E90" s="824"/>
      <c r="F90" s="824"/>
      <c r="G90" s="824"/>
      <c r="H90" s="824"/>
      <c r="I90" s="824"/>
      <c r="J90" s="824"/>
      <c r="K90" s="824"/>
      <c r="L90" s="824"/>
      <c r="M90" s="825"/>
      <c r="N90" s="52">
        <f>L87+L88+L89</f>
        <v>60908.485102760089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263936.76877862704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133333.88255756337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203028.28367586693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40605.65673517339</v>
      </c>
      <c r="M88" s="859"/>
      <c r="N88" s="51"/>
    </row>
    <row r="89" spans="1:14">
      <c r="B89" s="89" t="s">
        <v>973</v>
      </c>
      <c r="C89" s="90"/>
      <c r="D89" s="90"/>
      <c r="E89" s="90"/>
      <c r="F89" s="90"/>
      <c r="G89" s="90"/>
      <c r="H89" s="90"/>
      <c r="I89" s="87"/>
      <c r="J89" s="88"/>
      <c r="K89" s="304">
        <v>0.05</v>
      </c>
      <c r="L89" s="858">
        <f>N83*K89</f>
        <v>10151.414183793348</v>
      </c>
      <c r="M89" s="859"/>
      <c r="N89" s="51"/>
    </row>
    <row r="90" spans="1:14" ht="15.75" thickBot="1">
      <c r="B90" s="91" t="s">
        <v>974</v>
      </c>
      <c r="C90" s="92"/>
      <c r="D90" s="92"/>
      <c r="E90" s="92"/>
      <c r="F90" s="92"/>
      <c r="G90" s="92"/>
      <c r="H90" s="92"/>
      <c r="I90" s="93"/>
      <c r="J90" s="94"/>
      <c r="K90" s="305">
        <v>0.05</v>
      </c>
      <c r="L90" s="860">
        <f>N83*K90</f>
        <v>10151.414183793348</v>
      </c>
      <c r="M90" s="861"/>
      <c r="N90" s="51"/>
    </row>
    <row r="91" spans="1:14" ht="15.75" thickBot="1">
      <c r="B91" s="823" t="s">
        <v>953</v>
      </c>
      <c r="C91" s="824"/>
      <c r="D91" s="824"/>
      <c r="E91" s="824"/>
      <c r="F91" s="824"/>
      <c r="G91" s="824"/>
      <c r="H91" s="824"/>
      <c r="I91" s="824"/>
      <c r="J91" s="824"/>
      <c r="K91" s="824"/>
      <c r="L91" s="824"/>
      <c r="M91" s="825"/>
      <c r="N91" s="52">
        <f>L88+L89+L90</f>
        <v>60908.485102760089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263936.76877862704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133333.88255756337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203028.28367586693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40605.65673517339</v>
      </c>
      <c r="M88" s="859"/>
      <c r="N88" s="51"/>
    </row>
    <row r="89" spans="1:14">
      <c r="B89" s="89" t="s">
        <v>973</v>
      </c>
      <c r="C89" s="90"/>
      <c r="D89" s="90"/>
      <c r="E89" s="90"/>
      <c r="F89" s="90"/>
      <c r="G89" s="90"/>
      <c r="H89" s="90"/>
      <c r="I89" s="87"/>
      <c r="J89" s="88"/>
      <c r="K89" s="304">
        <v>0.05</v>
      </c>
      <c r="L89" s="858">
        <f>N83*K89</f>
        <v>10151.414183793348</v>
      </c>
      <c r="M89" s="859"/>
      <c r="N89" s="51"/>
    </row>
    <row r="90" spans="1:14" ht="15.75" thickBot="1">
      <c r="B90" s="91" t="s">
        <v>974</v>
      </c>
      <c r="C90" s="92"/>
      <c r="D90" s="92"/>
      <c r="E90" s="92"/>
      <c r="F90" s="92"/>
      <c r="G90" s="92"/>
      <c r="H90" s="92"/>
      <c r="I90" s="93"/>
      <c r="J90" s="94"/>
      <c r="K90" s="305">
        <v>0.05</v>
      </c>
      <c r="L90" s="860">
        <f>N83*K90</f>
        <v>10151.414183793348</v>
      </c>
      <c r="M90" s="861"/>
      <c r="N90" s="51"/>
    </row>
    <row r="91" spans="1:14" ht="15.75" thickBot="1">
      <c r="B91" s="823" t="s">
        <v>953</v>
      </c>
      <c r="C91" s="824"/>
      <c r="D91" s="824"/>
      <c r="E91" s="824"/>
      <c r="F91" s="824"/>
      <c r="G91" s="824"/>
      <c r="H91" s="824"/>
      <c r="I91" s="824"/>
      <c r="J91" s="824"/>
      <c r="K91" s="824"/>
      <c r="L91" s="824"/>
      <c r="M91" s="825"/>
      <c r="N91" s="52">
        <f>L88+L89+L90</f>
        <v>60908.485102760089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263936.76877862704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133333.88255756337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1293</v>
      </c>
      <c r="B65" s="46" t="str">
        <f>VLOOKUP(A65,TRANSPORTE!A6:D117,3,FALSE)</f>
        <v>Transporte de mezcla</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203028.28367586693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40605.65673517339</v>
      </c>
      <c r="M88" s="859"/>
      <c r="N88" s="51"/>
    </row>
    <row r="89" spans="1:14">
      <c r="B89" s="89" t="s">
        <v>973</v>
      </c>
      <c r="C89" s="90"/>
      <c r="D89" s="90"/>
      <c r="E89" s="90"/>
      <c r="F89" s="90"/>
      <c r="G89" s="90"/>
      <c r="H89" s="90"/>
      <c r="I89" s="87"/>
      <c r="J89" s="88"/>
      <c r="K89" s="304">
        <v>0.05</v>
      </c>
      <c r="L89" s="858">
        <f>N83*K89</f>
        <v>10151.414183793348</v>
      </c>
      <c r="M89" s="859"/>
      <c r="N89" s="51"/>
    </row>
    <row r="90" spans="1:14" ht="15.75" thickBot="1">
      <c r="B90" s="91" t="s">
        <v>974</v>
      </c>
      <c r="C90" s="92"/>
      <c r="D90" s="92"/>
      <c r="E90" s="92"/>
      <c r="F90" s="92"/>
      <c r="G90" s="92"/>
      <c r="H90" s="92"/>
      <c r="I90" s="93"/>
      <c r="J90" s="94"/>
      <c r="K90" s="305">
        <v>0.05</v>
      </c>
      <c r="L90" s="860">
        <f>N83*K90</f>
        <v>10151.414183793348</v>
      </c>
      <c r="M90" s="861"/>
      <c r="N90" s="51"/>
    </row>
    <row r="91" spans="1:14" ht="15.75" thickBot="1">
      <c r="B91" s="823" t="s">
        <v>953</v>
      </c>
      <c r="C91" s="824"/>
      <c r="D91" s="824"/>
      <c r="E91" s="824"/>
      <c r="F91" s="824"/>
      <c r="G91" s="824"/>
      <c r="H91" s="824"/>
      <c r="I91" s="824"/>
      <c r="J91" s="824"/>
      <c r="K91" s="824"/>
      <c r="L91" s="824"/>
      <c r="M91" s="825"/>
      <c r="N91" s="52">
        <f>L88+L89+L90</f>
        <v>60908.485102760089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263936.76877862704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8</v>
      </c>
      <c r="N37" s="272">
        <f t="shared" ref="N37:N43" si="0">K37/M37</f>
        <v>17456.411898261318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8</v>
      </c>
      <c r="N38" s="272">
        <f t="shared" si="0"/>
        <v>14888.521432645883</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8</v>
      </c>
      <c r="N39" s="272">
        <f t="shared" si="0"/>
        <v>70888.064756078122</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8</v>
      </c>
      <c r="N42" s="272">
        <f t="shared" si="0"/>
        <v>20709.99072659418</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8</v>
      </c>
      <c r="N43" s="272">
        <f t="shared" si="0"/>
        <v>7799.3610364532233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159788.94135660271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230549.23076523407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46109.846153046819</v>
      </c>
      <c r="M87" s="859"/>
      <c r="N87" s="51"/>
    </row>
    <row r="88" spans="1:14">
      <c r="B88" s="89" t="s">
        <v>973</v>
      </c>
      <c r="C88" s="90"/>
      <c r="D88" s="90"/>
      <c r="E88" s="90"/>
      <c r="F88" s="90"/>
      <c r="G88" s="90"/>
      <c r="H88" s="90"/>
      <c r="I88" s="87"/>
      <c r="J88" s="88"/>
      <c r="K88" s="304">
        <v>0.05</v>
      </c>
      <c r="L88" s="858">
        <f>N82*K88</f>
        <v>11527.461538261705</v>
      </c>
      <c r="M88" s="859"/>
      <c r="N88" s="51"/>
    </row>
    <row r="89" spans="1:14" ht="15.75" thickBot="1">
      <c r="B89" s="91" t="s">
        <v>974</v>
      </c>
      <c r="C89" s="92"/>
      <c r="D89" s="92"/>
      <c r="E89" s="92"/>
      <c r="F89" s="92"/>
      <c r="G89" s="92"/>
      <c r="H89" s="92"/>
      <c r="I89" s="93"/>
      <c r="J89" s="94"/>
      <c r="K89" s="305">
        <v>0.05</v>
      </c>
      <c r="L89" s="860">
        <f>N82*K89</f>
        <v>11527.461538261705</v>
      </c>
      <c r="M89" s="861"/>
      <c r="N89" s="51"/>
    </row>
    <row r="90" spans="1:14" ht="15.75" thickBot="1">
      <c r="B90" s="823" t="s">
        <v>953</v>
      </c>
      <c r="C90" s="824"/>
      <c r="D90" s="824"/>
      <c r="E90" s="824"/>
      <c r="F90" s="824"/>
      <c r="G90" s="824"/>
      <c r="H90" s="824"/>
      <c r="I90" s="824"/>
      <c r="J90" s="824"/>
      <c r="K90" s="824"/>
      <c r="L90" s="824"/>
      <c r="M90" s="825"/>
      <c r="N90" s="52">
        <f>L87+L88+L89</f>
        <v>69164.769229570229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299713.99999480427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8</v>
      </c>
      <c r="N37" s="272">
        <f t="shared" ref="N37:N43" si="0">K37/M37</f>
        <v>17456.411898261318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8</v>
      </c>
      <c r="N38" s="272">
        <f t="shared" si="0"/>
        <v>14888.521432645883</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8</v>
      </c>
      <c r="N39" s="272">
        <f t="shared" si="0"/>
        <v>70888.064756078122</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8</v>
      </c>
      <c r="N42" s="272">
        <f t="shared" si="0"/>
        <v>20709.99072659418</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8</v>
      </c>
      <c r="N43" s="272">
        <f t="shared" si="0"/>
        <v>7799.3610364532233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159788.94135660271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230549.23076523407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46109.846153046819</v>
      </c>
      <c r="M87" s="859"/>
      <c r="N87" s="51"/>
    </row>
    <row r="88" spans="1:14">
      <c r="B88" s="89" t="s">
        <v>973</v>
      </c>
      <c r="C88" s="90"/>
      <c r="D88" s="90"/>
      <c r="E88" s="90"/>
      <c r="F88" s="90"/>
      <c r="G88" s="90"/>
      <c r="H88" s="90"/>
      <c r="I88" s="87"/>
      <c r="J88" s="88"/>
      <c r="K88" s="304">
        <v>0.05</v>
      </c>
      <c r="L88" s="858">
        <f>N82*K88</f>
        <v>11527.461538261705</v>
      </c>
      <c r="M88" s="859"/>
      <c r="N88" s="51"/>
    </row>
    <row r="89" spans="1:14" ht="15.75" thickBot="1">
      <c r="B89" s="91" t="s">
        <v>974</v>
      </c>
      <c r="C89" s="92"/>
      <c r="D89" s="92"/>
      <c r="E89" s="92"/>
      <c r="F89" s="92"/>
      <c r="G89" s="92"/>
      <c r="H89" s="92"/>
      <c r="I89" s="93"/>
      <c r="J89" s="94"/>
      <c r="K89" s="305">
        <v>0.05</v>
      </c>
      <c r="L89" s="860">
        <f>N82*K89</f>
        <v>11527.461538261705</v>
      </c>
      <c r="M89" s="861"/>
      <c r="N89" s="51"/>
    </row>
    <row r="90" spans="1:14" ht="15.75" thickBot="1">
      <c r="B90" s="823" t="s">
        <v>953</v>
      </c>
      <c r="C90" s="824"/>
      <c r="D90" s="824"/>
      <c r="E90" s="824"/>
      <c r="F90" s="824"/>
      <c r="G90" s="824"/>
      <c r="H90" s="824"/>
      <c r="I90" s="824"/>
      <c r="J90" s="824"/>
      <c r="K90" s="824"/>
      <c r="L90" s="824"/>
      <c r="M90" s="825"/>
      <c r="N90" s="52">
        <f>L87+L88+L89</f>
        <v>69164.769229570229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299713.99999480427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8</v>
      </c>
      <c r="N37" s="272">
        <f t="shared" ref="N37:N43" si="0">K37/M37</f>
        <v>17456.411898261318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8</v>
      </c>
      <c r="N38" s="272">
        <f t="shared" si="0"/>
        <v>14888.521432645883</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8</v>
      </c>
      <c r="N39" s="272">
        <f t="shared" si="0"/>
        <v>70888.064756078122</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8</v>
      </c>
      <c r="N42" s="272">
        <f t="shared" si="0"/>
        <v>20709.99072659418</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8</v>
      </c>
      <c r="N43" s="272">
        <f t="shared" si="0"/>
        <v>7799.3610364532233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159788.94135660271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230549.23076523407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46109.846153046819</v>
      </c>
      <c r="M87" s="859"/>
      <c r="N87" s="51"/>
    </row>
    <row r="88" spans="1:14">
      <c r="B88" s="89" t="s">
        <v>973</v>
      </c>
      <c r="C88" s="90"/>
      <c r="D88" s="90"/>
      <c r="E88" s="90"/>
      <c r="F88" s="90"/>
      <c r="G88" s="90"/>
      <c r="H88" s="90"/>
      <c r="I88" s="87"/>
      <c r="J88" s="88"/>
      <c r="K88" s="304">
        <v>0.05</v>
      </c>
      <c r="L88" s="858">
        <f>N82*K88</f>
        <v>11527.461538261705</v>
      </c>
      <c r="M88" s="859"/>
      <c r="N88" s="51"/>
    </row>
    <row r="89" spans="1:14" ht="15.75" thickBot="1">
      <c r="B89" s="91" t="s">
        <v>974</v>
      </c>
      <c r="C89" s="92"/>
      <c r="D89" s="92"/>
      <c r="E89" s="92"/>
      <c r="F89" s="92"/>
      <c r="G89" s="92"/>
      <c r="H89" s="92"/>
      <c r="I89" s="93"/>
      <c r="J89" s="94"/>
      <c r="K89" s="305">
        <v>0.05</v>
      </c>
      <c r="L89" s="860">
        <f>N82*K89</f>
        <v>11527.461538261705</v>
      </c>
      <c r="M89" s="861"/>
      <c r="N89" s="51"/>
    </row>
    <row r="90" spans="1:14" ht="15.75" thickBot="1">
      <c r="B90" s="823" t="s">
        <v>953</v>
      </c>
      <c r="C90" s="824"/>
      <c r="D90" s="824"/>
      <c r="E90" s="824"/>
      <c r="F90" s="824"/>
      <c r="G90" s="824"/>
      <c r="H90" s="824"/>
      <c r="I90" s="824"/>
      <c r="J90" s="824"/>
      <c r="K90" s="824"/>
      <c r="L90" s="824"/>
      <c r="M90" s="825"/>
      <c r="N90" s="52">
        <f>L87+L88+L89</f>
        <v>69164.769229570229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299713.99999480427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133333.88255756337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203028.28367586693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40605.65673517339</v>
      </c>
      <c r="M87" s="859"/>
      <c r="N87" s="51"/>
    </row>
    <row r="88" spans="1:14">
      <c r="B88" s="89" t="s">
        <v>973</v>
      </c>
      <c r="C88" s="90"/>
      <c r="D88" s="90"/>
      <c r="E88" s="90"/>
      <c r="F88" s="90"/>
      <c r="G88" s="90"/>
      <c r="H88" s="90"/>
      <c r="I88" s="87"/>
      <c r="J88" s="88"/>
      <c r="K88" s="304">
        <v>0.05</v>
      </c>
      <c r="L88" s="858">
        <f>N82*K88</f>
        <v>10151.414183793348</v>
      </c>
      <c r="M88" s="859"/>
      <c r="N88" s="51"/>
    </row>
    <row r="89" spans="1:14" ht="15.75" thickBot="1">
      <c r="B89" s="91" t="s">
        <v>974</v>
      </c>
      <c r="C89" s="92"/>
      <c r="D89" s="92"/>
      <c r="E89" s="92"/>
      <c r="F89" s="92"/>
      <c r="G89" s="92"/>
      <c r="H89" s="92"/>
      <c r="I89" s="93"/>
      <c r="J89" s="94"/>
      <c r="K89" s="305">
        <v>0.05</v>
      </c>
      <c r="L89" s="860">
        <f>N82*K89</f>
        <v>10151.414183793348</v>
      </c>
      <c r="M89" s="861"/>
      <c r="N89" s="51"/>
    </row>
    <row r="90" spans="1:14" ht="15.75" thickBot="1">
      <c r="B90" s="823" t="s">
        <v>953</v>
      </c>
      <c r="C90" s="824"/>
      <c r="D90" s="824"/>
      <c r="E90" s="824"/>
      <c r="F90" s="824"/>
      <c r="G90" s="824"/>
      <c r="H90" s="824"/>
      <c r="I90" s="824"/>
      <c r="J90" s="824"/>
      <c r="K90" s="824"/>
      <c r="L90" s="824"/>
      <c r="M90" s="825"/>
      <c r="N90" s="52">
        <f>L87+L88+L89</f>
        <v>60908.485102760089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263936.76877862704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133333.88255756337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127"/>
    </row>
    <row r="81" spans="1:14" ht="15.75" thickBot="1">
      <c r="B81" s="912" t="s">
        <v>953</v>
      </c>
      <c r="C81" s="866"/>
      <c r="D81" s="866"/>
      <c r="E81" s="866"/>
      <c r="F81" s="866"/>
      <c r="G81" s="866"/>
      <c r="H81" s="866"/>
      <c r="I81" s="866"/>
      <c r="J81" s="866"/>
      <c r="K81" s="866"/>
      <c r="L81" s="866"/>
      <c r="M81" s="867"/>
      <c r="N81" s="46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203028.28367586693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40605.65673517339</v>
      </c>
      <c r="M88" s="859"/>
      <c r="N88" s="51"/>
    </row>
    <row r="89" spans="1:14">
      <c r="B89" s="89" t="s">
        <v>973</v>
      </c>
      <c r="C89" s="90"/>
      <c r="D89" s="90"/>
      <c r="E89" s="90"/>
      <c r="F89" s="90"/>
      <c r="G89" s="90"/>
      <c r="H89" s="90"/>
      <c r="I89" s="87"/>
      <c r="J89" s="88"/>
      <c r="K89" s="304">
        <v>0.05</v>
      </c>
      <c r="L89" s="858">
        <f>N83*K89</f>
        <v>10151.414183793348</v>
      </c>
      <c r="M89" s="859"/>
      <c r="N89" s="51"/>
    </row>
    <row r="90" spans="1:14" ht="15.75" thickBot="1">
      <c r="B90" s="91" t="s">
        <v>974</v>
      </c>
      <c r="C90" s="92"/>
      <c r="D90" s="92"/>
      <c r="E90" s="92"/>
      <c r="F90" s="92"/>
      <c r="G90" s="92"/>
      <c r="H90" s="92"/>
      <c r="I90" s="93"/>
      <c r="J90" s="94"/>
      <c r="K90" s="305">
        <v>0.05</v>
      </c>
      <c r="L90" s="860">
        <f>N83*K90</f>
        <v>10151.414183793348</v>
      </c>
      <c r="M90" s="861"/>
      <c r="N90" s="51"/>
    </row>
    <row r="91" spans="1:14" ht="15.75" thickBot="1">
      <c r="B91" s="823" t="s">
        <v>953</v>
      </c>
      <c r="C91" s="824"/>
      <c r="D91" s="824"/>
      <c r="E91" s="824"/>
      <c r="F91" s="824"/>
      <c r="G91" s="824"/>
      <c r="H91" s="824"/>
      <c r="I91" s="824"/>
      <c r="J91" s="824"/>
      <c r="K91" s="824"/>
      <c r="L91" s="824"/>
      <c r="M91" s="825"/>
      <c r="N91" s="52">
        <f>L88+L89+L90</f>
        <v>60908.485102760089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263936.76877862704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133333.88255756337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203028.28367586693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40605.65673517339</v>
      </c>
      <c r="M87" s="859"/>
      <c r="N87" s="51"/>
    </row>
    <row r="88" spans="1:14">
      <c r="B88" s="89" t="s">
        <v>973</v>
      </c>
      <c r="C88" s="90"/>
      <c r="D88" s="90"/>
      <c r="E88" s="90"/>
      <c r="F88" s="90"/>
      <c r="G88" s="90"/>
      <c r="H88" s="90"/>
      <c r="I88" s="87"/>
      <c r="J88" s="88"/>
      <c r="K88" s="304">
        <v>0.05</v>
      </c>
      <c r="L88" s="858">
        <f>N82*K88</f>
        <v>10151.414183793348</v>
      </c>
      <c r="M88" s="859"/>
      <c r="N88" s="51"/>
    </row>
    <row r="89" spans="1:14" ht="15.75" thickBot="1">
      <c r="B89" s="91" t="s">
        <v>974</v>
      </c>
      <c r="C89" s="92"/>
      <c r="D89" s="92"/>
      <c r="E89" s="92"/>
      <c r="F89" s="92"/>
      <c r="G89" s="92"/>
      <c r="H89" s="92"/>
      <c r="I89" s="93"/>
      <c r="J89" s="94"/>
      <c r="K89" s="305">
        <v>0.05</v>
      </c>
      <c r="L89" s="860">
        <f>N82*K89</f>
        <v>10151.414183793348</v>
      </c>
      <c r="M89" s="861"/>
      <c r="N89" s="51"/>
    </row>
    <row r="90" spans="1:14" ht="15.75" thickBot="1">
      <c r="B90" s="823" t="s">
        <v>953</v>
      </c>
      <c r="C90" s="824"/>
      <c r="D90" s="824"/>
      <c r="E90" s="824"/>
      <c r="F90" s="824"/>
      <c r="G90" s="824"/>
      <c r="H90" s="824"/>
      <c r="I90" s="824"/>
      <c r="J90" s="824"/>
      <c r="K90" s="824"/>
      <c r="L90" s="824"/>
      <c r="M90" s="825"/>
      <c r="N90" s="52">
        <f>L87+L88+L89</f>
        <v>60908.485102760089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263936.76877862704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8</v>
      </c>
      <c r="N37" s="272">
        <f t="shared" ref="N37:N43" si="0">K37/M37</f>
        <v>17456.411898261318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8</v>
      </c>
      <c r="N38" s="272">
        <f t="shared" si="0"/>
        <v>14888.521432645883</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8</v>
      </c>
      <c r="N39" s="272">
        <f t="shared" si="0"/>
        <v>70888.064756078122</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8</v>
      </c>
      <c r="N42" s="272">
        <f t="shared" si="0"/>
        <v>20709.99072659418</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8</v>
      </c>
      <c r="N43" s="272">
        <f t="shared" si="0"/>
        <v>7799.3610364532233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159788.94135660271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230549.23076523407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46109.846153046819</v>
      </c>
      <c r="M87" s="859"/>
      <c r="N87" s="51"/>
    </row>
    <row r="88" spans="1:14">
      <c r="B88" s="89" t="s">
        <v>973</v>
      </c>
      <c r="C88" s="90"/>
      <c r="D88" s="90"/>
      <c r="E88" s="90"/>
      <c r="F88" s="90"/>
      <c r="G88" s="90"/>
      <c r="H88" s="90"/>
      <c r="I88" s="87"/>
      <c r="J88" s="88"/>
      <c r="K88" s="304">
        <v>0.05</v>
      </c>
      <c r="L88" s="858">
        <f>N82*K88</f>
        <v>11527.461538261705</v>
      </c>
      <c r="M88" s="859"/>
      <c r="N88" s="51"/>
    </row>
    <row r="89" spans="1:14" ht="15.75" thickBot="1">
      <c r="B89" s="91" t="s">
        <v>974</v>
      </c>
      <c r="C89" s="92"/>
      <c r="D89" s="92"/>
      <c r="E89" s="92"/>
      <c r="F89" s="92"/>
      <c r="G89" s="92"/>
      <c r="H89" s="92"/>
      <c r="I89" s="93"/>
      <c r="J89" s="94"/>
      <c r="K89" s="305">
        <v>0.05</v>
      </c>
      <c r="L89" s="860">
        <f>N82*K89</f>
        <v>11527.461538261705</v>
      </c>
      <c r="M89" s="861"/>
      <c r="N89" s="51"/>
    </row>
    <row r="90" spans="1:14" ht="15.75" thickBot="1">
      <c r="B90" s="823" t="s">
        <v>953</v>
      </c>
      <c r="C90" s="824"/>
      <c r="D90" s="824"/>
      <c r="E90" s="824"/>
      <c r="F90" s="824"/>
      <c r="G90" s="824"/>
      <c r="H90" s="824"/>
      <c r="I90" s="824"/>
      <c r="J90" s="824"/>
      <c r="K90" s="824"/>
      <c r="L90" s="824"/>
      <c r="M90" s="825"/>
      <c r="N90" s="52">
        <f>L87+L88+L89</f>
        <v>69164.769229570229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299713.99999480427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133333.88255756337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203028.28367586693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40605.65673517339</v>
      </c>
      <c r="M88" s="859"/>
      <c r="N88" s="51"/>
    </row>
    <row r="89" spans="1:14">
      <c r="B89" s="89" t="s">
        <v>973</v>
      </c>
      <c r="C89" s="90"/>
      <c r="D89" s="90"/>
      <c r="E89" s="90"/>
      <c r="F89" s="90"/>
      <c r="G89" s="90"/>
      <c r="H89" s="90"/>
      <c r="I89" s="87"/>
      <c r="J89" s="88"/>
      <c r="K89" s="304">
        <v>0.05</v>
      </c>
      <c r="L89" s="858">
        <f>N83*K89</f>
        <v>10151.414183793348</v>
      </c>
      <c r="M89" s="859"/>
      <c r="N89" s="51"/>
    </row>
    <row r="90" spans="1:14" ht="15.75" thickBot="1">
      <c r="B90" s="91" t="s">
        <v>974</v>
      </c>
      <c r="C90" s="92"/>
      <c r="D90" s="92"/>
      <c r="E90" s="92"/>
      <c r="F90" s="92"/>
      <c r="G90" s="92"/>
      <c r="H90" s="92"/>
      <c r="I90" s="93"/>
      <c r="J90" s="94"/>
      <c r="K90" s="305">
        <v>0.05</v>
      </c>
      <c r="L90" s="860">
        <f>N83*K90</f>
        <v>10151.414183793348</v>
      </c>
      <c r="M90" s="861"/>
      <c r="N90" s="51"/>
    </row>
    <row r="91" spans="1:14" ht="15.75" thickBot="1">
      <c r="B91" s="823" t="s">
        <v>953</v>
      </c>
      <c r="C91" s="824"/>
      <c r="D91" s="824"/>
      <c r="E91" s="824"/>
      <c r="F91" s="824"/>
      <c r="G91" s="824"/>
      <c r="H91" s="824"/>
      <c r="I91" s="824"/>
      <c r="J91" s="824"/>
      <c r="K91" s="824"/>
      <c r="L91" s="824"/>
      <c r="M91" s="825"/>
      <c r="N91" s="52">
        <f>L88+L89+L90</f>
        <v>60908.485102760089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263936.76877862704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133333.88255756337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203028.28367586693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40605.65673517339</v>
      </c>
      <c r="M88" s="859"/>
      <c r="N88" s="51"/>
    </row>
    <row r="89" spans="1:14">
      <c r="B89" s="89" t="s">
        <v>973</v>
      </c>
      <c r="C89" s="90"/>
      <c r="D89" s="90"/>
      <c r="E89" s="90"/>
      <c r="F89" s="90"/>
      <c r="G89" s="90"/>
      <c r="H89" s="90"/>
      <c r="I89" s="87"/>
      <c r="J89" s="88"/>
      <c r="K89" s="304">
        <v>0.05</v>
      </c>
      <c r="L89" s="858">
        <f>N83*K89</f>
        <v>10151.414183793348</v>
      </c>
      <c r="M89" s="859"/>
      <c r="N89" s="51"/>
    </row>
    <row r="90" spans="1:14" ht="15.75" thickBot="1">
      <c r="B90" s="91" t="s">
        <v>974</v>
      </c>
      <c r="C90" s="92"/>
      <c r="D90" s="92"/>
      <c r="E90" s="92"/>
      <c r="F90" s="92"/>
      <c r="G90" s="92"/>
      <c r="H90" s="92"/>
      <c r="I90" s="93"/>
      <c r="J90" s="94"/>
      <c r="K90" s="305">
        <v>0.05</v>
      </c>
      <c r="L90" s="860">
        <f>N83*K90</f>
        <v>10151.414183793348</v>
      </c>
      <c r="M90" s="861"/>
      <c r="N90" s="51"/>
    </row>
    <row r="91" spans="1:14" ht="15.75" thickBot="1">
      <c r="B91" s="823" t="s">
        <v>953</v>
      </c>
      <c r="C91" s="824"/>
      <c r="D91" s="824"/>
      <c r="E91" s="824"/>
      <c r="F91" s="824"/>
      <c r="G91" s="824"/>
      <c r="H91" s="824"/>
      <c r="I91" s="824"/>
      <c r="J91" s="824"/>
      <c r="K91" s="824"/>
      <c r="L91" s="824"/>
      <c r="M91" s="825"/>
      <c r="N91" s="52">
        <f>L88+L89+L90</f>
        <v>60908.485102760089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263936.76877862704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133333.88255756337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91.77054794235211</v>
      </c>
      <c r="N54" s="272">
        <f>K54*M54</f>
        <v>2294.2636985588028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57132.761859232618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203028.28367586693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40605.65673517339</v>
      </c>
      <c r="M87" s="859"/>
      <c r="N87" s="51"/>
    </row>
    <row r="88" spans="1:14">
      <c r="B88" s="89" t="s">
        <v>973</v>
      </c>
      <c r="C88" s="90"/>
      <c r="D88" s="90"/>
      <c r="E88" s="90"/>
      <c r="F88" s="90"/>
      <c r="G88" s="90"/>
      <c r="H88" s="90"/>
      <c r="I88" s="87"/>
      <c r="J88" s="88"/>
      <c r="K88" s="304">
        <v>0.05</v>
      </c>
      <c r="L88" s="858">
        <f>N82*K88</f>
        <v>10151.414183793348</v>
      </c>
      <c r="M88" s="859"/>
      <c r="N88" s="51"/>
    </row>
    <row r="89" spans="1:14" ht="15.75" thickBot="1">
      <c r="B89" s="91" t="s">
        <v>974</v>
      </c>
      <c r="C89" s="92"/>
      <c r="D89" s="92"/>
      <c r="E89" s="92"/>
      <c r="F89" s="92"/>
      <c r="G89" s="92"/>
      <c r="H89" s="92"/>
      <c r="I89" s="93"/>
      <c r="J89" s="94"/>
      <c r="K89" s="305">
        <v>0.05</v>
      </c>
      <c r="L89" s="860">
        <f>N82*K89</f>
        <v>10151.414183793348</v>
      </c>
      <c r="M89" s="861"/>
      <c r="N89" s="51"/>
    </row>
    <row r="90" spans="1:14" ht="15.75" thickBot="1">
      <c r="B90" s="823" t="s">
        <v>953</v>
      </c>
      <c r="C90" s="824"/>
      <c r="D90" s="824"/>
      <c r="E90" s="824"/>
      <c r="F90" s="824"/>
      <c r="G90" s="824"/>
      <c r="H90" s="824"/>
      <c r="I90" s="824"/>
      <c r="J90" s="824"/>
      <c r="K90" s="824"/>
      <c r="L90" s="824"/>
      <c r="M90" s="825"/>
      <c r="N90" s="52">
        <f>L87+L88+L89</f>
        <v>60908.485102760089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263936.76877862704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132166.00589826494</v>
      </c>
      <c r="L36" s="270"/>
      <c r="M36" s="271">
        <v>30</v>
      </c>
      <c r="N36" s="272">
        <f>K36/M36</f>
        <v>4405.5335299421649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119108.17146116706</v>
      </c>
      <c r="L38" s="270"/>
      <c r="M38" s="271">
        <v>10</v>
      </c>
      <c r="N38" s="272">
        <f t="shared" si="0"/>
        <v>11910.817146116706</v>
      </c>
    </row>
    <row r="39" spans="1:14">
      <c r="A39" t="s">
        <v>284</v>
      </c>
      <c r="B39" s="872" t="str">
        <f>VLOOKUP(A39,EQUIPOS!A9:D154,3,FALSE)</f>
        <v>Planta de asfalto en caliente</v>
      </c>
      <c r="C39" s="873"/>
      <c r="D39" s="873"/>
      <c r="E39" s="873"/>
      <c r="F39" s="873"/>
      <c r="G39" s="873"/>
      <c r="H39" s="874"/>
      <c r="I39" s="267"/>
      <c r="J39" s="268"/>
      <c r="K39" s="269">
        <f>VLOOKUP(A39,EQUIPOS!A9:D166,4,FALSE)</f>
        <v>567104.51804862497</v>
      </c>
      <c r="L39" s="270"/>
      <c r="M39" s="271">
        <v>10</v>
      </c>
      <c r="N39" s="272">
        <f t="shared" si="0"/>
        <v>56710.451804862496</v>
      </c>
    </row>
    <row r="40" spans="1:14">
      <c r="A40" t="s">
        <v>290</v>
      </c>
      <c r="B40" s="872" t="str">
        <f>VLOOKUP(A40,EQUIPOS!A10:D154,3,FALSE)</f>
        <v>Planta trituradora</v>
      </c>
      <c r="C40" s="873"/>
      <c r="D40" s="873"/>
      <c r="E40" s="873"/>
      <c r="F40" s="873"/>
      <c r="G40" s="873"/>
      <c r="H40" s="874"/>
      <c r="I40" s="267"/>
      <c r="J40" s="268"/>
      <c r="K40" s="269">
        <f>VLOOKUP(A40,EQUIPOS!A10:D167,4,FALSE)</f>
        <v>487042.96281499875</v>
      </c>
      <c r="L40" s="270"/>
      <c r="M40" s="271">
        <v>30</v>
      </c>
      <c r="N40" s="272">
        <f t="shared" si="0"/>
        <v>16234.765427166625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190212.12777400209</v>
      </c>
      <c r="L41" s="270"/>
      <c r="M41" s="271">
        <v>30</v>
      </c>
      <c r="N41" s="272">
        <f t="shared" si="0"/>
        <v>6340.4042591334028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165679.92581275344</v>
      </c>
      <c r="L42" s="270"/>
      <c r="M42" s="271">
        <v>10</v>
      </c>
      <c r="N42" s="272">
        <f t="shared" si="0"/>
        <v>16567.992581275343</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133333.88255756337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39170.355829052729</v>
      </c>
      <c r="N54" s="272">
        <f>K54*M54</f>
        <v>54838.498160673815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91.77054794235211</v>
      </c>
      <c r="N55" s="272">
        <f>K55*M55</f>
        <v>2294.2636985588028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57132.761859232618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1294.9770701708335</v>
      </c>
      <c r="M64" s="911"/>
      <c r="N64" s="287">
        <f>K64*L64</f>
        <v>1812.9678982391667</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0">
        <f>VLOOKUP(A65,TRANSPORTE!A6:D117,4,FALSE)</f>
        <v>924.54139830523263</v>
      </c>
      <c r="M65" s="911"/>
      <c r="N65" s="287">
        <f>K65*L65</f>
        <v>1155.6767478815409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2968.6446461207079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203028.28367586693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40605.65673517339</v>
      </c>
      <c r="M88" s="859"/>
      <c r="N88" s="51"/>
    </row>
    <row r="89" spans="1:14">
      <c r="B89" s="89" t="s">
        <v>973</v>
      </c>
      <c r="C89" s="90"/>
      <c r="D89" s="90"/>
      <c r="E89" s="90"/>
      <c r="F89" s="90"/>
      <c r="G89" s="90"/>
      <c r="H89" s="90"/>
      <c r="I89" s="87"/>
      <c r="J89" s="88"/>
      <c r="K89" s="304">
        <v>0.05</v>
      </c>
      <c r="L89" s="858">
        <f>N83*K89</f>
        <v>10151.414183793348</v>
      </c>
      <c r="M89" s="859"/>
      <c r="N89" s="51"/>
    </row>
    <row r="90" spans="1:14" ht="15.75" thickBot="1">
      <c r="B90" s="91" t="s">
        <v>974</v>
      </c>
      <c r="C90" s="92"/>
      <c r="D90" s="92"/>
      <c r="E90" s="92"/>
      <c r="F90" s="92"/>
      <c r="G90" s="92"/>
      <c r="H90" s="92"/>
      <c r="I90" s="93"/>
      <c r="J90" s="94"/>
      <c r="K90" s="305">
        <v>0.05</v>
      </c>
      <c r="L90" s="860">
        <f>N83*K90</f>
        <v>10151.414183793348</v>
      </c>
      <c r="M90" s="861"/>
      <c r="N90" s="51"/>
    </row>
    <row r="91" spans="1:14" ht="15.75" thickBot="1">
      <c r="B91" s="823" t="s">
        <v>953</v>
      </c>
      <c r="C91" s="824"/>
      <c r="D91" s="824"/>
      <c r="E91" s="824"/>
      <c r="F91" s="824"/>
      <c r="G91" s="824"/>
      <c r="H91" s="824"/>
      <c r="I91" s="824"/>
      <c r="J91" s="824"/>
      <c r="K91" s="824"/>
      <c r="L91" s="824"/>
      <c r="M91" s="825"/>
      <c r="N91" s="52">
        <f>L88+L89+L90</f>
        <v>60908.485102760089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263936.76877862704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148</v>
      </c>
      <c r="B36" s="872" t="str">
        <f>VLOOKUP(A36,EQUIPOS!A6:D154,3,FALSE)</f>
        <v>Cargador : Potencia en el volante 110 hp, Clasificación de RPM del motor 2300.</v>
      </c>
      <c r="C36" s="873"/>
      <c r="D36" s="873"/>
      <c r="E36" s="873"/>
      <c r="F36" s="873"/>
      <c r="G36" s="873"/>
      <c r="H36" s="874"/>
      <c r="I36" s="267"/>
      <c r="J36" s="268"/>
      <c r="K36" s="269">
        <f>VLOOKUP(A36,EQUIPOS!A6:D163,4,FALSE)</f>
        <v>123753.70684153515</v>
      </c>
      <c r="L36" s="270"/>
      <c r="M36" s="271">
        <v>30</v>
      </c>
      <c r="N36" s="272">
        <f>K36/M36</f>
        <v>4125.1235613845047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139651.29518609055</v>
      </c>
      <c r="L37" s="270"/>
      <c r="M37" s="271">
        <v>10</v>
      </c>
      <c r="N37" s="272">
        <f t="shared" ref="N37:N43" si="0">K37/M37</f>
        <v>13965.129518609054</v>
      </c>
    </row>
    <row r="38" spans="1:14">
      <c r="A38" t="s">
        <v>284</v>
      </c>
      <c r="B38" s="872" t="str">
        <f>VLOOKUP(A38,EQUIPOS!A8:D154,3,FALSE)</f>
        <v>Planta de asfalto en caliente</v>
      </c>
      <c r="C38" s="873"/>
      <c r="D38" s="873"/>
      <c r="E38" s="873"/>
      <c r="F38" s="873"/>
      <c r="G38" s="873"/>
      <c r="H38" s="874"/>
      <c r="I38" s="267"/>
      <c r="J38" s="268"/>
      <c r="K38" s="269">
        <f>VLOOKUP(A38,EQUIPOS!A8:D165,4,FALSE)</f>
        <v>567104.51804862497</v>
      </c>
      <c r="L38" s="270"/>
      <c r="M38" s="271">
        <v>10</v>
      </c>
      <c r="N38" s="272">
        <f t="shared" si="0"/>
        <v>56710.451804862496</v>
      </c>
    </row>
    <row r="39" spans="1:14">
      <c r="A39" t="s">
        <v>290</v>
      </c>
      <c r="B39" s="872" t="str">
        <f>VLOOKUP(A39,EQUIPOS!A9:D154,3,FALSE)</f>
        <v>Planta trituradora</v>
      </c>
      <c r="C39" s="873"/>
      <c r="D39" s="873"/>
      <c r="E39" s="873"/>
      <c r="F39" s="873"/>
      <c r="G39" s="873"/>
      <c r="H39" s="874"/>
      <c r="I39" s="267"/>
      <c r="J39" s="268"/>
      <c r="K39" s="269">
        <f>VLOOKUP(A39,EQUIPOS!A9:D166,4,FALSE)</f>
        <v>487042.96281499875</v>
      </c>
      <c r="L39" s="270"/>
      <c r="M39" s="271">
        <v>30</v>
      </c>
      <c r="N39" s="272">
        <f t="shared" si="0"/>
        <v>16234.765427166625</v>
      </c>
    </row>
    <row r="40" spans="1:14">
      <c r="A40" t="s">
        <v>316</v>
      </c>
      <c r="B40" s="872" t="str">
        <f>VLOOKUP(A40,EQUIPOS!A10:D154,3,FALSE)</f>
        <v>Retroexcavadora Tipo E-200 o  Equivalente</v>
      </c>
      <c r="C40" s="873"/>
      <c r="D40" s="873"/>
      <c r="E40" s="873"/>
      <c r="F40" s="873"/>
      <c r="G40" s="873"/>
      <c r="H40" s="874"/>
      <c r="I40" s="267"/>
      <c r="J40" s="268"/>
      <c r="K40" s="269">
        <f>VLOOKUP(A40,EQUIPOS!A10:D167,4,FALSE)</f>
        <v>93405.672099356176</v>
      </c>
      <c r="L40" s="270"/>
      <c r="M40" s="271">
        <v>30</v>
      </c>
      <c r="N40" s="272">
        <f t="shared" si="0"/>
        <v>3113.5224033118725</v>
      </c>
    </row>
    <row r="41" spans="1:14">
      <c r="A41" t="s">
        <v>358</v>
      </c>
      <c r="B41" s="872" t="str">
        <f>VLOOKUP(A41,EQUIPOS!A11:D155,3,FALSE)</f>
        <v xml:space="preserve">Terminadora de asfalto (Finisher), potencia en el volante 174 HP, R=20M3/H, velocidad de desplazamiento 114 m/min
</v>
      </c>
      <c r="C41" s="873"/>
      <c r="D41" s="873"/>
      <c r="E41" s="873"/>
      <c r="F41" s="873"/>
      <c r="G41" s="873"/>
      <c r="H41" s="874"/>
      <c r="I41" s="267"/>
      <c r="J41" s="268"/>
      <c r="K41" s="269">
        <f>VLOOKUP(A41,EQUIPOS!A11:D168,4,FALSE)</f>
        <v>165679.92581275344</v>
      </c>
      <c r="L41" s="270"/>
      <c r="M41" s="271">
        <v>10</v>
      </c>
      <c r="N41" s="272">
        <f t="shared" si="0"/>
        <v>16567.992581275343</v>
      </c>
    </row>
    <row r="42" spans="1:14">
      <c r="A42" t="s">
        <v>166</v>
      </c>
      <c r="B42" s="872" t="str">
        <f>VLOOKUP(A42,EQUIPOS!A12:D156,3,FALSE)</f>
        <v>Compactador de Rodillo POTENCIA: 99HP, PESO: 8 ton</v>
      </c>
      <c r="C42" s="873"/>
      <c r="D42" s="873"/>
      <c r="E42" s="873"/>
      <c r="F42" s="873"/>
      <c r="G42" s="873"/>
      <c r="H42" s="874"/>
      <c r="I42" s="267"/>
      <c r="J42" s="268"/>
      <c r="K42" s="269">
        <f>VLOOKUP(A42,EQUIPOS!A12:D169,4,FALSE)</f>
        <v>119108.17146116706</v>
      </c>
      <c r="L42" s="270"/>
      <c r="M42" s="271">
        <v>10</v>
      </c>
      <c r="N42" s="272">
        <f t="shared" si="0"/>
        <v>11910.817146116706</v>
      </c>
    </row>
    <row r="43" spans="1:14">
      <c r="A43" t="s">
        <v>373</v>
      </c>
      <c r="B43" s="872" t="str">
        <f>VLOOKUP(A43,EQUIPOS!A13:D157,3,FALSE)</f>
        <v>Volqueta 6 m3</v>
      </c>
      <c r="C43" s="873"/>
      <c r="D43" s="873"/>
      <c r="E43" s="873"/>
      <c r="F43" s="873"/>
      <c r="G43" s="873"/>
      <c r="H43" s="874"/>
      <c r="I43" s="267"/>
      <c r="J43" s="268"/>
      <c r="K43" s="269">
        <f>VLOOKUP(A43,EQUIPOS!A13:D170,4,FALSE)</f>
        <v>62394.888291625786</v>
      </c>
      <c r="L43" s="270"/>
      <c r="M43" s="271">
        <v>10</v>
      </c>
      <c r="N43" s="272">
        <f t="shared" si="0"/>
        <v>6239.4888291625784</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1226.0150703310451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130093.30634222024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39170.355829052729</v>
      </c>
      <c r="N53" s="272">
        <f>K53*M53</f>
        <v>54838.498160673815</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54838.498160673815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1294.9770701708335</v>
      </c>
      <c r="M63" s="911"/>
      <c r="N63" s="287">
        <f>K63*L63</f>
        <v>1812.9678982391667</v>
      </c>
    </row>
    <row r="64" spans="1:14">
      <c r="A64" t="s">
        <v>1293</v>
      </c>
      <c r="B64" s="46" t="str">
        <f>VLOOKUP(A64,TRANSPORTE!A6:D117,3,FALSE)</f>
        <v>Transporte de mezcla</v>
      </c>
      <c r="C64" s="47"/>
      <c r="D64" s="47"/>
      <c r="E64" s="47"/>
      <c r="F64" s="47"/>
      <c r="G64" s="47"/>
      <c r="H64" s="311" t="s">
        <v>1468</v>
      </c>
      <c r="I64" s="279">
        <v>1.25</v>
      </c>
      <c r="J64" s="286">
        <v>1</v>
      </c>
      <c r="K64" s="279">
        <f>I64*J64</f>
        <v>1.25</v>
      </c>
      <c r="L64" s="910">
        <f>VLOOKUP(A64,TRANSPORTE!A6:D117,4,FALSE)</f>
        <v>924.54139830523263</v>
      </c>
      <c r="M64" s="911"/>
      <c r="N64" s="287">
        <f>K64*L64</f>
        <v>1155.6767478815409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2968.6446461207079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12260.15070331045</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200160.59985232519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40032.119970465043</v>
      </c>
      <c r="M87" s="859"/>
      <c r="N87" s="51"/>
    </row>
    <row r="88" spans="1:14">
      <c r="B88" s="89" t="s">
        <v>973</v>
      </c>
      <c r="C88" s="90"/>
      <c r="D88" s="90"/>
      <c r="E88" s="90"/>
      <c r="F88" s="90"/>
      <c r="G88" s="90"/>
      <c r="H88" s="90"/>
      <c r="I88" s="87"/>
      <c r="J88" s="88"/>
      <c r="K88" s="304">
        <v>0.05</v>
      </c>
      <c r="L88" s="858">
        <f>N82*K88</f>
        <v>10008.029992616261</v>
      </c>
      <c r="M88" s="859"/>
      <c r="N88" s="51"/>
    </row>
    <row r="89" spans="1:14" ht="15.75" thickBot="1">
      <c r="B89" s="91" t="s">
        <v>974</v>
      </c>
      <c r="C89" s="92"/>
      <c r="D89" s="92"/>
      <c r="E89" s="92"/>
      <c r="F89" s="92"/>
      <c r="G89" s="92"/>
      <c r="H89" s="92"/>
      <c r="I89" s="93"/>
      <c r="J89" s="94"/>
      <c r="K89" s="305">
        <v>0.05</v>
      </c>
      <c r="L89" s="860">
        <f>N82*K89</f>
        <v>10008.029992616261</v>
      </c>
      <c r="M89" s="861"/>
      <c r="N89" s="51"/>
    </row>
    <row r="90" spans="1:14" ht="15.75" thickBot="1">
      <c r="B90" s="823" t="s">
        <v>953</v>
      </c>
      <c r="C90" s="824"/>
      <c r="D90" s="824"/>
      <c r="E90" s="824"/>
      <c r="F90" s="824"/>
      <c r="G90" s="824"/>
      <c r="H90" s="824"/>
      <c r="I90" s="824"/>
      <c r="J90" s="824"/>
      <c r="K90" s="824"/>
      <c r="L90" s="824"/>
      <c r="M90" s="825"/>
      <c r="N90" s="52">
        <f>L87+L88+L89</f>
        <v>60048.179955697567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260208.77980802275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VLOOKUP(A36,EQUIPOS!A6:D163,4,FALSE)</f>
        <v>233980.8310935967</v>
      </c>
      <c r="L36" s="270"/>
      <c r="M36" s="271">
        <v>150</v>
      </c>
      <c r="N36" s="272">
        <f>K36/M36</f>
        <v>1559.8722072906446</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VLOOKUP(A37,EQUIPOS!A7:D164,4,FALSE)</f>
        <v>123753.70684153515</v>
      </c>
      <c r="L37" s="270"/>
      <c r="M37" s="271">
        <v>150</v>
      </c>
      <c r="N37" s="272">
        <f>K37/M37</f>
        <v>825.02471227690103</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VLOOKUP(A38,EQUIPOS!A8:D165,4,FALSE)</f>
        <v>556748.01524579967</v>
      </c>
      <c r="L38" s="270"/>
      <c r="M38" s="271">
        <v>150</v>
      </c>
      <c r="N38" s="272">
        <f>K38/M38</f>
        <v>3711.6534349719977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2.0863498333333332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6098.6367043728769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0">
        <f>VLOOKUP(A58,TRANSPORTE!A5:D117,4,FALSE)</f>
        <v>1294.9770701708335</v>
      </c>
      <c r="M58" s="911"/>
      <c r="N58" s="287">
        <f>K58*L58</f>
        <v>168.34701912220837</v>
      </c>
    </row>
    <row r="59" spans="1:14">
      <c r="B59" s="46"/>
      <c r="C59" s="47"/>
      <c r="D59" s="47"/>
      <c r="E59" s="47"/>
      <c r="F59" s="47"/>
      <c r="G59" s="47"/>
      <c r="H59" s="311"/>
      <c r="I59" s="279"/>
      <c r="J59" s="286"/>
      <c r="K59" s="279"/>
      <c r="L59" s="910"/>
      <c r="M59" s="911"/>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168.34701912220837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208.63498333333331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6475.6187068284189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1295.1237413656838</v>
      </c>
      <c r="M82" s="859"/>
      <c r="N82" s="51"/>
    </row>
    <row r="83" spans="1:14">
      <c r="B83" s="89" t="s">
        <v>973</v>
      </c>
      <c r="C83" s="90"/>
      <c r="D83" s="90"/>
      <c r="E83" s="90"/>
      <c r="F83" s="90"/>
      <c r="G83" s="90"/>
      <c r="H83" s="90"/>
      <c r="I83" s="87"/>
      <c r="J83" s="88"/>
      <c r="K83" s="304">
        <v>0.05</v>
      </c>
      <c r="L83" s="858">
        <f>N77*K83</f>
        <v>323.78093534142096</v>
      </c>
      <c r="M83" s="859"/>
      <c r="N83" s="51"/>
    </row>
    <row r="84" spans="1:14" ht="15.75" thickBot="1">
      <c r="B84" s="91" t="s">
        <v>974</v>
      </c>
      <c r="C84" s="92"/>
      <c r="D84" s="92"/>
      <c r="E84" s="92"/>
      <c r="F84" s="92"/>
      <c r="G84" s="92"/>
      <c r="H84" s="92"/>
      <c r="I84" s="93"/>
      <c r="J84" s="94"/>
      <c r="K84" s="305">
        <v>0.05</v>
      </c>
      <c r="L84" s="860">
        <f>N77*K84</f>
        <v>323.78093534142096</v>
      </c>
      <c r="M84" s="861"/>
      <c r="N84" s="51"/>
    </row>
    <row r="85" spans="1:14" ht="15.75" thickBot="1">
      <c r="B85" s="823" t="s">
        <v>953</v>
      </c>
      <c r="C85" s="824"/>
      <c r="D85" s="824"/>
      <c r="E85" s="824"/>
      <c r="F85" s="824"/>
      <c r="G85" s="824"/>
      <c r="H85" s="824"/>
      <c r="I85" s="824"/>
      <c r="J85" s="824"/>
      <c r="K85" s="824"/>
      <c r="L85" s="824"/>
      <c r="M85" s="825"/>
      <c r="N85" s="52">
        <f>L82+L83+L84</f>
        <v>1942.6856120485256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8418.3043188769443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VLOOKUP(A36,EQUIPOS!A6:D163,4,FALSE)</f>
        <v>233980.8310935967</v>
      </c>
      <c r="L36" s="270"/>
      <c r="M36" s="271">
        <v>300</v>
      </c>
      <c r="N36" s="272">
        <f>K36/M36</f>
        <v>779.93610364532231</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VLOOKUP(A37,EQUIPOS!A7:D164,4,FALSE)</f>
        <v>123753.70684153515</v>
      </c>
      <c r="L37" s="270"/>
      <c r="M37" s="271">
        <v>300</v>
      </c>
      <c r="N37" s="272">
        <f>K37/M37</f>
        <v>412.51235613845051</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VLOOKUP(A38,EQUIPOS!A8:D165,4,FALSE)</f>
        <v>556748.01524579967</v>
      </c>
      <c r="L38" s="270"/>
      <c r="M38" s="271">
        <v>300</v>
      </c>
      <c r="N38" s="272">
        <f>K38/M38</f>
        <v>1855.8267174859989</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1.0431749166666666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3049.3183521864385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0">
        <f>VLOOKUP(A58,TRANSPORTE!A5:D117,4,FALSE)</f>
        <v>1294.9770701708335</v>
      </c>
      <c r="M58" s="911"/>
      <c r="N58" s="287">
        <f>K58*L58</f>
        <v>84.173509561104183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84.173509561104183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104.31749166666665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3237.8093534142095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647.56187068284191</v>
      </c>
      <c r="M82" s="859"/>
      <c r="N82" s="51"/>
    </row>
    <row r="83" spans="1:14">
      <c r="B83" s="89" t="s">
        <v>973</v>
      </c>
      <c r="C83" s="90"/>
      <c r="D83" s="90"/>
      <c r="E83" s="90"/>
      <c r="F83" s="90"/>
      <c r="G83" s="90"/>
      <c r="H83" s="90"/>
      <c r="I83" s="87"/>
      <c r="J83" s="88"/>
      <c r="K83" s="304">
        <v>0.05</v>
      </c>
      <c r="L83" s="858">
        <f>N77*K83</f>
        <v>161.89046767071048</v>
      </c>
      <c r="M83" s="859"/>
      <c r="N83" s="51"/>
    </row>
    <row r="84" spans="1:14" ht="15.75" thickBot="1">
      <c r="B84" s="91" t="s">
        <v>974</v>
      </c>
      <c r="C84" s="92"/>
      <c r="D84" s="92"/>
      <c r="E84" s="92"/>
      <c r="F84" s="92"/>
      <c r="G84" s="92"/>
      <c r="H84" s="92"/>
      <c r="I84" s="93"/>
      <c r="J84" s="94"/>
      <c r="K84" s="305">
        <v>0.05</v>
      </c>
      <c r="L84" s="860">
        <f>N77*K84</f>
        <v>161.89046767071048</v>
      </c>
      <c r="M84" s="861"/>
      <c r="N84" s="51"/>
    </row>
    <row r="85" spans="1:14" ht="15.75" thickBot="1">
      <c r="B85" s="823" t="s">
        <v>953</v>
      </c>
      <c r="C85" s="824"/>
      <c r="D85" s="824"/>
      <c r="E85" s="824"/>
      <c r="F85" s="824"/>
      <c r="G85" s="824"/>
      <c r="H85" s="824"/>
      <c r="I85" s="824"/>
      <c r="J85" s="824"/>
      <c r="K85" s="824"/>
      <c r="L85" s="824"/>
      <c r="M85" s="825"/>
      <c r="N85" s="52">
        <f>L82+L83+L84</f>
        <v>971.34280602426281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4209.1521594384722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18</v>
      </c>
      <c r="N36" s="272">
        <f>K36/M36</f>
        <v>3734.5467078973734</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91892.464976586154</v>
      </c>
      <c r="L37" s="270"/>
      <c r="M37" s="271">
        <v>18</v>
      </c>
      <c r="N37" s="272">
        <f>K37/M37</f>
        <v>5105.1369431436751</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184084.84487840594</v>
      </c>
      <c r="L38" s="270"/>
      <c r="M38" s="271">
        <v>18</v>
      </c>
      <c r="N38" s="272">
        <f>K38/M38</f>
        <v>10226.935826578108</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572188.39062741143</v>
      </c>
      <c r="L39" s="877">
        <v>18</v>
      </c>
      <c r="M39" s="878"/>
      <c r="N39" s="272">
        <f>K39/L39</f>
        <v>31788.243923745078</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110451.53611919442</v>
      </c>
      <c r="L40" s="276"/>
      <c r="M40" s="277">
        <v>18</v>
      </c>
      <c r="N40" s="272">
        <f>K40/M40</f>
        <v>6136.1964510663565</v>
      </c>
    </row>
    <row r="41" spans="1:14">
      <c r="B41" s="880" t="s">
        <v>952</v>
      </c>
      <c r="C41" s="881"/>
      <c r="D41" s="881"/>
      <c r="E41" s="38"/>
      <c r="F41" s="39"/>
      <c r="G41" s="39"/>
      <c r="H41" s="40"/>
      <c r="I41" s="36"/>
      <c r="J41" s="37"/>
      <c r="K41" s="279"/>
      <c r="L41" s="276"/>
      <c r="M41" s="401">
        <v>0.01</v>
      </c>
      <c r="N41" s="344">
        <f>N75*M41</f>
        <v>33.488139834333886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57024.547992264917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61553.416302797152</v>
      </c>
      <c r="N48" s="272">
        <f>K48*M48</f>
        <v>2154.3695705979003</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99884.407364084458</v>
      </c>
      <c r="N49" s="272">
        <f>K49*M49</f>
        <v>24971.101841021115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27125.471411619015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0">
        <f>VLOOKUP(A58,TRANSPORTE!A5:D117,4,FALSE)</f>
        <v>1294.9770701708335</v>
      </c>
      <c r="M58" s="911"/>
      <c r="N58" s="287">
        <f>K58*L58</f>
        <v>369.0684649986876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369.0684649986876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3348.8139834333888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87867.901852316005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17573.580370463202</v>
      </c>
      <c r="M82" s="859"/>
      <c r="N82" s="51"/>
    </row>
    <row r="83" spans="1:14">
      <c r="B83" s="89" t="s">
        <v>973</v>
      </c>
      <c r="C83" s="90"/>
      <c r="D83" s="90"/>
      <c r="E83" s="90"/>
      <c r="F83" s="90"/>
      <c r="G83" s="90"/>
      <c r="H83" s="90"/>
      <c r="I83" s="87"/>
      <c r="J83" s="88"/>
      <c r="K83" s="304">
        <v>0.05</v>
      </c>
      <c r="L83" s="858">
        <f>N77*K83</f>
        <v>4393.3950926158004</v>
      </c>
      <c r="M83" s="859"/>
      <c r="N83" s="51"/>
    </row>
    <row r="84" spans="1:14" ht="15.75" thickBot="1">
      <c r="B84" s="91" t="s">
        <v>974</v>
      </c>
      <c r="C84" s="92"/>
      <c r="D84" s="92"/>
      <c r="E84" s="92"/>
      <c r="F84" s="92"/>
      <c r="G84" s="92"/>
      <c r="H84" s="92"/>
      <c r="I84" s="93"/>
      <c r="J84" s="94"/>
      <c r="K84" s="305">
        <v>0.05</v>
      </c>
      <c r="L84" s="860">
        <f>N77*K84</f>
        <v>4393.3950926158004</v>
      </c>
      <c r="M84" s="861"/>
      <c r="N84" s="51"/>
    </row>
    <row r="85" spans="1:14" ht="15.75" thickBot="1">
      <c r="B85" s="823" t="s">
        <v>953</v>
      </c>
      <c r="C85" s="824"/>
      <c r="D85" s="824"/>
      <c r="E85" s="824"/>
      <c r="F85" s="824"/>
      <c r="G85" s="824"/>
      <c r="H85" s="824"/>
      <c r="I85" s="824"/>
      <c r="J85" s="824"/>
      <c r="K85" s="824"/>
      <c r="L85" s="824"/>
      <c r="M85" s="825"/>
      <c r="N85" s="52">
        <f>L82+L83+L84</f>
        <v>26360.370555694801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114228.2724080108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12</v>
      </c>
      <c r="N36" s="272">
        <f>K36/M36</f>
        <v>5601.8200618460605</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91892.464976586154</v>
      </c>
      <c r="L37" s="270"/>
      <c r="M37" s="271">
        <v>12</v>
      </c>
      <c r="N37" s="272">
        <f>K37/M37</f>
        <v>7657.7054147155131</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184084.84487840594</v>
      </c>
      <c r="L38" s="270"/>
      <c r="M38" s="271">
        <v>12</v>
      </c>
      <c r="N38" s="272">
        <f>K38/M38</f>
        <v>15340.403739867163</v>
      </c>
    </row>
    <row r="39" spans="1:14">
      <c r="A39" s="113" t="s">
        <v>299</v>
      </c>
      <c r="B39" s="872" t="str">
        <f>VLOOKUP(A39,EQUIPOS!A7:D154,3,FALSE)</f>
        <v xml:space="preserve">Recicladora, potencia 430HP </v>
      </c>
      <c r="C39" s="873"/>
      <c r="D39" s="873"/>
      <c r="E39" s="873"/>
      <c r="F39" s="873"/>
      <c r="G39" s="873"/>
      <c r="H39" s="874"/>
      <c r="I39" s="267"/>
      <c r="J39" s="268"/>
      <c r="K39" s="269">
        <f>VLOOKUP(A39,EQUIPOS!A7:D164,4,FALSE)</f>
        <v>572188.39062741143</v>
      </c>
      <c r="L39" s="270"/>
      <c r="M39" s="271">
        <v>12</v>
      </c>
      <c r="N39" s="272">
        <f>K39/M39</f>
        <v>47682.365885617619</v>
      </c>
    </row>
    <row r="40" spans="1:14">
      <c r="A40" t="s">
        <v>365</v>
      </c>
      <c r="B40" s="872" t="str">
        <f>VLOOKUP(A40,EQUIPOS!A8:D154,3,FALSE)</f>
        <v xml:space="preserve">Vibrocompatador, potencia 153 HP, peso 10 Ton. </v>
      </c>
      <c r="C40" s="873"/>
      <c r="D40" s="873"/>
      <c r="E40" s="873"/>
      <c r="F40" s="873"/>
      <c r="G40" s="873"/>
      <c r="H40" s="874"/>
      <c r="I40" s="267"/>
      <c r="J40" s="268"/>
      <c r="K40" s="269">
        <f>VLOOKUP(A40,EQUIPOS!A8:D165,4,FALSE)</f>
        <v>110451.53611919442</v>
      </c>
      <c r="L40" s="270"/>
      <c r="M40" s="271">
        <v>12</v>
      </c>
      <c r="N40" s="272">
        <f>K40/M40</f>
        <v>9204.2946765995348</v>
      </c>
    </row>
    <row r="41" spans="1:14">
      <c r="B41" s="872"/>
      <c r="C41" s="873"/>
      <c r="D41" s="873"/>
      <c r="E41" s="873"/>
      <c r="F41" s="873"/>
      <c r="G41" s="873"/>
      <c r="H41" s="874"/>
      <c r="I41" s="875"/>
      <c r="J41" s="876"/>
      <c r="K41" s="269"/>
      <c r="L41" s="877"/>
      <c r="M41" s="878"/>
      <c r="N41" s="272"/>
    </row>
    <row r="42" spans="1:14">
      <c r="B42" s="872"/>
      <c r="C42" s="873"/>
      <c r="D42" s="873"/>
      <c r="E42" s="879"/>
      <c r="F42" s="873"/>
      <c r="G42" s="873"/>
      <c r="H42" s="874"/>
      <c r="I42" s="36"/>
      <c r="J42" s="37"/>
      <c r="K42" s="274"/>
      <c r="L42" s="276"/>
      <c r="M42" s="277"/>
      <c r="N42" s="278"/>
    </row>
    <row r="43" spans="1:14">
      <c r="B43" s="880" t="s">
        <v>952</v>
      </c>
      <c r="C43" s="958"/>
      <c r="D43" s="958"/>
      <c r="E43" s="38"/>
      <c r="F43" s="39"/>
      <c r="G43" s="39"/>
      <c r="H43" s="40"/>
      <c r="I43" s="36"/>
      <c r="J43" s="37"/>
      <c r="K43" s="279"/>
      <c r="L43" s="276"/>
      <c r="M43" s="401">
        <v>0.1</v>
      </c>
      <c r="N43" s="344">
        <f>N77*M43</f>
        <v>502.32209751500835</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85988.911876160884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91.77054794235211</v>
      </c>
      <c r="N50" s="272">
        <f>K50*M50</f>
        <v>6882.7910956764081</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1317.2431088798589</v>
      </c>
      <c r="N51" s="272">
        <f>K51*M51</f>
        <v>1712.4160415438166</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SUM(N50:N54)</f>
        <v>8595.2071372202245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5023.2209751500832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99607.339988531181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19921.467997706237</v>
      </c>
      <c r="M84" s="859"/>
      <c r="N84" s="51"/>
    </row>
    <row r="85" spans="1:14">
      <c r="B85" s="89" t="s">
        <v>973</v>
      </c>
      <c r="C85" s="90"/>
      <c r="D85" s="90"/>
      <c r="E85" s="90"/>
      <c r="F85" s="90"/>
      <c r="G85" s="90"/>
      <c r="H85" s="90"/>
      <c r="I85" s="87"/>
      <c r="J85" s="88"/>
      <c r="K85" s="304">
        <v>0.05</v>
      </c>
      <c r="L85" s="858">
        <f>N79*K85</f>
        <v>4980.3669994265592</v>
      </c>
      <c r="M85" s="859"/>
      <c r="N85" s="51"/>
    </row>
    <row r="86" spans="1:14" ht="15.75" thickBot="1">
      <c r="B86" s="91" t="s">
        <v>974</v>
      </c>
      <c r="C86" s="92"/>
      <c r="D86" s="92"/>
      <c r="E86" s="92"/>
      <c r="F86" s="92"/>
      <c r="G86" s="92"/>
      <c r="H86" s="92"/>
      <c r="I86" s="93"/>
      <c r="J86" s="94"/>
      <c r="K86" s="305">
        <v>0.05</v>
      </c>
      <c r="L86" s="860">
        <f>N79*K86</f>
        <v>4980.3669994265592</v>
      </c>
      <c r="M86" s="861"/>
      <c r="N86" s="51"/>
    </row>
    <row r="87" spans="1:14" ht="15.75" thickBot="1">
      <c r="B87" s="823" t="s">
        <v>953</v>
      </c>
      <c r="C87" s="824"/>
      <c r="D87" s="824"/>
      <c r="E87" s="824"/>
      <c r="F87" s="824"/>
      <c r="G87" s="824"/>
      <c r="H87" s="824"/>
      <c r="I87" s="824"/>
      <c r="J87" s="824"/>
      <c r="K87" s="824"/>
      <c r="L87" s="824"/>
      <c r="M87" s="825"/>
      <c r="N87" s="52">
        <f>L84+L85+L86</f>
        <v>29882.201996559354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129489.54198509053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18</v>
      </c>
      <c r="N36" s="272">
        <f>K36/M36</f>
        <v>3734.5467078973734</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91892.464976586154</v>
      </c>
      <c r="L37" s="270"/>
      <c r="M37" s="271">
        <v>18</v>
      </c>
      <c r="N37" s="272">
        <f>K37/M37</f>
        <v>5105.1369431436751</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184084.84487840594</v>
      </c>
      <c r="L38" s="270"/>
      <c r="M38" s="271">
        <v>18</v>
      </c>
      <c r="N38" s="272">
        <f>K38/M38</f>
        <v>10226.935826578108</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572188.39062741143</v>
      </c>
      <c r="L39" s="877">
        <v>18</v>
      </c>
      <c r="M39" s="878"/>
      <c r="N39" s="272">
        <f>K39/L39</f>
        <v>31788.243923745078</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110451.53611919442</v>
      </c>
      <c r="L40" s="276"/>
      <c r="M40" s="277">
        <v>18</v>
      </c>
      <c r="N40" s="272">
        <f>K40/M40</f>
        <v>6136.1964510663565</v>
      </c>
    </row>
    <row r="41" spans="1:14">
      <c r="B41" s="320"/>
      <c r="C41" s="321"/>
      <c r="D41" s="321"/>
      <c r="E41" s="321"/>
      <c r="F41" s="323"/>
      <c r="G41" s="323"/>
      <c r="H41" s="125"/>
      <c r="I41" s="36"/>
      <c r="J41" s="37"/>
      <c r="K41" s="274"/>
      <c r="L41" s="276"/>
      <c r="M41" s="277"/>
      <c r="N41" s="272"/>
    </row>
    <row r="42" spans="1:14">
      <c r="B42" s="880" t="s">
        <v>952</v>
      </c>
      <c r="C42" s="881"/>
      <c r="D42" s="881"/>
      <c r="E42" s="38"/>
      <c r="F42" s="39"/>
      <c r="G42" s="39"/>
      <c r="H42" s="40"/>
      <c r="I42" s="36"/>
      <c r="J42" s="37"/>
      <c r="K42" s="279"/>
      <c r="L42" s="276"/>
      <c r="M42" s="401">
        <v>0.01</v>
      </c>
      <c r="N42" s="344">
        <f>N76*M42</f>
        <v>33.488139834333886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57024.547992264917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451335.3699031712</v>
      </c>
      <c r="N49" s="272">
        <f>K49*M49</f>
        <v>69054.311595185194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69054.311595185194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924.54139830523263</v>
      </c>
      <c r="M59" s="911"/>
      <c r="N59" s="287">
        <f>K59*L59</f>
        <v>141.45483394070058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141.45483394070058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3348.8139834333888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129569.12840482419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25913.825680964841</v>
      </c>
      <c r="M83" s="859"/>
      <c r="N83" s="51"/>
    </row>
    <row r="84" spans="1:14">
      <c r="B84" s="89" t="s">
        <v>973</v>
      </c>
      <c r="C84" s="90"/>
      <c r="D84" s="90"/>
      <c r="E84" s="90"/>
      <c r="F84" s="90"/>
      <c r="G84" s="90"/>
      <c r="H84" s="90"/>
      <c r="I84" s="87"/>
      <c r="J84" s="88"/>
      <c r="K84" s="304">
        <v>0.05</v>
      </c>
      <c r="L84" s="858">
        <f>N78*K84</f>
        <v>6478.4564202412103</v>
      </c>
      <c r="M84" s="859"/>
      <c r="N84" s="51"/>
    </row>
    <row r="85" spans="1:14" ht="15.75" thickBot="1">
      <c r="B85" s="91" t="s">
        <v>974</v>
      </c>
      <c r="C85" s="92"/>
      <c r="D85" s="92"/>
      <c r="E85" s="92"/>
      <c r="F85" s="92"/>
      <c r="G85" s="92"/>
      <c r="H85" s="92"/>
      <c r="I85" s="93"/>
      <c r="J85" s="94"/>
      <c r="K85" s="305">
        <v>0.05</v>
      </c>
      <c r="L85" s="860">
        <f>N78*K85</f>
        <v>6478.4564202412103</v>
      </c>
      <c r="M85" s="861"/>
      <c r="N85" s="51"/>
    </row>
    <row r="86" spans="1:14" ht="15.75" thickBot="1">
      <c r="B86" s="823" t="s">
        <v>953</v>
      </c>
      <c r="C86" s="824"/>
      <c r="D86" s="824"/>
      <c r="E86" s="824"/>
      <c r="F86" s="824"/>
      <c r="G86" s="824"/>
      <c r="H86" s="824"/>
      <c r="I86" s="824"/>
      <c r="J86" s="824"/>
      <c r="K86" s="824"/>
      <c r="L86" s="824"/>
      <c r="M86" s="825"/>
      <c r="N86" s="52">
        <f>L83+L84+L85</f>
        <v>38870.73852144726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168439.86692627147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18</v>
      </c>
      <c r="N36" s="272">
        <f>K36/M36</f>
        <v>3734.5467078973734</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91892.464976586154</v>
      </c>
      <c r="L37" s="270"/>
      <c r="M37" s="271">
        <v>18</v>
      </c>
      <c r="N37" s="272">
        <f>K37/M37</f>
        <v>5105.1369431436751</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184084.84487840594</v>
      </c>
      <c r="L38" s="270"/>
      <c r="M38" s="271">
        <v>18</v>
      </c>
      <c r="N38" s="272">
        <f>K38/M38</f>
        <v>10226.935826578108</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572188.39062741143</v>
      </c>
      <c r="L39" s="877">
        <v>18</v>
      </c>
      <c r="M39" s="878"/>
      <c r="N39" s="272">
        <f>K39/L39</f>
        <v>31788.243923745078</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110451.53611919442</v>
      </c>
      <c r="L40" s="276"/>
      <c r="M40" s="277">
        <v>18</v>
      </c>
      <c r="N40" s="272">
        <f>K40/M40</f>
        <v>6136.1964510663565</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33.488139834333886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57024.547992264917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470958.64685548295</v>
      </c>
      <c r="N49" s="272">
        <f>K49*M49</f>
        <v>72056.672968888888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72056.672968888888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924.54139830523263</v>
      </c>
      <c r="M59" s="911"/>
      <c r="N59" s="287">
        <f>K59*L59</f>
        <v>141.45483394070058</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141.45483394070058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3348.8139834333888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132571.4897785279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26514.297955705581</v>
      </c>
      <c r="M83" s="859"/>
      <c r="N83" s="51"/>
    </row>
    <row r="84" spans="1:14">
      <c r="B84" s="89" t="s">
        <v>973</v>
      </c>
      <c r="C84" s="90"/>
      <c r="D84" s="90"/>
      <c r="E84" s="90"/>
      <c r="F84" s="90"/>
      <c r="G84" s="90"/>
      <c r="H84" s="90"/>
      <c r="I84" s="87"/>
      <c r="J84" s="88"/>
      <c r="K84" s="304">
        <v>0.05</v>
      </c>
      <c r="L84" s="858">
        <f>N78*K84</f>
        <v>6628.5744889263951</v>
      </c>
      <c r="M84" s="859"/>
      <c r="N84" s="51"/>
    </row>
    <row r="85" spans="1:14" ht="15.75" thickBot="1">
      <c r="B85" s="91" t="s">
        <v>974</v>
      </c>
      <c r="C85" s="92"/>
      <c r="D85" s="92"/>
      <c r="E85" s="92"/>
      <c r="F85" s="92"/>
      <c r="G85" s="92"/>
      <c r="H85" s="92"/>
      <c r="I85" s="93"/>
      <c r="J85" s="94"/>
      <c r="K85" s="305">
        <v>0.05</v>
      </c>
      <c r="L85" s="860">
        <f>N78*K85</f>
        <v>6628.5744889263951</v>
      </c>
      <c r="M85" s="861"/>
      <c r="N85" s="51"/>
    </row>
    <row r="86" spans="1:14" ht="15.75" thickBot="1">
      <c r="B86" s="823" t="s">
        <v>953</v>
      </c>
      <c r="C86" s="824"/>
      <c r="D86" s="824"/>
      <c r="E86" s="824"/>
      <c r="F86" s="824"/>
      <c r="G86" s="824"/>
      <c r="H86" s="824"/>
      <c r="I86" s="824"/>
      <c r="J86" s="824"/>
      <c r="K86" s="824"/>
      <c r="L86" s="824"/>
      <c r="M86" s="825"/>
      <c r="N86" s="52">
        <f>L83+L84+L85</f>
        <v>39771.446933558371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172342.93671208626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15</v>
      </c>
      <c r="N36" s="272">
        <f>K36/M36</f>
        <v>4481.4560494768484</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91892.464976586154</v>
      </c>
      <c r="L37" s="270"/>
      <c r="M37" s="271">
        <v>15</v>
      </c>
      <c r="N37" s="272">
        <f>K37/M37</f>
        <v>6126.1643317724102</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184084.84487840594</v>
      </c>
      <c r="L38" s="270"/>
      <c r="M38" s="271">
        <v>15</v>
      </c>
      <c r="N38" s="272">
        <f>K38/M38</f>
        <v>12272.32299189373</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572188.39062741143</v>
      </c>
      <c r="L39" s="877">
        <v>15</v>
      </c>
      <c r="M39" s="878"/>
      <c r="N39" s="272">
        <f>K39/L39</f>
        <v>38145.892708494095</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110451.53611919442</v>
      </c>
      <c r="L40" s="276"/>
      <c r="M40" s="277">
        <v>15</v>
      </c>
      <c r="N40" s="272">
        <f>K40/M40</f>
        <v>7363.435741279628</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40.185767801200662</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68429.45759071791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451335.3699031712</v>
      </c>
      <c r="N49" s="272">
        <f>K49*M49</f>
        <v>69054.311595185194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69054.311595185194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924.54139830523263</v>
      </c>
      <c r="M59" s="911"/>
      <c r="N59" s="287">
        <f>K59*L59</f>
        <v>141.45483394070058</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141.45483394070058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4018.5767801200664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141643.80079996385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28328.760159992773</v>
      </c>
      <c r="M83" s="859"/>
      <c r="N83" s="51"/>
    </row>
    <row r="84" spans="1:14">
      <c r="B84" s="89" t="s">
        <v>973</v>
      </c>
      <c r="C84" s="90"/>
      <c r="D84" s="90"/>
      <c r="E84" s="90"/>
      <c r="F84" s="90"/>
      <c r="G84" s="90"/>
      <c r="H84" s="90"/>
      <c r="I84" s="87"/>
      <c r="J84" s="88"/>
      <c r="K84" s="304">
        <v>0.05</v>
      </c>
      <c r="L84" s="858">
        <f>N78*K84</f>
        <v>7082.1900399981932</v>
      </c>
      <c r="M84" s="859"/>
      <c r="N84" s="51"/>
    </row>
    <row r="85" spans="1:14" ht="15.75" thickBot="1">
      <c r="B85" s="91" t="s">
        <v>974</v>
      </c>
      <c r="C85" s="92"/>
      <c r="D85" s="92"/>
      <c r="E85" s="92"/>
      <c r="F85" s="92"/>
      <c r="G85" s="92"/>
      <c r="H85" s="92"/>
      <c r="I85" s="93"/>
      <c r="J85" s="94"/>
      <c r="K85" s="305">
        <v>0.05</v>
      </c>
      <c r="L85" s="860">
        <f>N78*K85</f>
        <v>7082.1900399981932</v>
      </c>
      <c r="M85" s="861"/>
      <c r="N85" s="51"/>
    </row>
    <row r="86" spans="1:14" ht="15.75" thickBot="1">
      <c r="B86" s="823" t="s">
        <v>953</v>
      </c>
      <c r="C86" s="824"/>
      <c r="D86" s="824"/>
      <c r="E86" s="824"/>
      <c r="F86" s="824"/>
      <c r="G86" s="824"/>
      <c r="H86" s="824"/>
      <c r="I86" s="824"/>
      <c r="J86" s="824"/>
      <c r="K86" s="824"/>
      <c r="L86" s="824"/>
      <c r="M86" s="825"/>
      <c r="N86" s="52">
        <f>L83+L84+L85</f>
        <v>42493.140239989167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184136.94103995303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271">
        <v>15</v>
      </c>
      <c r="N36" s="272">
        <f>K36/M36</f>
        <v>4481.4560494768484</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91892.464976586154</v>
      </c>
      <c r="L37" s="270"/>
      <c r="M37" s="271">
        <v>15</v>
      </c>
      <c r="N37" s="272">
        <f>K37/M37</f>
        <v>6126.1643317724102</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184084.84487840594</v>
      </c>
      <c r="L38" s="270"/>
      <c r="M38" s="271">
        <v>15</v>
      </c>
      <c r="N38" s="272">
        <f>K38/M38</f>
        <v>12272.32299189373</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572188.39062741143</v>
      </c>
      <c r="L39" s="877">
        <v>15</v>
      </c>
      <c r="M39" s="878"/>
      <c r="N39" s="272">
        <f>K39/L39</f>
        <v>38145.892708494095</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110451.53611919442</v>
      </c>
      <c r="L40" s="276"/>
      <c r="M40" s="277">
        <v>15</v>
      </c>
      <c r="N40" s="272">
        <f>K40/M40</f>
        <v>7363.435741279628</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40.185767801200662</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68429.45759071791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470958.64685548295</v>
      </c>
      <c r="N49" s="272">
        <f>K49*M49</f>
        <v>72056.672968888888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72056.672968888888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924.54139830523263</v>
      </c>
      <c r="M59" s="911"/>
      <c r="N59" s="287">
        <f>K59*L59</f>
        <v>141.45483394070058</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141.45483394070058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4018.5767801200664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144646.16217366754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28929.232434733509</v>
      </c>
      <c r="M83" s="859"/>
      <c r="N83" s="51"/>
    </row>
    <row r="84" spans="1:14">
      <c r="B84" s="89" t="s">
        <v>973</v>
      </c>
      <c r="C84" s="90"/>
      <c r="D84" s="90"/>
      <c r="E84" s="90"/>
      <c r="F84" s="90"/>
      <c r="G84" s="90"/>
      <c r="H84" s="90"/>
      <c r="I84" s="87"/>
      <c r="J84" s="88"/>
      <c r="K84" s="304">
        <v>0.05</v>
      </c>
      <c r="L84" s="858">
        <f>N78*K84</f>
        <v>7232.3081086833772</v>
      </c>
      <c r="M84" s="859"/>
      <c r="N84" s="51"/>
    </row>
    <row r="85" spans="1:14" ht="15.75" thickBot="1">
      <c r="B85" s="91" t="s">
        <v>974</v>
      </c>
      <c r="C85" s="92"/>
      <c r="D85" s="92"/>
      <c r="E85" s="92"/>
      <c r="F85" s="92"/>
      <c r="G85" s="92"/>
      <c r="H85" s="92"/>
      <c r="I85" s="93"/>
      <c r="J85" s="94"/>
      <c r="K85" s="305">
        <v>0.05</v>
      </c>
      <c r="L85" s="860">
        <f>N78*K85</f>
        <v>7232.3081086833772</v>
      </c>
      <c r="M85" s="861"/>
      <c r="N85" s="51"/>
    </row>
    <row r="86" spans="1:14" ht="15.75" thickBot="1">
      <c r="B86" s="823" t="s">
        <v>953</v>
      </c>
      <c r="C86" s="824"/>
      <c r="D86" s="824"/>
      <c r="E86" s="824"/>
      <c r="F86" s="824"/>
      <c r="G86" s="824"/>
      <c r="H86" s="824"/>
      <c r="I86" s="824"/>
      <c r="J86" s="824"/>
      <c r="K86" s="824"/>
      <c r="L86" s="824"/>
      <c r="M86" s="825"/>
      <c r="N86" s="52">
        <f>L83+L84+L85</f>
        <v>43393.848652100263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188040.01082576782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4.82229213614408</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3254.496992882438</v>
      </c>
      <c r="N49" s="272">
        <f>K49*M49</f>
        <v>3433.494327490972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3433.494327490972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482.22921361440797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3920.5458332415237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784.10916664830484</v>
      </c>
      <c r="M83" s="859"/>
      <c r="N83" s="51"/>
    </row>
    <row r="84" spans="1:14">
      <c r="B84" s="89" t="s">
        <v>973</v>
      </c>
      <c r="C84" s="90"/>
      <c r="D84" s="90"/>
      <c r="E84" s="90"/>
      <c r="F84" s="90"/>
      <c r="G84" s="90"/>
      <c r="H84" s="90"/>
      <c r="I84" s="87"/>
      <c r="J84" s="88"/>
      <c r="K84" s="304">
        <v>0.05</v>
      </c>
      <c r="L84" s="858">
        <f>N78*K84</f>
        <v>196.02729166207621</v>
      </c>
      <c r="M84" s="859"/>
      <c r="N84" s="51"/>
    </row>
    <row r="85" spans="1:14" ht="15.75" thickBot="1">
      <c r="B85" s="91" t="s">
        <v>974</v>
      </c>
      <c r="C85" s="92"/>
      <c r="D85" s="92"/>
      <c r="E85" s="92"/>
      <c r="F85" s="92"/>
      <c r="G85" s="92"/>
      <c r="H85" s="92"/>
      <c r="I85" s="93"/>
      <c r="J85" s="94"/>
      <c r="K85" s="305">
        <v>0.05</v>
      </c>
      <c r="L85" s="860">
        <f>N78*K85</f>
        <v>196.02729166207621</v>
      </c>
      <c r="M85" s="861"/>
      <c r="N85" s="51"/>
    </row>
    <row r="86" spans="1:14" ht="15.75" thickBot="1">
      <c r="B86" s="823" t="s">
        <v>953</v>
      </c>
      <c r="C86" s="824"/>
      <c r="D86" s="824"/>
      <c r="E86" s="824"/>
      <c r="F86" s="824"/>
      <c r="G86" s="824"/>
      <c r="H86" s="824"/>
      <c r="I86" s="824"/>
      <c r="J86" s="824"/>
      <c r="K86" s="824"/>
      <c r="L86" s="824"/>
      <c r="M86" s="825"/>
      <c r="N86" s="52">
        <f>L83+L84+L85</f>
        <v>1176.1637499724573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5096.7095832139812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164</v>
      </c>
      <c r="B36" s="872" t="str">
        <f>VLOOKUP(A36,EQUIPOS!A6:D154,3,FALSE)</f>
        <v>Compactador manual de rodillo</v>
      </c>
      <c r="C36" s="873"/>
      <c r="D36" s="873"/>
      <c r="E36" s="873"/>
      <c r="F36" s="873"/>
      <c r="G36" s="873"/>
      <c r="H36" s="874"/>
      <c r="I36" s="267"/>
      <c r="J36" s="268"/>
      <c r="K36" s="269">
        <f>VLOOKUP(A36,EQUIPOS!A6:D163,4,FALSE)</f>
        <v>83892.286778656504</v>
      </c>
      <c r="L36" s="270"/>
      <c r="M36" s="271">
        <v>2</v>
      </c>
      <c r="N36" s="272">
        <f>K36/M36</f>
        <v>41946.143389328252</v>
      </c>
    </row>
    <row r="37" spans="1:14">
      <c r="A37" s="113" t="s">
        <v>180</v>
      </c>
      <c r="B37" s="872" t="str">
        <f>VLOOKUP(A37,EQUIPOS!A7:D154,3,FALSE)</f>
        <v>Compresor 120 HP, con martillo.</v>
      </c>
      <c r="C37" s="873"/>
      <c r="D37" s="873"/>
      <c r="E37" s="873"/>
      <c r="F37" s="873"/>
      <c r="G37" s="873"/>
      <c r="H37" s="874"/>
      <c r="I37" s="267"/>
      <c r="J37" s="268"/>
      <c r="K37" s="269">
        <f>VLOOKUP(A37,EQUIPOS!A7:D164,4,FALSE)</f>
        <v>77083.379052983786</v>
      </c>
      <c r="L37" s="270"/>
      <c r="M37" s="271">
        <v>4</v>
      </c>
      <c r="N37" s="272">
        <f>K37/M37</f>
        <v>19270.844763245947</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15096.417005819239</v>
      </c>
      <c r="L38" s="270"/>
      <c r="M38" s="271">
        <v>10</v>
      </c>
      <c r="N38" s="272">
        <f>K38/M38</f>
        <v>1509.6417005819239</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67"/>
      <c r="J39" s="268"/>
      <c r="K39" s="269">
        <f>VLOOKUP(A39,EQUIPOS!A9:D166,4,FALSE)</f>
        <v>83899.627353749631</v>
      </c>
      <c r="L39" s="270"/>
      <c r="M39" s="271">
        <v>10</v>
      </c>
      <c r="N39" s="272">
        <f>K39/M39</f>
        <v>8389.9627353749638</v>
      </c>
    </row>
    <row r="40" spans="1:14">
      <c r="A40" t="s">
        <v>129</v>
      </c>
      <c r="B40" s="872" t="str">
        <f>VLOOKUP(A40,EQUIPOS!A10:D154,3,FALSE)</f>
        <v xml:space="preserve">Buldozer, Potencia al volante de 140 HP, motor de 2200 RPM, longitud de hoja 4,80m. </v>
      </c>
      <c r="C40" s="873"/>
      <c r="D40" s="873"/>
      <c r="E40" s="873"/>
      <c r="F40" s="873"/>
      <c r="G40" s="873"/>
      <c r="H40" s="874"/>
      <c r="I40" s="267"/>
      <c r="J40" s="268"/>
      <c r="K40" s="269">
        <f>VLOOKUP(A40,EQUIPOS!A10:D167,4,FALSE)</f>
        <v>148291.15207070741</v>
      </c>
      <c r="L40" s="270"/>
      <c r="M40" s="271">
        <v>100</v>
      </c>
      <c r="N40" s="272">
        <f>K40/M40</f>
        <v>1482.911520707074</v>
      </c>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1506.9662925450248</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74106.470401783183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3077.670815139857</v>
      </c>
      <c r="N53" s="272">
        <f>K53*M53</f>
        <v>3077.670815139857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3077.670815139857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0">
        <f>VLOOKUP(A63,TRANSPORTE!A5:D117,4,FALSE)</f>
        <v>1294.9770701708335</v>
      </c>
      <c r="M63" s="911"/>
      <c r="N63" s="287">
        <f>K63*L63</f>
        <v>1683.4701912220835</v>
      </c>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1683.4701912220835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15069.662925450248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93937.274333595371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18787.454866719076</v>
      </c>
      <c r="M87" s="859"/>
      <c r="N87" s="51"/>
    </row>
    <row r="88" spans="1:14">
      <c r="B88" s="89" t="s">
        <v>973</v>
      </c>
      <c r="C88" s="90"/>
      <c r="D88" s="90"/>
      <c r="E88" s="90"/>
      <c r="F88" s="90"/>
      <c r="G88" s="90"/>
      <c r="H88" s="90"/>
      <c r="I88" s="87"/>
      <c r="J88" s="88"/>
      <c r="K88" s="304">
        <v>0.05</v>
      </c>
      <c r="L88" s="858">
        <f>N82*K88</f>
        <v>4696.8637166797689</v>
      </c>
      <c r="M88" s="859"/>
      <c r="N88" s="51"/>
    </row>
    <row r="89" spans="1:14" ht="15.75" thickBot="1">
      <c r="B89" s="91" t="s">
        <v>974</v>
      </c>
      <c r="C89" s="92"/>
      <c r="D89" s="92"/>
      <c r="E89" s="92"/>
      <c r="F89" s="92"/>
      <c r="G89" s="92"/>
      <c r="H89" s="92"/>
      <c r="I89" s="93"/>
      <c r="J89" s="94"/>
      <c r="K89" s="305">
        <v>0.05</v>
      </c>
      <c r="L89" s="860">
        <f>N82*K89</f>
        <v>4696.8637166797689</v>
      </c>
      <c r="M89" s="861"/>
      <c r="N89" s="51"/>
    </row>
    <row r="90" spans="1:14" ht="15.75" thickBot="1">
      <c r="B90" s="823" t="s">
        <v>953</v>
      </c>
      <c r="C90" s="824"/>
      <c r="D90" s="824"/>
      <c r="E90" s="824"/>
      <c r="F90" s="824"/>
      <c r="G90" s="824"/>
      <c r="H90" s="824"/>
      <c r="I90" s="824"/>
      <c r="J90" s="824"/>
      <c r="K90" s="824"/>
      <c r="L90" s="824"/>
      <c r="M90" s="825"/>
      <c r="N90" s="52">
        <f>L87+L88+L89</f>
        <v>28181.182300078617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122118.45663367398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4628.7569230123736</v>
      </c>
      <c r="L36" s="270"/>
      <c r="M36" s="271">
        <v>2</v>
      </c>
      <c r="N36" s="272">
        <f>K36/M36</f>
        <v>2314.3784615061868</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267"/>
      <c r="J37" s="268"/>
      <c r="K37" s="269">
        <f>VLOOKUP(A37,EQUIPOS!A7:D164,4,FALSE)</f>
        <v>83899.627353749631</v>
      </c>
      <c r="L37" s="270"/>
      <c r="M37" s="271">
        <v>10</v>
      </c>
      <c r="N37" s="272">
        <f>K37/M37</f>
        <v>8389.9627353749638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301.39325850900497</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11005.734455390155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6027.8651701800991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17033.599625570256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3406.7199251140514</v>
      </c>
      <c r="M87" s="859"/>
      <c r="N87" s="51"/>
    </row>
    <row r="88" spans="1:14">
      <c r="B88" s="89" t="s">
        <v>973</v>
      </c>
      <c r="C88" s="90"/>
      <c r="D88" s="90"/>
      <c r="E88" s="90"/>
      <c r="F88" s="90"/>
      <c r="G88" s="90"/>
      <c r="H88" s="90"/>
      <c r="I88" s="87"/>
      <c r="J88" s="88"/>
      <c r="K88" s="304">
        <v>0.05</v>
      </c>
      <c r="L88" s="858">
        <f>N82*K88</f>
        <v>851.67998127851286</v>
      </c>
      <c r="M88" s="859"/>
      <c r="N88" s="51"/>
    </row>
    <row r="89" spans="1:14" ht="15.75" thickBot="1">
      <c r="B89" s="91" t="s">
        <v>974</v>
      </c>
      <c r="C89" s="92"/>
      <c r="D89" s="92"/>
      <c r="E89" s="92"/>
      <c r="F89" s="92"/>
      <c r="G89" s="92"/>
      <c r="H89" s="92"/>
      <c r="I89" s="93"/>
      <c r="J89" s="94"/>
      <c r="K89" s="305">
        <v>0.05</v>
      </c>
      <c r="L89" s="860">
        <f>N82*K89</f>
        <v>851.67998127851286</v>
      </c>
      <c r="M89" s="861"/>
      <c r="N89" s="51"/>
    </row>
    <row r="90" spans="1:14" ht="15.75" thickBot="1">
      <c r="B90" s="823" t="s">
        <v>953</v>
      </c>
      <c r="C90" s="824"/>
      <c r="D90" s="824"/>
      <c r="E90" s="824"/>
      <c r="F90" s="824"/>
      <c r="G90" s="824"/>
      <c r="H90" s="824"/>
      <c r="I90" s="824"/>
      <c r="J90" s="824"/>
      <c r="K90" s="824"/>
      <c r="L90" s="824"/>
      <c r="M90" s="825"/>
      <c r="N90" s="52">
        <f>L87+L88+L89</f>
        <v>5110.0798876710769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22143.679513241332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VLOOKUP(A36,EQUIPOS!A6:D163,4,FALSE)</f>
        <v>2191.6859920924016</v>
      </c>
      <c r="L36" s="270"/>
      <c r="M36" s="271">
        <v>60</v>
      </c>
      <c r="N36" s="272">
        <f>K36/M36</f>
        <v>36.528099868206695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60</v>
      </c>
      <c r="N37" s="272">
        <f>K37/M37</f>
        <v>817.65267757622655</v>
      </c>
    </row>
    <row r="38" spans="1:14">
      <c r="A38" t="s">
        <v>138</v>
      </c>
      <c r="B38" s="872" t="str">
        <f>VLOOKUP(A38,EQUIPOS!A8:D154,3,FALSE)</f>
        <v>Camioneta D-300</v>
      </c>
      <c r="C38" s="873"/>
      <c r="D38" s="873"/>
      <c r="E38" s="873"/>
      <c r="F38" s="873"/>
      <c r="G38" s="873"/>
      <c r="H38" s="874"/>
      <c r="I38" s="267"/>
      <c r="J38" s="268"/>
      <c r="K38" s="269">
        <f>VLOOKUP(A38,EQUIPOS!A8:D165,4,FALSE)</f>
        <v>34342.356246427778</v>
      </c>
      <c r="L38" s="270"/>
      <c r="M38" s="271">
        <v>60</v>
      </c>
      <c r="N38" s="272">
        <f>K38/M38</f>
        <v>572.37260410712963</v>
      </c>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24.152836834834165</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1450.706218386397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2245.020965516565</v>
      </c>
      <c r="N53" s="272">
        <f>K53*M53</f>
        <v>269.40251586198781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269.40251586198781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483.05673669668329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2203.1654709450681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440.63309418901366</v>
      </c>
      <c r="M87" s="859"/>
      <c r="N87" s="51"/>
    </row>
    <row r="88" spans="1:14">
      <c r="B88" s="89" t="s">
        <v>973</v>
      </c>
      <c r="C88" s="90"/>
      <c r="D88" s="90"/>
      <c r="E88" s="90"/>
      <c r="F88" s="90"/>
      <c r="G88" s="90"/>
      <c r="H88" s="90"/>
      <c r="I88" s="87"/>
      <c r="J88" s="88"/>
      <c r="K88" s="304">
        <v>0.05</v>
      </c>
      <c r="L88" s="858">
        <f>N82*K88</f>
        <v>110.15827354725342</v>
      </c>
      <c r="M88" s="859"/>
      <c r="N88" s="51"/>
    </row>
    <row r="89" spans="1:14" ht="15.75" thickBot="1">
      <c r="B89" s="91" t="s">
        <v>974</v>
      </c>
      <c r="C89" s="92"/>
      <c r="D89" s="92"/>
      <c r="E89" s="92"/>
      <c r="F89" s="92"/>
      <c r="G89" s="92"/>
      <c r="H89" s="92"/>
      <c r="I89" s="93"/>
      <c r="J89" s="94"/>
      <c r="K89" s="305">
        <v>0.05</v>
      </c>
      <c r="L89" s="860">
        <f>N82*K89</f>
        <v>110.15827354725342</v>
      </c>
      <c r="M89" s="861"/>
      <c r="N89" s="51"/>
    </row>
    <row r="90" spans="1:14" ht="15.75" thickBot="1">
      <c r="B90" s="823" t="s">
        <v>953</v>
      </c>
      <c r="C90" s="824"/>
      <c r="D90" s="824"/>
      <c r="E90" s="824"/>
      <c r="F90" s="824"/>
      <c r="G90" s="824"/>
      <c r="H90" s="824"/>
      <c r="I90" s="824"/>
      <c r="J90" s="824"/>
      <c r="K90" s="824"/>
      <c r="L90" s="824"/>
      <c r="M90" s="825"/>
      <c r="N90" s="52">
        <f>L87+L88+L89</f>
        <v>660.94964128352046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2864.1151122285887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VLOOKUP(A36,EQUIPOS!A6:D163,4,FALSE)</f>
        <v>2191.6859920924016</v>
      </c>
      <c r="L36" s="270"/>
      <c r="M36" s="271">
        <v>60</v>
      </c>
      <c r="N36" s="272">
        <f t="shared" ref="N36:N39" si="0">K36/M36</f>
        <v>36.528099868206695</v>
      </c>
    </row>
    <row r="37" spans="1:14">
      <c r="A37" s="113" t="s">
        <v>324</v>
      </c>
      <c r="B37" s="872" t="str">
        <f>VLOOKUP(A37,EQUIPOS!A7:D154,3,FALSE)</f>
        <v xml:space="preserve">Ruteadora </v>
      </c>
      <c r="C37" s="873"/>
      <c r="D37" s="873"/>
      <c r="E37" s="873"/>
      <c r="F37" s="873"/>
      <c r="G37" s="873"/>
      <c r="H37" s="874"/>
      <c r="I37" s="267"/>
      <c r="J37" s="268"/>
      <c r="K37" s="269">
        <f>VLOOKUP(A37,EQUIPOS!A7:D164,4,FALSE)</f>
        <v>1687.283617835729</v>
      </c>
      <c r="L37" s="270"/>
      <c r="M37" s="271">
        <v>60</v>
      </c>
      <c r="N37" s="272">
        <f t="shared" si="0"/>
        <v>28.121393630595485</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49059.160654573592</v>
      </c>
      <c r="L38" s="270"/>
      <c r="M38" s="271">
        <v>60</v>
      </c>
      <c r="N38" s="272">
        <f t="shared" si="0"/>
        <v>817.65267757622655</v>
      </c>
    </row>
    <row r="39" spans="1:14">
      <c r="A39" t="s">
        <v>138</v>
      </c>
      <c r="B39" s="872" t="str">
        <f>VLOOKUP(A39,EQUIPOS!A9:D154,3,FALSE)</f>
        <v>Camioneta D-300</v>
      </c>
      <c r="C39" s="873"/>
      <c r="D39" s="873"/>
      <c r="E39" s="873"/>
      <c r="F39" s="873"/>
      <c r="G39" s="873"/>
      <c r="H39" s="874"/>
      <c r="I39" s="267"/>
      <c r="J39" s="268"/>
      <c r="K39" s="269">
        <f>VLOOKUP(A39,EQUIPOS!A9:D166,4,FALSE)</f>
        <v>34342.356246427778</v>
      </c>
      <c r="L39" s="270"/>
      <c r="M39" s="271">
        <v>60</v>
      </c>
      <c r="N39" s="272">
        <f t="shared" si="0"/>
        <v>572.37260410712963</v>
      </c>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N84*M46</f>
        <v>24.152836834834165</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1478.8276120169926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50361.88606592494</v>
      </c>
      <c r="N53" s="272">
        <f t="shared" ref="N53:N54" si="1">K53*M53</f>
        <v>352.53320246147462</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2245.020965516565</v>
      </c>
      <c r="N54" s="272">
        <f t="shared" si="1"/>
        <v>269.40251586198781</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5"/>
      <c r="C61" s="906"/>
      <c r="D61" s="906"/>
      <c r="E61" s="906"/>
      <c r="F61" s="906"/>
      <c r="G61" s="906"/>
      <c r="H61" s="906"/>
      <c r="I61" s="876"/>
      <c r="J61" s="42"/>
      <c r="K61" s="44"/>
      <c r="L61" s="907"/>
      <c r="M61" s="908"/>
      <c r="N61" s="45"/>
    </row>
    <row r="62" spans="1:14" ht="15.75" thickBot="1">
      <c r="B62" s="823" t="s">
        <v>953</v>
      </c>
      <c r="C62" s="824"/>
      <c r="D62" s="824"/>
      <c r="E62" s="824"/>
      <c r="F62" s="824"/>
      <c r="G62" s="824"/>
      <c r="H62" s="824"/>
      <c r="I62" s="824"/>
      <c r="J62" s="824"/>
      <c r="K62" s="824"/>
      <c r="L62" s="824"/>
      <c r="M62" s="825"/>
      <c r="N62" s="394">
        <f>SUM(N53:N61)</f>
        <v>621.93571832346242</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9" t="s">
        <v>961</v>
      </c>
      <c r="M66" s="888"/>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0">
        <f>VLOOKUP(A67,TRANSPORTE!A6:D120,4,FALSE)</f>
        <v>1294.9770701708335</v>
      </c>
      <c r="M67" s="911"/>
      <c r="N67" s="287">
        <f>L67*K67</f>
        <v>9.0648394911958352</v>
      </c>
    </row>
    <row r="68" spans="1:15">
      <c r="B68" s="46"/>
      <c r="C68" s="47"/>
      <c r="D68" s="47"/>
      <c r="E68" s="47"/>
      <c r="F68" s="47"/>
      <c r="G68" s="47"/>
      <c r="H68" s="311"/>
      <c r="I68" s="279"/>
      <c r="J68" s="286"/>
      <c r="K68" s="279"/>
      <c r="L68" s="910"/>
      <c r="M68" s="911"/>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1"/>
      <c r="M72" s="902"/>
      <c r="N72" s="127"/>
    </row>
    <row r="73" spans="1:15" ht="15.75" thickBot="1">
      <c r="B73" s="912" t="s">
        <v>953</v>
      </c>
      <c r="C73" s="866"/>
      <c r="D73" s="866"/>
      <c r="E73" s="866"/>
      <c r="F73" s="866"/>
      <c r="G73" s="866"/>
      <c r="H73" s="866"/>
      <c r="I73" s="866"/>
      <c r="J73" s="866"/>
      <c r="K73" s="866"/>
      <c r="L73" s="866"/>
      <c r="M73" s="867"/>
      <c r="N73" s="104">
        <f>N67+N68+N69+N70+N71</f>
        <v>9.0648394911958352</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2" t="s">
        <v>963</v>
      </c>
      <c r="C77" s="863"/>
      <c r="D77" s="863"/>
      <c r="E77" s="863"/>
      <c r="F77" s="863"/>
      <c r="G77" s="863"/>
      <c r="H77" s="863"/>
      <c r="I77" s="73" t="s">
        <v>964</v>
      </c>
      <c r="J77" s="75" t="s">
        <v>1410</v>
      </c>
      <c r="K77" s="74" t="s">
        <v>966</v>
      </c>
      <c r="L77" s="864" t="s">
        <v>950</v>
      </c>
      <c r="M77" s="865"/>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9"/>
      <c r="C83" s="900"/>
      <c r="D83" s="900"/>
      <c r="E83" s="900"/>
      <c r="F83" s="900"/>
      <c r="G83" s="900"/>
      <c r="H83" s="900"/>
      <c r="I83" s="126"/>
      <c r="J83" s="126"/>
      <c r="K83" s="126"/>
      <c r="L83" s="913"/>
      <c r="M83" s="913"/>
      <c r="N83" s="45"/>
    </row>
    <row r="84" spans="1:14" ht="15.75" thickBot="1">
      <c r="B84" s="912" t="s">
        <v>953</v>
      </c>
      <c r="C84" s="866"/>
      <c r="D84" s="866"/>
      <c r="E84" s="866"/>
      <c r="F84" s="866"/>
      <c r="G84" s="866"/>
      <c r="H84" s="866"/>
      <c r="I84" s="866"/>
      <c r="J84" s="866"/>
      <c r="K84" s="866"/>
      <c r="L84" s="866"/>
      <c r="M84" s="867"/>
      <c r="N84" s="301">
        <f>SUM(N78:N83)</f>
        <v>483.05673669668329</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2592.8849065283343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8" t="s">
        <v>969</v>
      </c>
      <c r="C90" s="869"/>
      <c r="D90" s="869"/>
      <c r="E90" s="869"/>
      <c r="F90" s="869"/>
      <c r="G90" s="869"/>
      <c r="H90" s="869"/>
      <c r="I90" s="314"/>
      <c r="J90" s="334"/>
      <c r="K90" s="302" t="s">
        <v>970</v>
      </c>
      <c r="L90" s="870" t="s">
        <v>971</v>
      </c>
      <c r="M90" s="871"/>
      <c r="N90" s="303"/>
    </row>
    <row r="91" spans="1:14">
      <c r="B91" s="856" t="s">
        <v>972</v>
      </c>
      <c r="C91" s="857"/>
      <c r="D91" s="857"/>
      <c r="E91" s="857"/>
      <c r="F91" s="857"/>
      <c r="G91" s="857"/>
      <c r="H91" s="857"/>
      <c r="I91" s="87"/>
      <c r="J91" s="88"/>
      <c r="K91" s="304">
        <v>0.2</v>
      </c>
      <c r="L91" s="858">
        <f>N86*K91</f>
        <v>518.57698130566689</v>
      </c>
      <c r="M91" s="859"/>
      <c r="N91" s="51"/>
    </row>
    <row r="92" spans="1:14">
      <c r="B92" s="89" t="s">
        <v>973</v>
      </c>
      <c r="C92" s="90"/>
      <c r="D92" s="90"/>
      <c r="E92" s="90"/>
      <c r="F92" s="90"/>
      <c r="G92" s="90"/>
      <c r="H92" s="90"/>
      <c r="I92" s="87"/>
      <c r="J92" s="88"/>
      <c r="K92" s="304">
        <v>0.05</v>
      </c>
      <c r="L92" s="858">
        <f>N86*K92</f>
        <v>129.64424532641672</v>
      </c>
      <c r="M92" s="859"/>
      <c r="N92" s="51"/>
    </row>
    <row r="93" spans="1:14" ht="15.75" thickBot="1">
      <c r="B93" s="91" t="s">
        <v>974</v>
      </c>
      <c r="C93" s="92"/>
      <c r="D93" s="92"/>
      <c r="E93" s="92"/>
      <c r="F93" s="92"/>
      <c r="G93" s="92"/>
      <c r="H93" s="92"/>
      <c r="I93" s="93"/>
      <c r="J93" s="94"/>
      <c r="K93" s="305">
        <v>0.05</v>
      </c>
      <c r="L93" s="860">
        <f>N86*K93</f>
        <v>129.64424532641672</v>
      </c>
      <c r="M93" s="861"/>
      <c r="N93" s="51"/>
    </row>
    <row r="94" spans="1:14" ht="15.75" thickBot="1">
      <c r="B94" s="823" t="s">
        <v>953</v>
      </c>
      <c r="C94" s="824"/>
      <c r="D94" s="824"/>
      <c r="E94" s="824"/>
      <c r="F94" s="824"/>
      <c r="G94" s="824"/>
      <c r="H94" s="824"/>
      <c r="I94" s="824"/>
      <c r="J94" s="824"/>
      <c r="K94" s="824"/>
      <c r="L94" s="824"/>
      <c r="M94" s="825"/>
      <c r="N94" s="52">
        <f>L91+L92+L93</f>
        <v>777.86547195850028</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8">
        <f>N86+N94</f>
        <v>3370.7503784868345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6" t="s">
        <v>2218</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2219</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9"/>
      <c r="K126" s="889"/>
      <c r="L126" s="889"/>
      <c r="M126" s="889"/>
      <c r="N126" s="890"/>
    </row>
    <row r="127" spans="2:14" ht="15.75" thickBot="1">
      <c r="B127" s="261" t="s">
        <v>2221</v>
      </c>
      <c r="C127" s="393"/>
      <c r="D127" s="393"/>
      <c r="E127" s="57"/>
      <c r="F127" s="57"/>
      <c r="G127" s="57"/>
      <c r="H127" s="57"/>
      <c r="I127" s="57"/>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3224.6097730546094</v>
      </c>
      <c r="L36" s="270"/>
      <c r="M36" s="271">
        <v>6.25</v>
      </c>
      <c r="N36" s="272">
        <f t="shared" ref="N36:N41" si="0">K36/M36</f>
        <v>515.93756368873755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50</v>
      </c>
      <c r="N37" s="272">
        <f t="shared" si="0"/>
        <v>981.18321309147188</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15096.417005819239</v>
      </c>
      <c r="L38" s="270"/>
      <c r="M38" s="271">
        <v>3.75</v>
      </c>
      <c r="N38" s="272">
        <f t="shared" si="0"/>
        <v>4025.7112015517973</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VLOOKUP(A39,EQUIPOS!A9:D166,4,FALSE)</f>
        <v>3325.2805171889968</v>
      </c>
      <c r="L39" s="270"/>
      <c r="M39" s="271">
        <v>6.25</v>
      </c>
      <c r="N39" s="272">
        <f t="shared" si="0"/>
        <v>532.04488275023948</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VLOOKUP(A40,EQUIPOS!A10:D167,4,FALSE)</f>
        <v>7110.9199580758714</v>
      </c>
      <c r="L40" s="270"/>
      <c r="M40" s="271">
        <v>6.25</v>
      </c>
      <c r="N40" s="272">
        <f t="shared" si="0"/>
        <v>1137.7471932921394</v>
      </c>
    </row>
    <row r="41" spans="1:14">
      <c r="A41" t="s">
        <v>363</v>
      </c>
      <c r="B41" s="872" t="str">
        <f>VLOOKUP(A41,EQUIPOS!A11:D155,3,FALSE)</f>
        <v>Vibrador de concreto, Motor de 3 hp a 18.000 rpm Mangueras de 4 mt</v>
      </c>
      <c r="C41" s="873"/>
      <c r="D41" s="873"/>
      <c r="E41" s="873"/>
      <c r="F41" s="873"/>
      <c r="G41" s="873"/>
      <c r="H41" s="874"/>
      <c r="I41" s="267"/>
      <c r="J41" s="268"/>
      <c r="K41" s="269">
        <f>VLOOKUP(A41,EQUIPOS!A11:D168,4,FALSE)</f>
        <v>5271.5815704538281</v>
      </c>
      <c r="L41" s="270"/>
      <c r="M41" s="271">
        <v>6.25</v>
      </c>
      <c r="N41" s="272">
        <f t="shared" si="0"/>
        <v>843.45305127261247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1089.639417228816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9125.7165228758149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3871.1503089340972</v>
      </c>
      <c r="N53" s="272">
        <f>K53*M53</f>
        <v>23746.639626563327</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3871.1503089340972</v>
      </c>
      <c r="N54" s="272">
        <f>K54*M54</f>
        <v>1433.7593736792953</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1025.1441696974944</v>
      </c>
      <c r="N55" s="272">
        <f>K55*M55</f>
        <v>1139.0490774416605</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2590.8392498359167</v>
      </c>
      <c r="N56" s="272">
        <f>K56*M56</f>
        <v>2878.7102775954631</v>
      </c>
    </row>
    <row r="57" spans="1:14">
      <c r="A57" s="144" t="s">
        <v>778</v>
      </c>
      <c r="B57" s="905" t="str">
        <f>VLOOKUP(A57,MATERIALES!A7:D373,3,FALSE)</f>
        <v>Antisol blanco (presentación 20 kg)</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1" t="str">
        <f>VLOOKUP(A57,MATERIALES!A11:D649,2,FALSE)</f>
        <v>kg</v>
      </c>
      <c r="K57" s="44">
        <v>1.1200000000000001</v>
      </c>
      <c r="L57" s="910">
        <f>VLOOKUP(A57,MATERIALES!A4:D373,4,FALSE)</f>
        <v>131444.52263206406</v>
      </c>
      <c r="M57" s="911"/>
      <c r="N57" s="272">
        <f>K57*L57</f>
        <v>147217.86534791178</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437588.83226170338</v>
      </c>
      <c r="N58" s="272">
        <f>K58*M58</f>
        <v>441964.72058432043</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618380.74428751192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924.54139830523263</v>
      </c>
      <c r="M66" s="911"/>
      <c r="N66" s="287">
        <f>K66*L66</f>
        <v>933.78681228828498</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933.78681228828498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SUM(N77:N82)</f>
        <v>10896.394172288159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639336.64179496421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127867.32835899285</v>
      </c>
      <c r="M90" s="859"/>
      <c r="N90" s="51"/>
    </row>
    <row r="91" spans="1:14">
      <c r="B91" s="89" t="s">
        <v>973</v>
      </c>
      <c r="C91" s="90"/>
      <c r="D91" s="90"/>
      <c r="E91" s="90"/>
      <c r="F91" s="90"/>
      <c r="G91" s="90"/>
      <c r="H91" s="90"/>
      <c r="I91" s="87"/>
      <c r="J91" s="88"/>
      <c r="K91" s="304">
        <v>0.05</v>
      </c>
      <c r="L91" s="858">
        <f>N85*K91</f>
        <v>31966.832089748212</v>
      </c>
      <c r="M91" s="859"/>
      <c r="N91" s="51"/>
    </row>
    <row r="92" spans="1:14" ht="15.75" thickBot="1">
      <c r="B92" s="91" t="s">
        <v>974</v>
      </c>
      <c r="C92" s="92"/>
      <c r="D92" s="92"/>
      <c r="E92" s="92"/>
      <c r="F92" s="92"/>
      <c r="G92" s="92"/>
      <c r="H92" s="92"/>
      <c r="I92" s="93"/>
      <c r="J92" s="94"/>
      <c r="K92" s="305">
        <v>0.05</v>
      </c>
      <c r="L92" s="860">
        <f>N85*K92</f>
        <v>31966.832089748212</v>
      </c>
      <c r="M92" s="861"/>
      <c r="N92" s="51"/>
    </row>
    <row r="93" spans="1:14" ht="15.75" thickBot="1">
      <c r="B93" s="823" t="s">
        <v>953</v>
      </c>
      <c r="C93" s="824"/>
      <c r="D93" s="824"/>
      <c r="E93" s="824"/>
      <c r="F93" s="824"/>
      <c r="G93" s="824"/>
      <c r="H93" s="824"/>
      <c r="I93" s="824"/>
      <c r="J93" s="824"/>
      <c r="K93" s="824"/>
      <c r="L93" s="824"/>
      <c r="M93" s="825"/>
      <c r="N93" s="52">
        <f>L90+L91+L92</f>
        <v>191800.99253848926</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831137.63433345349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3224.6097730546094</v>
      </c>
      <c r="L36" s="270"/>
      <c r="M36" s="271">
        <v>6.25</v>
      </c>
      <c r="N36" s="272">
        <f t="shared" ref="N36:N41" si="0">K36/M36</f>
        <v>515.93756368873755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49059.160654573592</v>
      </c>
      <c r="L37" s="270"/>
      <c r="M37" s="271">
        <v>50</v>
      </c>
      <c r="N37" s="272">
        <f t="shared" si="0"/>
        <v>981.18321309147188</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15096.417005819239</v>
      </c>
      <c r="L38" s="270"/>
      <c r="M38" s="271">
        <v>3.75</v>
      </c>
      <c r="N38" s="272">
        <f t="shared" si="0"/>
        <v>4025.7112015517973</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VLOOKUP(A39,EQUIPOS!A9:D166,4,FALSE)</f>
        <v>3325.2805171889968</v>
      </c>
      <c r="L39" s="270"/>
      <c r="M39" s="271">
        <v>6.25</v>
      </c>
      <c r="N39" s="272">
        <f t="shared" si="0"/>
        <v>532.04488275023948</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VLOOKUP(A40,EQUIPOS!A10:D167,4,FALSE)</f>
        <v>7110.9199580758714</v>
      </c>
      <c r="L40" s="270"/>
      <c r="M40" s="271">
        <v>6.25</v>
      </c>
      <c r="N40" s="272">
        <f t="shared" si="0"/>
        <v>1137.7471932921394</v>
      </c>
    </row>
    <row r="41" spans="1:14">
      <c r="A41" t="s">
        <v>363</v>
      </c>
      <c r="B41" s="872" t="str">
        <f>VLOOKUP(A41,EQUIPOS!A11:D155,3,FALSE)</f>
        <v>Vibrador de concreto, Motor de 3 hp a 18.000 rpm Mangueras de 4 mt</v>
      </c>
      <c r="C41" s="873"/>
      <c r="D41" s="873"/>
      <c r="E41" s="873"/>
      <c r="F41" s="873"/>
      <c r="G41" s="873"/>
      <c r="H41" s="874"/>
      <c r="I41" s="267"/>
      <c r="J41" s="268"/>
      <c r="K41" s="269">
        <f>VLOOKUP(A41,EQUIPOS!A11:D168,4,FALSE)</f>
        <v>5271.5815704538281</v>
      </c>
      <c r="L41" s="270"/>
      <c r="M41" s="271">
        <v>6.25</v>
      </c>
      <c r="N41" s="272">
        <f t="shared" si="0"/>
        <v>843.45305127261247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1089.639417228816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9125.7165228758149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3871.1503089340972</v>
      </c>
      <c r="N53" s="272">
        <f>K53*M53</f>
        <v>23746.639626563327</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12053.27806511137</v>
      </c>
      <c r="N54" s="272">
        <f>K54*M54</f>
        <v>13499.671432924735</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3871.1503089340972</v>
      </c>
      <c r="N55" s="272">
        <f>K55*M55</f>
        <v>1433.7593736792953</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1025.1441696974944</v>
      </c>
      <c r="N56" s="272">
        <f>K56*M56</f>
        <v>1139.0490774416605</v>
      </c>
    </row>
    <row r="57" spans="1:14">
      <c r="A57" s="144" t="s">
        <v>646</v>
      </c>
      <c r="B57" s="905" t="str">
        <f>VLOOKUP(A57,MATERIALES!A7:D373,3,FALSE)</f>
        <v>Sello de silicona o sellador autonivelante</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1" t="s">
        <v>144</v>
      </c>
      <c r="K57" s="44">
        <v>1.1111111111111112</v>
      </c>
      <c r="L57" s="910">
        <f>VLOOKUP(A57,MATERIALES!A4:D373,4,FALSE)</f>
        <v>2590.8392498359167</v>
      </c>
      <c r="M57" s="911"/>
      <c r="N57" s="272">
        <f>K57*L57</f>
        <v>2878.7102775954631</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131444.52263206406</v>
      </c>
      <c r="N58" s="272">
        <f>K58*M58</f>
        <v>147217.86534791178</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437588.83226170338</v>
      </c>
      <c r="N59" s="272">
        <f>K59*M59</f>
        <v>441964.72058432043</v>
      </c>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631880.41572043672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924.54139830523263</v>
      </c>
      <c r="M66" s="911"/>
      <c r="N66" s="287">
        <f>K66*L66</f>
        <v>933.78681228828498</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933.78681228828498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10896.394172288159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652836.31322788901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130567.26264557781</v>
      </c>
      <c r="M90" s="859"/>
      <c r="N90" s="51"/>
    </row>
    <row r="91" spans="1:14">
      <c r="B91" s="89" t="s">
        <v>973</v>
      </c>
      <c r="C91" s="90"/>
      <c r="D91" s="90"/>
      <c r="E91" s="90"/>
      <c r="F91" s="90"/>
      <c r="G91" s="90"/>
      <c r="H91" s="90"/>
      <c r="I91" s="87"/>
      <c r="J91" s="88"/>
      <c r="K91" s="304">
        <v>0.05</v>
      </c>
      <c r="L91" s="858">
        <f>N85*K91</f>
        <v>32641.815661394452</v>
      </c>
      <c r="M91" s="859"/>
      <c r="N91" s="51"/>
    </row>
    <row r="92" spans="1:14" ht="15.75" thickBot="1">
      <c r="B92" s="91" t="s">
        <v>974</v>
      </c>
      <c r="C92" s="92"/>
      <c r="D92" s="92"/>
      <c r="E92" s="92"/>
      <c r="F92" s="92"/>
      <c r="G92" s="92"/>
      <c r="H92" s="92"/>
      <c r="I92" s="93"/>
      <c r="J92" s="94"/>
      <c r="K92" s="305">
        <v>0.05</v>
      </c>
      <c r="L92" s="860">
        <f>N85*K92</f>
        <v>32641.815661394452</v>
      </c>
      <c r="M92" s="861"/>
      <c r="N92" s="51"/>
    </row>
    <row r="93" spans="1:14" ht="15.75" thickBot="1">
      <c r="B93" s="823" t="s">
        <v>953</v>
      </c>
      <c r="C93" s="824"/>
      <c r="D93" s="824"/>
      <c r="E93" s="824"/>
      <c r="F93" s="824"/>
      <c r="G93" s="824"/>
      <c r="H93" s="824"/>
      <c r="I93" s="824"/>
      <c r="J93" s="824"/>
      <c r="K93" s="824"/>
      <c r="L93" s="824"/>
      <c r="M93" s="825"/>
      <c r="N93" s="52">
        <f>L90+L91+L92</f>
        <v>195850.8939683667</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848687.20719625568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506.97631973031099</v>
      </c>
      <c r="N49" s="272">
        <f>K49*M49</f>
        <v>506.97631973031099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506.97631973031099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506.97631973031099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101.3952639460622</v>
      </c>
      <c r="M83" s="859"/>
      <c r="N83" s="51"/>
    </row>
    <row r="84" spans="1:14">
      <c r="B84" s="89" t="s">
        <v>973</v>
      </c>
      <c r="C84" s="90"/>
      <c r="D84" s="90"/>
      <c r="E84" s="90"/>
      <c r="F84" s="90"/>
      <c r="G84" s="90"/>
      <c r="H84" s="90"/>
      <c r="I84" s="87"/>
      <c r="J84" s="88"/>
      <c r="K84" s="304">
        <v>0.05</v>
      </c>
      <c r="L84" s="858">
        <f>N78*K84</f>
        <v>25.34881598651555</v>
      </c>
      <c r="M84" s="859"/>
      <c r="N84" s="51"/>
    </row>
    <row r="85" spans="1:14" ht="15.75" thickBot="1">
      <c r="B85" s="91" t="s">
        <v>974</v>
      </c>
      <c r="C85" s="92"/>
      <c r="D85" s="92"/>
      <c r="E85" s="92"/>
      <c r="F85" s="92"/>
      <c r="G85" s="92"/>
      <c r="H85" s="92"/>
      <c r="I85" s="93"/>
      <c r="J85" s="94"/>
      <c r="K85" s="305">
        <v>0.05</v>
      </c>
      <c r="L85" s="860">
        <f>N78*K85</f>
        <v>25.34881598651555</v>
      </c>
      <c r="M85" s="861"/>
      <c r="N85" s="51"/>
    </row>
    <row r="86" spans="1:14" ht="15.75" thickBot="1">
      <c r="B86" s="823" t="s">
        <v>953</v>
      </c>
      <c r="C86" s="824"/>
      <c r="D86" s="824"/>
      <c r="E86" s="824"/>
      <c r="F86" s="824"/>
      <c r="G86" s="824"/>
      <c r="H86" s="824"/>
      <c r="I86" s="824"/>
      <c r="J86" s="824"/>
      <c r="K86" s="824"/>
      <c r="L86" s="824"/>
      <c r="M86" s="825"/>
      <c r="N86" s="52">
        <f>L83+L84+L85</f>
        <v>152.09289591909331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659.06921564940433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584.19787836472926</v>
      </c>
      <c r="N49" s="272">
        <f>K49*M49</f>
        <v>584.19787836472926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584.19787836472926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584.19787836472926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116.83957567294586</v>
      </c>
      <c r="M83" s="859"/>
      <c r="N83" s="51"/>
    </row>
    <row r="84" spans="1:14">
      <c r="B84" s="89" t="s">
        <v>973</v>
      </c>
      <c r="C84" s="90"/>
      <c r="D84" s="90"/>
      <c r="E84" s="90"/>
      <c r="F84" s="90"/>
      <c r="G84" s="90"/>
      <c r="H84" s="90"/>
      <c r="I84" s="87"/>
      <c r="J84" s="88"/>
      <c r="K84" s="304">
        <v>0.05</v>
      </c>
      <c r="L84" s="858">
        <f>N78*K84</f>
        <v>29.209893918236464</v>
      </c>
      <c r="M84" s="859"/>
      <c r="N84" s="51"/>
    </row>
    <row r="85" spans="1:14" ht="15.75" thickBot="1">
      <c r="B85" s="91" t="s">
        <v>974</v>
      </c>
      <c r="C85" s="92"/>
      <c r="D85" s="92"/>
      <c r="E85" s="92"/>
      <c r="F85" s="92"/>
      <c r="G85" s="92"/>
      <c r="H85" s="92"/>
      <c r="I85" s="93"/>
      <c r="J85" s="94"/>
      <c r="K85" s="305">
        <v>0.05</v>
      </c>
      <c r="L85" s="860">
        <f>N78*K85</f>
        <v>29.209893918236464</v>
      </c>
      <c r="M85" s="861"/>
      <c r="N85" s="51"/>
    </row>
    <row r="86" spans="1:14" ht="15.75" thickBot="1">
      <c r="B86" s="823" t="s">
        <v>953</v>
      </c>
      <c r="C86" s="824"/>
      <c r="D86" s="824"/>
      <c r="E86" s="824"/>
      <c r="F86" s="824"/>
      <c r="G86" s="824"/>
      <c r="H86" s="824"/>
      <c r="I86" s="824"/>
      <c r="J86" s="824"/>
      <c r="K86" s="824"/>
      <c r="L86" s="824"/>
      <c r="M86" s="825"/>
      <c r="N86" s="52">
        <f>L83+L84+L85</f>
        <v>175.25936350941879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759.45724187414805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661.41943699914771</v>
      </c>
      <c r="N49" s="272">
        <f>K49*M49</f>
        <v>661.41943699914771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661.41943699914771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661.41943699914771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132.28388739982955</v>
      </c>
      <c r="M83" s="859"/>
      <c r="N83" s="51"/>
    </row>
    <row r="84" spans="1:14">
      <c r="B84" s="89" t="s">
        <v>973</v>
      </c>
      <c r="C84" s="90"/>
      <c r="D84" s="90"/>
      <c r="E84" s="90"/>
      <c r="F84" s="90"/>
      <c r="G84" s="90"/>
      <c r="H84" s="90"/>
      <c r="I84" s="87"/>
      <c r="J84" s="88"/>
      <c r="K84" s="304">
        <v>0.05</v>
      </c>
      <c r="L84" s="858">
        <f>N78*K84</f>
        <v>33.070971849957388</v>
      </c>
      <c r="M84" s="859"/>
      <c r="N84" s="51"/>
    </row>
    <row r="85" spans="1:14" ht="15.75" thickBot="1">
      <c r="B85" s="91" t="s">
        <v>974</v>
      </c>
      <c r="C85" s="92"/>
      <c r="D85" s="92"/>
      <c r="E85" s="92"/>
      <c r="F85" s="92"/>
      <c r="G85" s="92"/>
      <c r="H85" s="92"/>
      <c r="I85" s="93"/>
      <c r="J85" s="94"/>
      <c r="K85" s="305">
        <v>0.05</v>
      </c>
      <c r="L85" s="860">
        <f>N78*K85</f>
        <v>33.070971849957388</v>
      </c>
      <c r="M85" s="861"/>
      <c r="N85" s="51"/>
    </row>
    <row r="86" spans="1:14" ht="15.75" thickBot="1">
      <c r="B86" s="823" t="s">
        <v>953</v>
      </c>
      <c r="C86" s="824"/>
      <c r="D86" s="824"/>
      <c r="E86" s="824"/>
      <c r="F86" s="824"/>
      <c r="G86" s="824"/>
      <c r="H86" s="824"/>
      <c r="I86" s="824"/>
      <c r="J86" s="824"/>
      <c r="K86" s="824"/>
      <c r="L86" s="824"/>
      <c r="M86" s="825"/>
      <c r="N86" s="52">
        <f>L83+L84+L85</f>
        <v>198.42583109974436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859.84526809889212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3224.6097730546094</v>
      </c>
      <c r="L36" s="270"/>
      <c r="M36" s="271">
        <v>30</v>
      </c>
      <c r="N36" s="272">
        <f>K36/M36</f>
        <v>107.48699243515365</v>
      </c>
    </row>
    <row r="37" spans="1:14">
      <c r="A37" t="s">
        <v>363</v>
      </c>
      <c r="B37" s="872" t="str">
        <f>VLOOKUP(A37,EQUIPOS!A7:D154,3,FALSE)</f>
        <v>Vibrador de concreto, Motor de 3 hp a 18.000 rpm Mangueras de 4 mt</v>
      </c>
      <c r="C37" s="873"/>
      <c r="D37" s="873"/>
      <c r="E37" s="873"/>
      <c r="F37" s="873"/>
      <c r="G37" s="873"/>
      <c r="H37" s="874"/>
      <c r="I37" s="267"/>
      <c r="J37" s="268"/>
      <c r="K37" s="269">
        <f>VLOOKUP(A37,EQUIPOS!A7:D164,4,FALSE)</f>
        <v>5271.5815704538281</v>
      </c>
      <c r="L37" s="270"/>
      <c r="M37" s="271">
        <v>30</v>
      </c>
      <c r="N37" s="272">
        <f>K37/M37</f>
        <v>175.71938568179428</v>
      </c>
    </row>
    <row r="38" spans="1:14">
      <c r="A38" t="s">
        <v>228</v>
      </c>
      <c r="B38" s="872" t="str">
        <f>VLOOKUP(A38,EQUIPOS!A8:D154,3,FALSE)</f>
        <v xml:space="preserve">Formaleta metálica (concreto hidráulico)
</v>
      </c>
      <c r="C38" s="873"/>
      <c r="D38" s="873"/>
      <c r="E38" s="873"/>
      <c r="F38" s="873"/>
      <c r="G38" s="873"/>
      <c r="H38" s="874"/>
      <c r="I38" s="875"/>
      <c r="J38" s="876"/>
      <c r="K38" s="269">
        <f>VLOOKUP(A38,EQUIPOS!A8:D165,4,FALSE)</f>
        <v>3325.2805171889968</v>
      </c>
      <c r="L38" s="877">
        <v>0.33329999999999999</v>
      </c>
      <c r="M38" s="878"/>
      <c r="N38" s="272">
        <f>K38/L38</f>
        <v>9976.8392354905391</v>
      </c>
    </row>
    <row r="39" spans="1:14">
      <c r="B39" s="872"/>
      <c r="C39" s="873"/>
      <c r="D39" s="873"/>
      <c r="E39" s="873"/>
      <c r="F39" s="873"/>
      <c r="G39" s="873"/>
      <c r="H39" s="874"/>
      <c r="I39" s="36"/>
      <c r="J39" s="37"/>
      <c r="K39" s="269"/>
      <c r="L39" s="276"/>
      <c r="M39" s="277"/>
      <c r="N39" s="272"/>
    </row>
    <row r="40" spans="1:14">
      <c r="B40" s="320"/>
      <c r="C40" s="321"/>
      <c r="D40" s="321"/>
      <c r="E40" s="323"/>
      <c r="F40" s="323"/>
      <c r="G40" s="323"/>
      <c r="H40" s="125"/>
      <c r="I40" s="36"/>
      <c r="J40" s="37"/>
      <c r="K40" s="274"/>
      <c r="L40" s="276"/>
      <c r="M40" s="277"/>
      <c r="N40" s="278"/>
    </row>
    <row r="41" spans="1:14">
      <c r="B41" s="880" t="s">
        <v>952</v>
      </c>
      <c r="C41" s="881"/>
      <c r="D41" s="881"/>
      <c r="E41" s="38"/>
      <c r="F41" s="39"/>
      <c r="G41" s="39"/>
      <c r="H41" s="40"/>
      <c r="I41" s="36"/>
      <c r="J41" s="37"/>
      <c r="K41" s="279"/>
      <c r="L41" s="276"/>
      <c r="M41" s="401">
        <v>0.1</v>
      </c>
      <c r="N41" s="344">
        <f>N72*M41</f>
        <v>253.08758483933667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10513.133198446823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437588.83226170338</v>
      </c>
      <c r="N48" s="272">
        <f>K48*M48</f>
        <v>441964.72058432043</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5"/>
      <c r="C51" s="906"/>
      <c r="D51" s="906"/>
      <c r="E51" s="906"/>
      <c r="F51" s="906"/>
      <c r="G51" s="906"/>
      <c r="H51" s="906"/>
      <c r="I51" s="876"/>
      <c r="J51" s="42"/>
      <c r="K51" s="44"/>
      <c r="L51" s="907"/>
      <c r="M51" s="908"/>
      <c r="N51" s="45"/>
    </row>
    <row r="52" spans="1:14" ht="15.75" thickBot="1">
      <c r="B52" s="823" t="s">
        <v>953</v>
      </c>
      <c r="C52" s="824"/>
      <c r="D52" s="824"/>
      <c r="E52" s="824"/>
      <c r="F52" s="824"/>
      <c r="G52" s="824"/>
      <c r="H52" s="824"/>
      <c r="I52" s="824"/>
      <c r="J52" s="824"/>
      <c r="K52" s="824"/>
      <c r="L52" s="824"/>
      <c r="M52" s="825"/>
      <c r="N52" s="394">
        <f>SUM(N48:N51)</f>
        <v>441964.72058432043</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9" t="s">
        <v>961</v>
      </c>
      <c r="M56" s="888"/>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0">
        <f>VLOOKUP(A57,TRANSPORTE!A5:D117,4,FALSE)</f>
        <v>924.54139830523263</v>
      </c>
      <c r="M57" s="911"/>
      <c r="N57" s="287">
        <f>K57*L57</f>
        <v>933.78681228828498</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SUM(N57:N61)</f>
        <v>933.78681228828498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SUM(N67:N71)</f>
        <v>2530.8758483933666</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455942.5164434489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91188.503288689782</v>
      </c>
      <c r="M79" s="859"/>
      <c r="N79" s="51"/>
    </row>
    <row r="80" spans="1:15">
      <c r="B80" s="89" t="s">
        <v>973</v>
      </c>
      <c r="C80" s="90"/>
      <c r="D80" s="90"/>
      <c r="E80" s="90"/>
      <c r="F80" s="90"/>
      <c r="G80" s="90"/>
      <c r="H80" s="90"/>
      <c r="I80" s="87"/>
      <c r="J80" s="88"/>
      <c r="K80" s="304">
        <v>0.05</v>
      </c>
      <c r="L80" s="858">
        <f>N74*K80</f>
        <v>22797.125822172446</v>
      </c>
      <c r="M80" s="859"/>
      <c r="N80" s="51"/>
    </row>
    <row r="81" spans="1:14" ht="15.75" thickBot="1">
      <c r="B81" s="91" t="s">
        <v>974</v>
      </c>
      <c r="C81" s="92"/>
      <c r="D81" s="92"/>
      <c r="E81" s="92"/>
      <c r="F81" s="92"/>
      <c r="G81" s="92"/>
      <c r="H81" s="92"/>
      <c r="I81" s="93"/>
      <c r="J81" s="94"/>
      <c r="K81" s="305">
        <v>0.05</v>
      </c>
      <c r="L81" s="860">
        <f>N74*K81</f>
        <v>22797.125822172446</v>
      </c>
      <c r="M81" s="861"/>
      <c r="N81" s="51"/>
    </row>
    <row r="82" spans="1:14" ht="15.75" thickBot="1">
      <c r="B82" s="823" t="s">
        <v>953</v>
      </c>
      <c r="C82" s="824"/>
      <c r="D82" s="824"/>
      <c r="E82" s="824"/>
      <c r="F82" s="824"/>
      <c r="G82" s="824"/>
      <c r="H82" s="824"/>
      <c r="I82" s="824"/>
      <c r="J82" s="824"/>
      <c r="K82" s="824"/>
      <c r="L82" s="824"/>
      <c r="M82" s="825"/>
      <c r="N82" s="52">
        <f>L79+L80+L81</f>
        <v>136782.75493303468</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592725.27137648361</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4628.7569230123736</v>
      </c>
      <c r="L36" s="270"/>
      <c r="M36" s="271">
        <v>37.5</v>
      </c>
      <c r="N36" s="272">
        <f>K36/M36</f>
        <v>123.43351794699663</v>
      </c>
    </row>
    <row r="37" spans="1:14">
      <c r="B37" s="872"/>
      <c r="C37" s="873"/>
      <c r="D37" s="873"/>
      <c r="E37" s="879"/>
      <c r="F37" s="873"/>
      <c r="G37" s="873"/>
      <c r="H37" s="874"/>
      <c r="I37" s="36"/>
      <c r="J37" s="37"/>
      <c r="K37" s="274"/>
      <c r="L37" s="276"/>
      <c r="M37" s="277"/>
      <c r="N37" s="278"/>
    </row>
    <row r="38" spans="1:14">
      <c r="B38" s="880" t="s">
        <v>952</v>
      </c>
      <c r="C38" s="881"/>
      <c r="D38" s="881"/>
      <c r="E38" s="38"/>
      <c r="F38" s="39"/>
      <c r="G38" s="39"/>
      <c r="H38" s="40"/>
      <c r="I38" s="36"/>
      <c r="J38" s="37"/>
      <c r="K38" s="279"/>
      <c r="L38" s="276"/>
      <c r="M38" s="469">
        <v>0.1</v>
      </c>
      <c r="N38" s="344">
        <f>N72*M38</f>
        <v>1214.8204072288161</v>
      </c>
    </row>
    <row r="39" spans="1:14" ht="15.75" thickBot="1">
      <c r="B39" s="872"/>
      <c r="C39" s="873"/>
      <c r="D39" s="873"/>
      <c r="E39" s="873"/>
      <c r="F39" s="873"/>
      <c r="G39" s="873"/>
      <c r="H39" s="874"/>
      <c r="I39" s="882"/>
      <c r="J39" s="883"/>
      <c r="K39" s="41"/>
      <c r="L39" s="884"/>
      <c r="M39" s="885"/>
      <c r="N39" s="105"/>
    </row>
    <row r="40" spans="1:14" ht="15.75" thickBot="1">
      <c r="B40" s="823" t="s">
        <v>953</v>
      </c>
      <c r="C40" s="824"/>
      <c r="D40" s="824"/>
      <c r="E40" s="824"/>
      <c r="F40" s="824"/>
      <c r="G40" s="824"/>
      <c r="H40" s="824"/>
      <c r="I40" s="824"/>
      <c r="J40" s="824"/>
      <c r="K40" s="824"/>
      <c r="L40" s="824"/>
      <c r="M40" s="825"/>
      <c r="N40" s="394">
        <f>SUM(N36:N39)</f>
        <v>1338.2539251758126</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8" t="s">
        <v>944</v>
      </c>
      <c r="C44" s="869"/>
      <c r="D44" s="869"/>
      <c r="E44" s="869"/>
      <c r="F44" s="869"/>
      <c r="G44" s="869"/>
      <c r="H44" s="869"/>
      <c r="I44" s="903"/>
      <c r="J44" s="315" t="s">
        <v>945</v>
      </c>
      <c r="K44" s="85" t="s">
        <v>946</v>
      </c>
      <c r="L44" s="904" t="s">
        <v>955</v>
      </c>
      <c r="M44" s="903"/>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1719.0190443835713</v>
      </c>
      <c r="N45" s="272">
        <f>K45*M45</f>
        <v>1770.5896157150785</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61553.416302797152</v>
      </c>
      <c r="N46" s="272">
        <f>K46*M46</f>
        <v>615.53416302797154</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61553.416302797152</v>
      </c>
      <c r="N47" s="272">
        <f>K47*M47</f>
        <v>3077.670815139858</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374916.26293521898</v>
      </c>
      <c r="N48" s="272">
        <f>K48*M48</f>
        <v>3749.1626293521899</v>
      </c>
    </row>
    <row r="49" spans="1:14" ht="15.75" thickBot="1">
      <c r="B49" s="309"/>
      <c r="C49" s="310"/>
      <c r="D49" s="310"/>
      <c r="E49" s="310"/>
      <c r="F49" s="310"/>
      <c r="G49" s="310"/>
      <c r="H49" s="310"/>
      <c r="I49" s="310"/>
      <c r="J49" s="126"/>
      <c r="K49" s="126"/>
      <c r="L49" s="325"/>
      <c r="M49" s="324"/>
      <c r="N49" s="127"/>
    </row>
    <row r="50" spans="1:14" ht="15.75" thickBot="1">
      <c r="B50" s="823" t="s">
        <v>953</v>
      </c>
      <c r="C50" s="824"/>
      <c r="D50" s="824"/>
      <c r="E50" s="824"/>
      <c r="F50" s="824"/>
      <c r="G50" s="824"/>
      <c r="H50" s="824"/>
      <c r="I50" s="824"/>
      <c r="J50" s="824"/>
      <c r="K50" s="824"/>
      <c r="L50" s="824"/>
      <c r="M50" s="825"/>
      <c r="N50" s="394">
        <f>SUM(N45:N49)</f>
        <v>9212.9572232350984</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9" t="s">
        <v>961</v>
      </c>
      <c r="M54" s="888"/>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0">
        <f>VLOOKUP(A55,TRANSPORTE!A5:D117,4,FALSE)</f>
        <v>861.59828971525599</v>
      </c>
      <c r="M55" s="911"/>
      <c r="N55" s="287">
        <f>K55*L55</f>
        <v>792.6704265380356</v>
      </c>
    </row>
    <row r="56" spans="1:14">
      <c r="A56" t="s">
        <v>1227</v>
      </c>
      <c r="B56" s="46" t="str">
        <f>VLOOKUP(A56,TRANSPORTE!A6:D117,3,FALSE)</f>
        <v>Transporte de Arena</v>
      </c>
      <c r="C56" s="47"/>
      <c r="D56" s="47"/>
      <c r="E56" s="47"/>
      <c r="F56" s="47"/>
      <c r="G56" s="47"/>
      <c r="H56" s="311" t="s">
        <v>1468</v>
      </c>
      <c r="I56" s="279">
        <v>0.01</v>
      </c>
      <c r="J56" s="286">
        <v>1</v>
      </c>
      <c r="K56" s="279">
        <f>I56*J56</f>
        <v>0.01</v>
      </c>
      <c r="L56" s="910">
        <f>VLOOKUP(A56,TRANSPORTE!A6:D117,4,FALSE)</f>
        <v>1294.9770701708335</v>
      </c>
      <c r="M56" s="911"/>
      <c r="N56" s="287">
        <f>K56*L56</f>
        <v>12.949770701708335</v>
      </c>
    </row>
    <row r="57" spans="1:14">
      <c r="A57" t="s">
        <v>1227</v>
      </c>
      <c r="B57" s="46" t="str">
        <f>VLOOKUP(A57,TRANSPORTE!A6:D117,3,FALSE)</f>
        <v>Transporte de Arena</v>
      </c>
      <c r="C57" s="47"/>
      <c r="D57" s="47"/>
      <c r="E57" s="47"/>
      <c r="F57" s="47"/>
      <c r="G57" s="47"/>
      <c r="H57" s="311" t="s">
        <v>1468</v>
      </c>
      <c r="I57" s="279">
        <v>0.05</v>
      </c>
      <c r="J57" s="286">
        <v>1</v>
      </c>
      <c r="K57" s="279">
        <f>I57*J57</f>
        <v>0.05</v>
      </c>
      <c r="L57" s="910">
        <f>VLOOKUP(A57,TRANSPORTE!A6:D118,4,FALSE)</f>
        <v>1294.9770701708335</v>
      </c>
      <c r="M57" s="911"/>
      <c r="N57" s="287">
        <f>K57*L57</f>
        <v>64.748853508541671</v>
      </c>
    </row>
    <row r="58" spans="1:14">
      <c r="B58" s="46"/>
      <c r="C58" s="47"/>
      <c r="D58" s="47"/>
      <c r="E58" s="47"/>
      <c r="F58" s="47"/>
      <c r="G58" s="47"/>
      <c r="H58" s="311"/>
      <c r="I58" s="279"/>
      <c r="J58" s="286"/>
      <c r="K58" s="279"/>
      <c r="L58" s="910"/>
      <c r="M58" s="911"/>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1"/>
      <c r="M60" s="902"/>
      <c r="N60" s="127"/>
    </row>
    <row r="61" spans="1:14" ht="15.75" thickBot="1">
      <c r="B61" s="912" t="s">
        <v>953</v>
      </c>
      <c r="C61" s="866"/>
      <c r="D61" s="866"/>
      <c r="E61" s="866"/>
      <c r="F61" s="866"/>
      <c r="G61" s="866"/>
      <c r="H61" s="866"/>
      <c r="I61" s="866"/>
      <c r="J61" s="866"/>
      <c r="K61" s="866"/>
      <c r="L61" s="866"/>
      <c r="M61" s="867"/>
      <c r="N61" s="104">
        <f>N55+N56+N57+N58+N59</f>
        <v>870.36905074828553</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2" t="s">
        <v>963</v>
      </c>
      <c r="C65" s="863"/>
      <c r="D65" s="863"/>
      <c r="E65" s="863"/>
      <c r="F65" s="863"/>
      <c r="G65" s="863"/>
      <c r="H65" s="863"/>
      <c r="I65" s="73" t="s">
        <v>964</v>
      </c>
      <c r="J65" s="75" t="s">
        <v>1410</v>
      </c>
      <c r="K65" s="74" t="s">
        <v>966</v>
      </c>
      <c r="L65" s="864" t="s">
        <v>950</v>
      </c>
      <c r="M65" s="865"/>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SUM(N66:N71)</f>
        <v>12148.204072288159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23569.784271447359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4713.9568542894722</v>
      </c>
      <c r="M79" s="859"/>
      <c r="N79" s="51"/>
    </row>
    <row r="80" spans="1:15">
      <c r="B80" s="89" t="s">
        <v>973</v>
      </c>
      <c r="C80" s="90"/>
      <c r="D80" s="90"/>
      <c r="E80" s="90"/>
      <c r="F80" s="90"/>
      <c r="G80" s="90"/>
      <c r="H80" s="90"/>
      <c r="I80" s="87"/>
      <c r="J80" s="88"/>
      <c r="K80" s="304">
        <v>0.05</v>
      </c>
      <c r="L80" s="858">
        <f>N74*K80</f>
        <v>1178.489213572368</v>
      </c>
      <c r="M80" s="859"/>
      <c r="N80" s="51"/>
    </row>
    <row r="81" spans="1:14" ht="15.75" thickBot="1">
      <c r="B81" s="91" t="s">
        <v>974</v>
      </c>
      <c r="C81" s="92"/>
      <c r="D81" s="92"/>
      <c r="E81" s="92"/>
      <c r="F81" s="92"/>
      <c r="G81" s="92"/>
      <c r="H81" s="92"/>
      <c r="I81" s="93"/>
      <c r="J81" s="94"/>
      <c r="K81" s="305">
        <v>0.05</v>
      </c>
      <c r="L81" s="860">
        <f>N74*K81</f>
        <v>1178.489213572368</v>
      </c>
      <c r="M81" s="861"/>
      <c r="N81" s="51"/>
    </row>
    <row r="82" spans="1:14" ht="15.75" thickBot="1">
      <c r="B82" s="823" t="s">
        <v>953</v>
      </c>
      <c r="C82" s="824"/>
      <c r="D82" s="824"/>
      <c r="E82" s="824"/>
      <c r="F82" s="824"/>
      <c r="G82" s="824"/>
      <c r="H82" s="824"/>
      <c r="I82" s="824"/>
      <c r="J82" s="824"/>
      <c r="K82" s="824"/>
      <c r="L82" s="824"/>
      <c r="M82" s="825"/>
      <c r="N82" s="52">
        <f>L79+L80+L81</f>
        <v>7070.9352814342074</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30640.719552881565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77083.379052983786</v>
      </c>
      <c r="L36" s="270"/>
      <c r="M36" s="271">
        <v>35</v>
      </c>
      <c r="N36" s="272">
        <f>K36/M36</f>
        <v>2202.3822586566798</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VLOOKUP(A37,EQUIPOS!A7:D164,4,FALSE)</f>
        <v>219279.75648922185</v>
      </c>
      <c r="L37" s="335"/>
      <c r="M37" s="336">
        <v>35</v>
      </c>
      <c r="N37" s="272">
        <f>K37/M37</f>
        <v>6265.1358996920526</v>
      </c>
    </row>
    <row r="38" spans="1:14">
      <c r="A38" s="113"/>
      <c r="B38" s="320"/>
      <c r="C38" s="321"/>
      <c r="D38" s="321"/>
      <c r="E38" s="323"/>
      <c r="F38" s="321"/>
      <c r="G38" s="321"/>
      <c r="H38" s="322"/>
      <c r="I38" s="328"/>
      <c r="J38" s="330"/>
      <c r="K38" s="269"/>
      <c r="L38" s="423"/>
      <c r="M38" s="424"/>
      <c r="N38" s="272"/>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N73*M40</f>
        <v>8.2809726290859995</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8475.7991309778172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3077.670815139857</v>
      </c>
      <c r="N47" s="272">
        <f>K47*M47</f>
        <v>4000.9720596818142</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3" t="s">
        <v>953</v>
      </c>
      <c r="C51" s="824"/>
      <c r="D51" s="824"/>
      <c r="E51" s="824"/>
      <c r="F51" s="824"/>
      <c r="G51" s="824"/>
      <c r="H51" s="824"/>
      <c r="I51" s="824"/>
      <c r="J51" s="824"/>
      <c r="K51" s="824"/>
      <c r="L51" s="824"/>
      <c r="M51" s="825"/>
      <c r="N51" s="394">
        <f>SUM(N47:N50)</f>
        <v>4000.9720596818142</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9" t="s">
        <v>961</v>
      </c>
      <c r="M55" s="888"/>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0">
        <f>VLOOKUP(A56,TRANSPORTE!A5:D117,4,FALSE)</f>
        <v>1294.9770701708335</v>
      </c>
      <c r="M56" s="911"/>
      <c r="N56" s="287">
        <f>K56*L56</f>
        <v>1683.4701912220835</v>
      </c>
    </row>
    <row r="57" spans="1:14">
      <c r="B57" s="46"/>
      <c r="C57" s="47"/>
      <c r="D57" s="47"/>
      <c r="E57" s="47"/>
      <c r="F57" s="47"/>
      <c r="G57" s="47"/>
      <c r="H57" s="311"/>
      <c r="I57" s="279"/>
      <c r="J57" s="286"/>
      <c r="K57" s="279"/>
      <c r="L57" s="910"/>
      <c r="M57" s="911"/>
      <c r="N57" s="287"/>
    </row>
    <row r="58" spans="1:14">
      <c r="B58" s="46"/>
      <c r="C58" s="47"/>
      <c r="D58" s="47"/>
      <c r="E58" s="47"/>
      <c r="F58" s="47"/>
      <c r="G58" s="4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N56+N57+N58+N59+N60</f>
        <v>1683.4701912220835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9"/>
      <c r="C72" s="900"/>
      <c r="D72" s="900"/>
      <c r="E72" s="900"/>
      <c r="F72" s="900"/>
      <c r="G72" s="900"/>
      <c r="H72" s="900"/>
      <c r="I72" s="126"/>
      <c r="J72" s="126"/>
      <c r="K72" s="126"/>
      <c r="L72" s="913"/>
      <c r="M72" s="913"/>
      <c r="N72" s="45"/>
    </row>
    <row r="73" spans="1:15" ht="15.75" thickBot="1">
      <c r="B73" s="912" t="s">
        <v>953</v>
      </c>
      <c r="C73" s="866"/>
      <c r="D73" s="866"/>
      <c r="E73" s="866"/>
      <c r="F73" s="866"/>
      <c r="G73" s="866"/>
      <c r="H73" s="866"/>
      <c r="I73" s="866"/>
      <c r="J73" s="866"/>
      <c r="K73" s="866"/>
      <c r="L73" s="866"/>
      <c r="M73" s="867"/>
      <c r="N73" s="301">
        <f>SUM(N67:N72)</f>
        <v>828.09726290859999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14988.338644790314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8" t="s">
        <v>969</v>
      </c>
      <c r="C79" s="869"/>
      <c r="D79" s="869"/>
      <c r="E79" s="869"/>
      <c r="F79" s="869"/>
      <c r="G79" s="869"/>
      <c r="H79" s="869"/>
      <c r="I79" s="314"/>
      <c r="J79" s="334"/>
      <c r="K79" s="302" t="s">
        <v>970</v>
      </c>
      <c r="L79" s="870" t="s">
        <v>971</v>
      </c>
      <c r="M79" s="871"/>
      <c r="N79" s="303"/>
    </row>
    <row r="80" spans="1:15">
      <c r="B80" s="856" t="s">
        <v>972</v>
      </c>
      <c r="C80" s="857"/>
      <c r="D80" s="857"/>
      <c r="E80" s="857"/>
      <c r="F80" s="857"/>
      <c r="G80" s="857"/>
      <c r="H80" s="857"/>
      <c r="I80" s="87"/>
      <c r="J80" s="88"/>
      <c r="K80" s="304">
        <v>0.2</v>
      </c>
      <c r="L80" s="858">
        <f>N75*K80</f>
        <v>2997.667728958063</v>
      </c>
      <c r="M80" s="859"/>
      <c r="N80" s="51"/>
    </row>
    <row r="81" spans="1:14">
      <c r="B81" s="89" t="s">
        <v>973</v>
      </c>
      <c r="C81" s="90"/>
      <c r="D81" s="90"/>
      <c r="E81" s="90"/>
      <c r="F81" s="90"/>
      <c r="G81" s="90"/>
      <c r="H81" s="90"/>
      <c r="I81" s="87"/>
      <c r="J81" s="88"/>
      <c r="K81" s="304">
        <v>0.05</v>
      </c>
      <c r="L81" s="858">
        <f>N75*K81</f>
        <v>749.41693223951575</v>
      </c>
      <c r="M81" s="859"/>
      <c r="N81" s="51"/>
    </row>
    <row r="82" spans="1:14" ht="15.75" thickBot="1">
      <c r="B82" s="91" t="s">
        <v>974</v>
      </c>
      <c r="C82" s="92"/>
      <c r="D82" s="92"/>
      <c r="E82" s="92"/>
      <c r="F82" s="92"/>
      <c r="G82" s="92"/>
      <c r="H82" s="92"/>
      <c r="I82" s="93"/>
      <c r="J82" s="94"/>
      <c r="K82" s="305">
        <v>0.05</v>
      </c>
      <c r="L82" s="860">
        <f>N75*K82</f>
        <v>749.41693223951575</v>
      </c>
      <c r="M82" s="861"/>
      <c r="N82" s="51"/>
    </row>
    <row r="83" spans="1:14" ht="15.75" thickBot="1">
      <c r="B83" s="823" t="s">
        <v>953</v>
      </c>
      <c r="C83" s="824"/>
      <c r="D83" s="824"/>
      <c r="E83" s="824"/>
      <c r="F83" s="824"/>
      <c r="G83" s="824"/>
      <c r="H83" s="824"/>
      <c r="I83" s="824"/>
      <c r="J83" s="824"/>
      <c r="K83" s="824"/>
      <c r="L83" s="824"/>
      <c r="M83" s="825"/>
      <c r="N83" s="52">
        <f>L80+L81+L82</f>
        <v>4496.501593437094</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8">
        <f>N75+N83</f>
        <v>19484.840238227407</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77083.379052983786</v>
      </c>
      <c r="L36" s="270"/>
      <c r="M36" s="271">
        <v>2.5</v>
      </c>
      <c r="N36" s="272">
        <f>K36/M36</f>
        <v>30833.351621193513</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VLOOKUP(A37,EQUIPOS!A7:D164,4,FALSE)</f>
        <v>148291.15207070741</v>
      </c>
      <c r="L37" s="335"/>
      <c r="M37" s="336">
        <v>100</v>
      </c>
      <c r="N37" s="272">
        <f>K37/M37</f>
        <v>1482.911520707074</v>
      </c>
    </row>
    <row r="38" spans="1:14">
      <c r="A38" s="113" t="s">
        <v>312</v>
      </c>
      <c r="B38" s="872" t="str">
        <f>VLOOKUP(A38,EQUIPOS!A8:D154,3,FALSE)</f>
        <v>Retroexcavadora sobre oruga, potencia 138 HP, balde de 1,5 m3.</v>
      </c>
      <c r="C38" s="873"/>
      <c r="D38" s="873"/>
      <c r="E38" s="873"/>
      <c r="F38" s="873"/>
      <c r="G38" s="873"/>
      <c r="H38" s="874"/>
      <c r="I38" s="328"/>
      <c r="J38" s="330"/>
      <c r="K38" s="269">
        <f>VLOOKUP(A38,EQUIPOS!A8:D165,4,FALSE)</f>
        <v>219279.75648922185</v>
      </c>
      <c r="L38" s="423"/>
      <c r="M38" s="424">
        <v>16</v>
      </c>
      <c r="N38" s="272">
        <f>K38/M38</f>
        <v>13704.984780576366</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N76*M40</f>
        <v>27.894392469875619</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46049.142314946832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6419.4617438698988</v>
      </c>
      <c r="N47" s="272">
        <f>K47*M47</f>
        <v>1925.8385231609695</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1644.0357917965273</v>
      </c>
      <c r="N48" s="272">
        <f t="shared" ref="N48:N53" si="0">K48*M48</f>
        <v>4932.1073753895816</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11241.892122938134</v>
      </c>
      <c r="N49" s="272">
        <f t="shared" si="0"/>
        <v>2810.4730307345335</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1278.0727530508063</v>
      </c>
      <c r="N50" s="272">
        <f t="shared" si="0"/>
        <v>1278.0727530508063</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1548.75</v>
      </c>
      <c r="N51" s="272">
        <f t="shared" si="0"/>
        <v>1548.75</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5856.5277729552263</v>
      </c>
      <c r="N52" s="272">
        <f t="shared" si="0"/>
        <v>2682.2897200134939</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3077.670815139857</v>
      </c>
      <c r="N53" s="272">
        <f t="shared" si="0"/>
        <v>4000.9720596818142</v>
      </c>
    </row>
    <row r="54" spans="1:14" ht="15.75" thickBot="1">
      <c r="B54" s="823" t="s">
        <v>953</v>
      </c>
      <c r="C54" s="824"/>
      <c r="D54" s="824"/>
      <c r="E54" s="824"/>
      <c r="F54" s="824"/>
      <c r="G54" s="824"/>
      <c r="H54" s="824"/>
      <c r="I54" s="824"/>
      <c r="J54" s="824"/>
      <c r="K54" s="824"/>
      <c r="L54" s="824"/>
      <c r="M54" s="825"/>
      <c r="N54" s="394">
        <f>SUM(N47:N53)</f>
        <v>19178.5034620312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1294.9770701708335</v>
      </c>
      <c r="M59" s="911"/>
      <c r="N59" s="287">
        <f>K59*L59</f>
        <v>1683.4701912220835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2789.439246987562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69700.555215187676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13940.111043037536</v>
      </c>
      <c r="M83" s="859"/>
      <c r="N83" s="51"/>
    </row>
    <row r="84" spans="1:14">
      <c r="B84" s="89" t="s">
        <v>973</v>
      </c>
      <c r="C84" s="90"/>
      <c r="D84" s="90"/>
      <c r="E84" s="90"/>
      <c r="F84" s="90"/>
      <c r="G84" s="90"/>
      <c r="H84" s="90"/>
      <c r="I84" s="87"/>
      <c r="J84" s="88"/>
      <c r="K84" s="304">
        <v>0.05</v>
      </c>
      <c r="L84" s="858">
        <f>N78*K84</f>
        <v>3485.0277607593839</v>
      </c>
      <c r="M84" s="859"/>
      <c r="N84" s="51"/>
    </row>
    <row r="85" spans="1:14" ht="15.75" thickBot="1">
      <c r="B85" s="91" t="s">
        <v>974</v>
      </c>
      <c r="C85" s="92"/>
      <c r="D85" s="92"/>
      <c r="E85" s="92"/>
      <c r="F85" s="92"/>
      <c r="G85" s="92"/>
      <c r="H85" s="92"/>
      <c r="I85" s="93"/>
      <c r="J85" s="94"/>
      <c r="K85" s="305">
        <v>0.05</v>
      </c>
      <c r="L85" s="860">
        <f>N78*K85</f>
        <v>3485.0277607593839</v>
      </c>
      <c r="M85" s="861"/>
      <c r="N85" s="51"/>
    </row>
    <row r="86" spans="1:14" ht="15.75" thickBot="1">
      <c r="B86" s="823" t="s">
        <v>953</v>
      </c>
      <c r="C86" s="824"/>
      <c r="D86" s="824"/>
      <c r="E86" s="824"/>
      <c r="F86" s="824"/>
      <c r="G86" s="824"/>
      <c r="H86" s="824"/>
      <c r="I86" s="824"/>
      <c r="J86" s="824"/>
      <c r="K86" s="824"/>
      <c r="L86" s="824"/>
      <c r="M86" s="825"/>
      <c r="N86" s="52">
        <f>L83+L84+L85</f>
        <v>20910.166564556304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90610.721779743981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77083.379052983786</v>
      </c>
      <c r="L36" s="270"/>
      <c r="M36" s="336">
        <v>2.5</v>
      </c>
      <c r="N36" s="272">
        <f>K36/M36</f>
        <v>30833.351621193513</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VLOOKUP(A37,EQUIPOS!A7:D164,4,FALSE)</f>
        <v>148291.15207070741</v>
      </c>
      <c r="L37" s="335"/>
      <c r="M37" s="336">
        <v>100</v>
      </c>
      <c r="N37" s="272">
        <f>K37/M37</f>
        <v>1482.911520707074</v>
      </c>
    </row>
    <row r="38" spans="1:14">
      <c r="A38" s="113" t="s">
        <v>261</v>
      </c>
      <c r="B38" s="872" t="str">
        <f>VLOOKUP(A38,EQUIPOS!A8:D154,3,FALSE)</f>
        <v xml:space="preserve">Motobomba 3 PULGADAS (incluye operario)
</v>
      </c>
      <c r="C38" s="873"/>
      <c r="D38" s="873"/>
      <c r="E38" s="873"/>
      <c r="F38" s="873"/>
      <c r="G38" s="873"/>
      <c r="H38" s="874"/>
      <c r="I38" s="328"/>
      <c r="J38" s="330"/>
      <c r="K38" s="269">
        <f>VLOOKUP(A38,EQUIPOS!A8:D165,4,FALSE)</f>
        <v>7563.9383066806176</v>
      </c>
      <c r="L38" s="423"/>
      <c r="M38" s="424">
        <v>8</v>
      </c>
      <c r="N38" s="272">
        <f>K38/M38</f>
        <v>945.49228833507721</v>
      </c>
    </row>
    <row r="39" spans="1:14">
      <c r="A39" t="s">
        <v>312</v>
      </c>
      <c r="B39" s="872" t="str">
        <f>VLOOKUP(A39,EQUIPOS!A9:D154,3,FALSE)</f>
        <v>Retroexcavadora sobre oruga, potencia 138 HP, balde de 1,5 m3.</v>
      </c>
      <c r="C39" s="873"/>
      <c r="D39" s="873"/>
      <c r="E39" s="873"/>
      <c r="F39" s="873"/>
      <c r="G39" s="873"/>
      <c r="H39" s="874"/>
      <c r="I39" s="36"/>
      <c r="J39" s="37"/>
      <c r="K39" s="269">
        <f>VLOOKUP(A39,EQUIPOS!A9:D166,4,FALSE)</f>
        <v>219279.75648922185</v>
      </c>
      <c r="L39" s="276"/>
      <c r="M39" s="336">
        <v>8</v>
      </c>
      <c r="N39" s="272">
        <f>K39/M39</f>
        <v>27409.969561152731</v>
      </c>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N78*M41</f>
        <v>241.11460680720396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60912.839598195606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6419.4617438698988</v>
      </c>
      <c r="N48" s="272">
        <f>K48*M48</f>
        <v>1925.8385231609695</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1644.0357917965273</v>
      </c>
      <c r="N49" s="272">
        <f t="shared" ref="N49:N54" si="0">K49*M49</f>
        <v>4932.1073753895816</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11241.892122938134</v>
      </c>
      <c r="N50" s="272">
        <f t="shared" si="0"/>
        <v>2810.4730307345335</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1278.0727530508063</v>
      </c>
      <c r="N51" s="272">
        <f t="shared" si="0"/>
        <v>1278.0727530508063</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1548.75</v>
      </c>
      <c r="N52" s="272">
        <f t="shared" si="0"/>
        <v>1548.75</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5856.5277729552263</v>
      </c>
      <c r="N53" s="272">
        <f>K53*M53</f>
        <v>2682.2897200134939</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3077.670815139857</v>
      </c>
      <c r="N54" s="272">
        <f t="shared" si="0"/>
        <v>4000.9720596818142</v>
      </c>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19178.5034620312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0">
        <f>VLOOKUP(A61,TRANSPORTE!A5:D117,4,FALSE)</f>
        <v>1294.9770701708335</v>
      </c>
      <c r="M61" s="911"/>
      <c r="N61" s="287">
        <f>K61*L61</f>
        <v>1683.4701912220835</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1683.4701912220835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24111.460680720396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105886.27393216928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21177.254786433856</v>
      </c>
      <c r="M85" s="859"/>
      <c r="N85" s="51"/>
    </row>
    <row r="86" spans="1:14">
      <c r="B86" s="89" t="s">
        <v>973</v>
      </c>
      <c r="C86" s="90"/>
      <c r="D86" s="90"/>
      <c r="E86" s="90"/>
      <c r="F86" s="90"/>
      <c r="G86" s="90"/>
      <c r="H86" s="90"/>
      <c r="I86" s="87"/>
      <c r="J86" s="88"/>
      <c r="K86" s="304">
        <v>0.05</v>
      </c>
      <c r="L86" s="858">
        <f>N80*K86</f>
        <v>5294.3136966084639</v>
      </c>
      <c r="M86" s="859"/>
      <c r="N86" s="51"/>
    </row>
    <row r="87" spans="1:14" ht="15.75" thickBot="1">
      <c r="B87" s="91" t="s">
        <v>974</v>
      </c>
      <c r="C87" s="92"/>
      <c r="D87" s="92"/>
      <c r="E87" s="92"/>
      <c r="F87" s="92"/>
      <c r="G87" s="92"/>
      <c r="H87" s="92"/>
      <c r="I87" s="93"/>
      <c r="J87" s="94"/>
      <c r="K87" s="305">
        <v>0.05</v>
      </c>
      <c r="L87" s="860">
        <f>N80*K87</f>
        <v>5294.3136966084639</v>
      </c>
      <c r="M87" s="861"/>
      <c r="N87" s="51"/>
    </row>
    <row r="88" spans="1:14" ht="15.75" thickBot="1">
      <c r="B88" s="823" t="s">
        <v>953</v>
      </c>
      <c r="C88" s="824"/>
      <c r="D88" s="824"/>
      <c r="E88" s="824"/>
      <c r="F88" s="824"/>
      <c r="G88" s="824"/>
      <c r="H88" s="824"/>
      <c r="I88" s="824"/>
      <c r="J88" s="824"/>
      <c r="K88" s="824"/>
      <c r="L88" s="824"/>
      <c r="M88" s="825"/>
      <c r="N88" s="52">
        <f>L85+L86+L87</f>
        <v>31765.882179650784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137652.15611182008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2.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148291.15207070741</v>
      </c>
      <c r="L36" s="270"/>
      <c r="M36" s="336">
        <v>100</v>
      </c>
      <c r="N36" s="272">
        <f>K36/M36</f>
        <v>1482.911520707074</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VLOOKUP(A37,EQUIPOS!A7:D164,4,FALSE)</f>
        <v>219279.75648922185</v>
      </c>
      <c r="L37" s="335"/>
      <c r="M37" s="336">
        <v>35</v>
      </c>
      <c r="N37" s="272">
        <f>K37/M37</f>
        <v>6265.1358996920526</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8.2809726290859995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7756.3283930282132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3077.670815139857</v>
      </c>
      <c r="N48" s="272">
        <f>K48*M48</f>
        <v>4000.9720596818142</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3" t="s">
        <v>953</v>
      </c>
      <c r="C55" s="824"/>
      <c r="D55" s="824"/>
      <c r="E55" s="824"/>
      <c r="F55" s="824"/>
      <c r="G55" s="824"/>
      <c r="H55" s="824"/>
      <c r="I55" s="824"/>
      <c r="J55" s="824"/>
      <c r="K55" s="824"/>
      <c r="L55" s="824"/>
      <c r="M55" s="825"/>
      <c r="N55" s="394">
        <f>SUM(N48:N54)</f>
        <v>4000.9720596818142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0">
        <f>VLOOKUP(A60,TRANSPORTE!A5:D117,4,FALSE)</f>
        <v>1294.9770701708335</v>
      </c>
      <c r="M60" s="911"/>
      <c r="N60" s="287">
        <f>K60*L60</f>
        <v>1683.4701912220835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1683.4701912220835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828.09726290859999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14268.867906840711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2853.7735813681425</v>
      </c>
      <c r="M84" s="859"/>
      <c r="N84" s="51"/>
    </row>
    <row r="85" spans="1:14">
      <c r="B85" s="89" t="s">
        <v>973</v>
      </c>
      <c r="C85" s="90"/>
      <c r="D85" s="90"/>
      <c r="E85" s="90"/>
      <c r="F85" s="90"/>
      <c r="G85" s="90"/>
      <c r="H85" s="90"/>
      <c r="I85" s="87"/>
      <c r="J85" s="88"/>
      <c r="K85" s="304">
        <v>0.05</v>
      </c>
      <c r="L85" s="858">
        <f>N79*K85</f>
        <v>713.44339534203561</v>
      </c>
      <c r="M85" s="859"/>
      <c r="N85" s="51"/>
    </row>
    <row r="86" spans="1:14" ht="15.75" thickBot="1">
      <c r="B86" s="91" t="s">
        <v>974</v>
      </c>
      <c r="C86" s="92"/>
      <c r="D86" s="92"/>
      <c r="E86" s="92"/>
      <c r="F86" s="92"/>
      <c r="G86" s="92"/>
      <c r="H86" s="92"/>
      <c r="I86" s="93"/>
      <c r="J86" s="94"/>
      <c r="K86" s="305">
        <v>0.05</v>
      </c>
      <c r="L86" s="860">
        <f>N79*K86</f>
        <v>713.44339534203561</v>
      </c>
      <c r="M86" s="861"/>
      <c r="N86" s="51"/>
    </row>
    <row r="87" spans="1:14" ht="15.75" thickBot="1">
      <c r="B87" s="823" t="s">
        <v>953</v>
      </c>
      <c r="C87" s="824"/>
      <c r="D87" s="824"/>
      <c r="E87" s="824"/>
      <c r="F87" s="824"/>
      <c r="G87" s="824"/>
      <c r="H87" s="824"/>
      <c r="I87" s="824"/>
      <c r="J87" s="824"/>
      <c r="K87" s="824"/>
      <c r="L87" s="824"/>
      <c r="M87" s="825"/>
      <c r="N87" s="52">
        <f>L84+L85+L86</f>
        <v>4280.6603720522135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18549.528278892925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7.75" customHeight="1" thickBot="1">
      <c r="B29" s="71" t="s">
        <v>943</v>
      </c>
      <c r="C29" s="802" t="s">
        <v>944</v>
      </c>
      <c r="D29" s="803"/>
      <c r="E29" s="803"/>
      <c r="F29" s="803"/>
      <c r="G29" s="803"/>
      <c r="H29" s="803"/>
      <c r="I29" s="803"/>
      <c r="J29" s="72"/>
      <c r="K29" s="342" t="s">
        <v>2215</v>
      </c>
      <c r="L29" s="799" t="s">
        <v>945</v>
      </c>
      <c r="M29" s="800"/>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3" t="s">
        <v>944</v>
      </c>
      <c r="C34" s="894"/>
      <c r="D34" s="894"/>
      <c r="E34" s="894"/>
      <c r="F34" s="894"/>
      <c r="G34" s="894"/>
      <c r="H34" s="895"/>
      <c r="I34" s="896" t="s">
        <v>948</v>
      </c>
      <c r="J34" s="897"/>
      <c r="K34" s="69" t="s">
        <v>949</v>
      </c>
      <c r="L34" s="898" t="s">
        <v>950</v>
      </c>
      <c r="M34" s="895"/>
      <c r="N34" s="70" t="s">
        <v>951</v>
      </c>
    </row>
    <row r="35" spans="1:14">
      <c r="A35" s="113" t="s">
        <v>263</v>
      </c>
      <c r="B35" s="872" t="str">
        <f>VLOOKUP(A35,EQUIPOS!A6:D154,3,FALSE)</f>
        <v xml:space="preserve">Motobomba 4 pulgadas
</v>
      </c>
      <c r="C35" s="873"/>
      <c r="D35" s="873"/>
      <c r="E35" s="873"/>
      <c r="F35" s="873"/>
      <c r="G35" s="873"/>
      <c r="H35" s="874"/>
      <c r="I35" s="267"/>
      <c r="J35" s="268"/>
      <c r="K35" s="269">
        <f>VLOOKUP(A35,EQUIPOS!A6:D163,4,FALSE)</f>
        <v>9149.5025267972251</v>
      </c>
      <c r="L35" s="270"/>
      <c r="M35" s="336">
        <v>21</v>
      </c>
      <c r="N35" s="272">
        <f>K35/M35</f>
        <v>435.69059651415358</v>
      </c>
    </row>
    <row r="36" spans="1:14">
      <c r="A36" s="113" t="s">
        <v>129</v>
      </c>
      <c r="B36" s="872" t="str">
        <f>VLOOKUP(A36,EQUIPOS!A7:D154,3,FALSE)</f>
        <v xml:space="preserve">Buldozer, Potencia al volante de 140 HP, motor de 2200 RPM, longitud de hoja 4,80m. </v>
      </c>
      <c r="C36" s="873"/>
      <c r="D36" s="873"/>
      <c r="E36" s="873"/>
      <c r="F36" s="873"/>
      <c r="G36" s="873"/>
      <c r="H36" s="874"/>
      <c r="I36" s="421"/>
      <c r="J36" s="422"/>
      <c r="K36" s="269">
        <f>VLOOKUP(A36,EQUIPOS!A7:D164,4,FALSE)</f>
        <v>148291.15207070741</v>
      </c>
      <c r="L36" s="335"/>
      <c r="M36" s="336">
        <v>100</v>
      </c>
      <c r="N36" s="272">
        <f>K36/M36</f>
        <v>1482.911520707074</v>
      </c>
    </row>
    <row r="37" spans="1:14">
      <c r="A37" s="113" t="s">
        <v>312</v>
      </c>
      <c r="B37" s="872" t="str">
        <f>VLOOKUP(A37,EQUIPOS!A8:D154,3,FALSE)</f>
        <v>Retroexcavadora sobre oruga, potencia 138 HP, balde de 1,5 m3.</v>
      </c>
      <c r="C37" s="873"/>
      <c r="D37" s="873"/>
      <c r="E37" s="873"/>
      <c r="F37" s="873"/>
      <c r="G37" s="873"/>
      <c r="H37" s="874"/>
      <c r="I37" s="328"/>
      <c r="J37" s="330"/>
      <c r="K37" s="269">
        <f>VLOOKUP(A37,EQUIPOS!A8:D165,4,FALSE)</f>
        <v>219279.75648922185</v>
      </c>
      <c r="L37" s="423"/>
      <c r="M37" s="424">
        <v>21</v>
      </c>
      <c r="N37" s="272">
        <f>K37/M37</f>
        <v>10441.893166153421</v>
      </c>
    </row>
    <row r="38" spans="1:14">
      <c r="B38" s="872"/>
      <c r="C38" s="873"/>
      <c r="D38" s="873"/>
      <c r="E38" s="873"/>
      <c r="F38" s="873"/>
      <c r="G38" s="873"/>
      <c r="H38" s="874"/>
      <c r="I38" s="36"/>
      <c r="J38" s="37"/>
      <c r="K38" s="269"/>
      <c r="L38" s="276"/>
      <c r="M38" s="336"/>
      <c r="N38" s="272"/>
    </row>
    <row r="39" spans="1:14">
      <c r="B39" s="320"/>
      <c r="C39" s="321"/>
      <c r="D39" s="321"/>
      <c r="E39" s="321"/>
      <c r="F39" s="323"/>
      <c r="G39" s="323"/>
      <c r="H39" s="125"/>
      <c r="I39" s="36"/>
      <c r="J39" s="37"/>
      <c r="K39" s="269"/>
      <c r="L39" s="276"/>
      <c r="M39" s="277"/>
      <c r="N39" s="273"/>
    </row>
    <row r="40" spans="1:14">
      <c r="B40" s="880" t="s">
        <v>952</v>
      </c>
      <c r="C40" s="881"/>
      <c r="D40" s="881"/>
      <c r="E40" s="38"/>
      <c r="F40" s="39"/>
      <c r="G40" s="39"/>
      <c r="H40" s="40"/>
      <c r="I40" s="36"/>
      <c r="J40" s="37"/>
      <c r="K40" s="279"/>
      <c r="L40" s="276"/>
      <c r="M40" s="401">
        <v>0.01</v>
      </c>
      <c r="N40" s="344">
        <f>N76*M40</f>
        <v>13.801621048476665</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SUM(N35:N41)</f>
        <v>12374.296904423125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3077.670815139857</v>
      </c>
      <c r="N47" s="272">
        <f>K47*M47</f>
        <v>4000.9720596818142</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4000.9720596818142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1294.9770701708335</v>
      </c>
      <c r="M59" s="911"/>
      <c r="N59" s="287">
        <f>K59*L59</f>
        <v>1683.4701912220835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1683.4701912220835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1380.1621048476666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19438.901260174691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3887.7802520349383</v>
      </c>
      <c r="M83" s="859"/>
      <c r="N83" s="51"/>
    </row>
    <row r="84" spans="1:14">
      <c r="B84" s="89" t="s">
        <v>973</v>
      </c>
      <c r="C84" s="90"/>
      <c r="D84" s="90"/>
      <c r="E84" s="90"/>
      <c r="F84" s="90"/>
      <c r="G84" s="90"/>
      <c r="H84" s="90"/>
      <c r="I84" s="87"/>
      <c r="J84" s="88"/>
      <c r="K84" s="304">
        <v>0.05</v>
      </c>
      <c r="L84" s="858">
        <f>N78*K84</f>
        <v>971.94506300873456</v>
      </c>
      <c r="M84" s="859"/>
      <c r="N84" s="51"/>
    </row>
    <row r="85" spans="1:14" ht="15.75" thickBot="1">
      <c r="B85" s="91" t="s">
        <v>974</v>
      </c>
      <c r="C85" s="92"/>
      <c r="D85" s="92"/>
      <c r="E85" s="92"/>
      <c r="F85" s="92"/>
      <c r="G85" s="92"/>
      <c r="H85" s="92"/>
      <c r="I85" s="93"/>
      <c r="J85" s="94"/>
      <c r="K85" s="305">
        <v>0.05</v>
      </c>
      <c r="L85" s="860">
        <f>N78*K85</f>
        <v>971.94506300873456</v>
      </c>
      <c r="M85" s="861"/>
      <c r="N85" s="51"/>
    </row>
    <row r="86" spans="1:14" ht="15.75" thickBot="1">
      <c r="B86" s="823" t="s">
        <v>953</v>
      </c>
      <c r="C86" s="824"/>
      <c r="D86" s="824"/>
      <c r="E86" s="824"/>
      <c r="F86" s="824"/>
      <c r="G86" s="824"/>
      <c r="H86" s="824"/>
      <c r="I86" s="824"/>
      <c r="J86" s="824"/>
      <c r="K86" s="824"/>
      <c r="L86" s="824"/>
      <c r="M86" s="825"/>
      <c r="N86" s="52">
        <f>L83+L84+L85</f>
        <v>5831.6703780524076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25270.571638227098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336">
        <v>2.5</v>
      </c>
      <c r="N36" s="272">
        <f>K36/M36</f>
        <v>4114.9166664931017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469.42871250000002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4584.3453789931018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90020.192613305306</v>
      </c>
      <c r="N48" s="272">
        <f>K48*M48</f>
        <v>117026.2503972969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91.77054794235211</v>
      </c>
      <c r="N49" s="272">
        <f>K49*M49</f>
        <v>2753.1164382705633</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119779.36683556746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1294.9770701708335</v>
      </c>
      <c r="M60" s="911"/>
      <c r="N60" s="287">
        <f>K60*L60</f>
        <v>1683.4701912220835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1683.4701912220835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135435.75665578264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27087.151331156529</v>
      </c>
      <c r="M84" s="859"/>
      <c r="N84" s="51"/>
    </row>
    <row r="85" spans="1:14">
      <c r="B85" s="89" t="s">
        <v>973</v>
      </c>
      <c r="C85" s="90"/>
      <c r="D85" s="90"/>
      <c r="E85" s="90"/>
      <c r="F85" s="90"/>
      <c r="G85" s="90"/>
      <c r="H85" s="90"/>
      <c r="I85" s="87"/>
      <c r="J85" s="88"/>
      <c r="K85" s="304">
        <v>0.05</v>
      </c>
      <c r="L85" s="858">
        <f>N79*K85</f>
        <v>6771.7878327891322</v>
      </c>
      <c r="M85" s="859"/>
      <c r="N85" s="51"/>
    </row>
    <row r="86" spans="1:14" ht="15.75" thickBot="1">
      <c r="B86" s="91" t="s">
        <v>974</v>
      </c>
      <c r="C86" s="92"/>
      <c r="D86" s="92"/>
      <c r="E86" s="92"/>
      <c r="F86" s="92"/>
      <c r="G86" s="92"/>
      <c r="H86" s="92"/>
      <c r="I86" s="93"/>
      <c r="J86" s="94"/>
      <c r="K86" s="305">
        <v>0.05</v>
      </c>
      <c r="L86" s="860">
        <f>N79*K86</f>
        <v>6771.7878327891322</v>
      </c>
      <c r="M86" s="861"/>
      <c r="N86" s="51"/>
    </row>
    <row r="87" spans="1:14" ht="15.75" thickBot="1">
      <c r="B87" s="823" t="s">
        <v>953</v>
      </c>
      <c r="C87" s="824"/>
      <c r="D87" s="824"/>
      <c r="E87" s="824"/>
      <c r="F87" s="824"/>
      <c r="G87" s="824"/>
      <c r="H87" s="824"/>
      <c r="I87" s="824"/>
      <c r="J87" s="824"/>
      <c r="K87" s="824"/>
      <c r="L87" s="824"/>
      <c r="M87" s="825"/>
      <c r="N87" s="52">
        <f>L84+L85+L86</f>
        <v>40630.726996734789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176066.48365251743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336">
        <v>2.5</v>
      </c>
      <c r="N36" s="272">
        <f>K36/M36</f>
        <v>4114.9166664931017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469.42871250000002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4584.3453789931018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67149.181421233254</v>
      </c>
      <c r="N48" s="272">
        <f>K48*M48</f>
        <v>87293.935847603236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91.77054794235211</v>
      </c>
      <c r="N49" s="272">
        <f>K49*M49</f>
        <v>2753.1164382705633</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90047.052285873797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1294.9770701708335</v>
      </c>
      <c r="M60" s="911"/>
      <c r="N60" s="287">
        <f>K60*L60</f>
        <v>1683.4701912220835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45"/>
    </row>
    <row r="66" spans="1:15" ht="15.75" thickBot="1">
      <c r="B66" s="912" t="s">
        <v>953</v>
      </c>
      <c r="C66" s="866"/>
      <c r="D66" s="866"/>
      <c r="E66" s="866"/>
      <c r="F66" s="866"/>
      <c r="G66" s="866"/>
      <c r="H66" s="866"/>
      <c r="I66" s="866"/>
      <c r="J66" s="866"/>
      <c r="K66" s="866"/>
      <c r="L66" s="866"/>
      <c r="M66" s="867"/>
      <c r="N66" s="104">
        <f>N60+N61+N62+N63+N64</f>
        <v>1683.4701912220835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105703.44210608899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21140.688421217797</v>
      </c>
      <c r="M84" s="859"/>
      <c r="N84" s="51"/>
    </row>
    <row r="85" spans="1:14">
      <c r="B85" s="89" t="s">
        <v>973</v>
      </c>
      <c r="C85" s="90"/>
      <c r="D85" s="90"/>
      <c r="E85" s="90"/>
      <c r="F85" s="90"/>
      <c r="G85" s="90"/>
      <c r="H85" s="90"/>
      <c r="I85" s="87"/>
      <c r="J85" s="88"/>
      <c r="K85" s="304">
        <v>0.05</v>
      </c>
      <c r="L85" s="858">
        <f>N79*K85</f>
        <v>5285.1721053044494</v>
      </c>
      <c r="M85" s="859"/>
      <c r="N85" s="51"/>
    </row>
    <row r="86" spans="1:14" ht="15.75" thickBot="1">
      <c r="B86" s="91" t="s">
        <v>974</v>
      </c>
      <c r="C86" s="92"/>
      <c r="D86" s="92"/>
      <c r="E86" s="92"/>
      <c r="F86" s="92"/>
      <c r="G86" s="92"/>
      <c r="H86" s="92"/>
      <c r="I86" s="93"/>
      <c r="J86" s="94"/>
      <c r="K86" s="305">
        <v>0.05</v>
      </c>
      <c r="L86" s="860">
        <f>N79*K86</f>
        <v>5285.1721053044494</v>
      </c>
      <c r="M86" s="861"/>
      <c r="N86" s="51"/>
    </row>
    <row r="87" spans="1:14" ht="15.75" thickBot="1">
      <c r="B87" s="823" t="s">
        <v>953</v>
      </c>
      <c r="C87" s="824"/>
      <c r="D87" s="824"/>
      <c r="E87" s="824"/>
      <c r="F87" s="824"/>
      <c r="G87" s="824"/>
      <c r="H87" s="824"/>
      <c r="I87" s="824"/>
      <c r="J87" s="824"/>
      <c r="K87" s="824"/>
      <c r="L87" s="824"/>
      <c r="M87" s="825"/>
      <c r="N87" s="52">
        <f>L84+L85+L86</f>
        <v>31711.032631826696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137414.47473791568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336">
        <v>2.5</v>
      </c>
      <c r="N36" s="272">
        <f>K36/M36</f>
        <v>4114.9166664931017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469.42871250000002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4584.3453789931018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80125.760730886584</v>
      </c>
      <c r="N48" s="272">
        <f>K48*M48</f>
        <v>104163.48895015256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91.77054794235211</v>
      </c>
      <c r="N49" s="272">
        <f>K49*M49</f>
        <v>2753.1164382705633</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106916.60538842312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1294.9770701708335</v>
      </c>
      <c r="M60" s="911"/>
      <c r="N60" s="287">
        <f>K60*L60</f>
        <v>1683.4701912220835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1683.4701912220835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122572.99520863831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24514.599041727663</v>
      </c>
      <c r="M84" s="859"/>
      <c r="N84" s="51"/>
    </row>
    <row r="85" spans="1:14">
      <c r="B85" s="89" t="s">
        <v>973</v>
      </c>
      <c r="C85" s="90"/>
      <c r="D85" s="90"/>
      <c r="E85" s="90"/>
      <c r="F85" s="90"/>
      <c r="G85" s="90"/>
      <c r="H85" s="90"/>
      <c r="I85" s="87"/>
      <c r="J85" s="88"/>
      <c r="K85" s="304">
        <v>0.05</v>
      </c>
      <c r="L85" s="858">
        <f>N79*K85</f>
        <v>6128.6497604319156</v>
      </c>
      <c r="M85" s="859"/>
      <c r="N85" s="51"/>
    </row>
    <row r="86" spans="1:14" ht="15.75" thickBot="1">
      <c r="B86" s="91" t="s">
        <v>974</v>
      </c>
      <c r="C86" s="92"/>
      <c r="D86" s="92"/>
      <c r="E86" s="92"/>
      <c r="F86" s="92"/>
      <c r="G86" s="92"/>
      <c r="H86" s="92"/>
      <c r="I86" s="93"/>
      <c r="J86" s="94"/>
      <c r="K86" s="305">
        <v>0.05</v>
      </c>
      <c r="L86" s="860">
        <f>N79*K86</f>
        <v>6128.6497604319156</v>
      </c>
      <c r="M86" s="861"/>
      <c r="N86" s="51"/>
    </row>
    <row r="87" spans="1:14" ht="15.75" thickBot="1">
      <c r="B87" s="823" t="s">
        <v>953</v>
      </c>
      <c r="C87" s="824"/>
      <c r="D87" s="824"/>
      <c r="E87" s="824"/>
      <c r="F87" s="824"/>
      <c r="G87" s="824"/>
      <c r="H87" s="824"/>
      <c r="I87" s="824"/>
      <c r="J87" s="824"/>
      <c r="K87" s="824"/>
      <c r="L87" s="824"/>
      <c r="M87" s="825"/>
      <c r="N87" s="52">
        <f>L84+L85+L86</f>
        <v>36771.898562591494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159344.89377122981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10287.291666232755</v>
      </c>
      <c r="L36" s="270"/>
      <c r="M36" s="336">
        <v>2.5</v>
      </c>
      <c r="N36" s="272">
        <f>K36/M36</f>
        <v>4114.9166664931017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469.42871250000002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4584.3453789931018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54772.46813227627</v>
      </c>
      <c r="N48" s="272">
        <f>K48*M48</f>
        <v>71204.208571959156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91.77054794235211</v>
      </c>
      <c r="N49" s="272">
        <f>K49*M49</f>
        <v>2753.1164382705633</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73957.325010229717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1294.9770701708335</v>
      </c>
      <c r="M60" s="911"/>
      <c r="N60" s="287">
        <f>K60*L60</f>
        <v>1683.4701912220835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1683.4701912220835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89613.714830444907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17922.742966088983</v>
      </c>
      <c r="M84" s="859"/>
      <c r="N84" s="51"/>
    </row>
    <row r="85" spans="1:14">
      <c r="B85" s="89" t="s">
        <v>973</v>
      </c>
      <c r="C85" s="90"/>
      <c r="D85" s="90"/>
      <c r="E85" s="90"/>
      <c r="F85" s="90"/>
      <c r="G85" s="90"/>
      <c r="H85" s="90"/>
      <c r="I85" s="87"/>
      <c r="J85" s="88"/>
      <c r="K85" s="304">
        <v>0.05</v>
      </c>
      <c r="L85" s="858">
        <f>N79*K85</f>
        <v>4480.6857415222457</v>
      </c>
      <c r="M85" s="859"/>
      <c r="N85" s="51"/>
    </row>
    <row r="86" spans="1:14" ht="15.75" thickBot="1">
      <c r="B86" s="91" t="s">
        <v>974</v>
      </c>
      <c r="C86" s="92"/>
      <c r="D86" s="92"/>
      <c r="E86" s="92"/>
      <c r="F86" s="92"/>
      <c r="G86" s="92"/>
      <c r="H86" s="92"/>
      <c r="I86" s="93"/>
      <c r="J86" s="94"/>
      <c r="K86" s="305">
        <v>0.05</v>
      </c>
      <c r="L86" s="860">
        <f>N79*K86</f>
        <v>4480.6857415222457</v>
      </c>
      <c r="M86" s="861"/>
      <c r="N86" s="51"/>
    </row>
    <row r="87" spans="1:14" ht="15.75" thickBot="1">
      <c r="B87" s="823" t="s">
        <v>953</v>
      </c>
      <c r="C87" s="824"/>
      <c r="D87" s="824"/>
      <c r="E87" s="824"/>
      <c r="F87" s="824"/>
      <c r="G87" s="824"/>
      <c r="H87" s="824"/>
      <c r="I87" s="824"/>
      <c r="J87" s="824"/>
      <c r="K87" s="824"/>
      <c r="L87" s="824"/>
      <c r="M87" s="825"/>
      <c r="N87" s="52">
        <f>L84+L85+L86</f>
        <v>26884.114449133478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116497.82927957838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469.42871250000002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100757.34672256048</v>
      </c>
      <c r="N48" s="272">
        <f>K48*M48</f>
        <v>130984.55073932864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130984.55073932864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1294.9770701708335</v>
      </c>
      <c r="M60" s="911"/>
      <c r="N60" s="287">
        <f>K60*L60</f>
        <v>1683.4701912220835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1683.4701912220835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142526.02389305073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28505.204778610147</v>
      </c>
      <c r="M84" s="859"/>
      <c r="N84" s="51"/>
    </row>
    <row r="85" spans="1:14">
      <c r="B85" s="89" t="s">
        <v>973</v>
      </c>
      <c r="C85" s="90"/>
      <c r="D85" s="90"/>
      <c r="E85" s="90"/>
      <c r="F85" s="90"/>
      <c r="G85" s="90"/>
      <c r="H85" s="90"/>
      <c r="I85" s="87"/>
      <c r="J85" s="88"/>
      <c r="K85" s="304">
        <v>0.05</v>
      </c>
      <c r="L85" s="858">
        <f>N79*K85</f>
        <v>7126.3011946525367</v>
      </c>
      <c r="M85" s="859"/>
      <c r="N85" s="51"/>
    </row>
    <row r="86" spans="1:14" ht="15.75" thickBot="1">
      <c r="B86" s="91" t="s">
        <v>974</v>
      </c>
      <c r="C86" s="92"/>
      <c r="D86" s="92"/>
      <c r="E86" s="92"/>
      <c r="F86" s="92"/>
      <c r="G86" s="92"/>
      <c r="H86" s="92"/>
      <c r="I86" s="93"/>
      <c r="J86" s="94"/>
      <c r="K86" s="305">
        <v>0.05</v>
      </c>
      <c r="L86" s="860">
        <f>N79*K86</f>
        <v>7126.3011946525367</v>
      </c>
      <c r="M86" s="861"/>
      <c r="N86" s="51"/>
    </row>
    <row r="87" spans="1:14" ht="15.75" thickBot="1">
      <c r="B87" s="823" t="s">
        <v>953</v>
      </c>
      <c r="C87" s="824"/>
      <c r="D87" s="824"/>
      <c r="E87" s="824"/>
      <c r="F87" s="824"/>
      <c r="G87" s="824"/>
      <c r="H87" s="824"/>
      <c r="I87" s="824"/>
      <c r="J87" s="824"/>
      <c r="K87" s="824"/>
      <c r="L87" s="824"/>
      <c r="M87" s="825"/>
      <c r="N87" s="52">
        <f>L84+L85+L86</f>
        <v>42757.80716791522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185283.83106096595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469.42871250000002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99884.407364084458</v>
      </c>
      <c r="N48" s="272">
        <f>K48*M48</f>
        <v>129849.7295733098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129849.7295733098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1294.9770701708335</v>
      </c>
      <c r="M60" s="911"/>
      <c r="N60" s="287">
        <f>K60*L60</f>
        <v>1683.4701912220835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1683.4701912220835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141391.20272703189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28278.240545406381</v>
      </c>
      <c r="M84" s="859"/>
      <c r="N84" s="51"/>
    </row>
    <row r="85" spans="1:14">
      <c r="B85" s="89" t="s">
        <v>973</v>
      </c>
      <c r="C85" s="90"/>
      <c r="D85" s="90"/>
      <c r="E85" s="90"/>
      <c r="F85" s="90"/>
      <c r="G85" s="90"/>
      <c r="H85" s="90"/>
      <c r="I85" s="87"/>
      <c r="J85" s="88"/>
      <c r="K85" s="304">
        <v>0.05</v>
      </c>
      <c r="L85" s="858">
        <f>N79*K85</f>
        <v>7069.5601363515952</v>
      </c>
      <c r="M85" s="859"/>
      <c r="N85" s="51"/>
    </row>
    <row r="86" spans="1:14" ht="15.75" thickBot="1">
      <c r="B86" s="91" t="s">
        <v>974</v>
      </c>
      <c r="C86" s="92"/>
      <c r="D86" s="92"/>
      <c r="E86" s="92"/>
      <c r="F86" s="92"/>
      <c r="G86" s="92"/>
      <c r="H86" s="92"/>
      <c r="I86" s="93"/>
      <c r="J86" s="94"/>
      <c r="K86" s="305">
        <v>0.05</v>
      </c>
      <c r="L86" s="860">
        <f>N79*K86</f>
        <v>7069.5601363515952</v>
      </c>
      <c r="M86" s="861"/>
      <c r="N86" s="51"/>
    </row>
    <row r="87" spans="1:14" ht="15.75" thickBot="1">
      <c r="B87" s="823" t="s">
        <v>953</v>
      </c>
      <c r="C87" s="824"/>
      <c r="D87" s="824"/>
      <c r="E87" s="824"/>
      <c r="F87" s="824"/>
      <c r="G87" s="824"/>
      <c r="H87" s="824"/>
      <c r="I87" s="824"/>
      <c r="J87" s="824"/>
      <c r="K87" s="824"/>
      <c r="L87" s="824"/>
      <c r="M87" s="825"/>
      <c r="N87" s="52">
        <f>L84+L85+L86</f>
        <v>42417.36081810957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183808.56354514146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312.95247499999999</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61553.416302797152</v>
      </c>
      <c r="N48" s="272">
        <f>K48*M48</f>
        <v>80019.441193636303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80019.441193636303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1294.9770701708335</v>
      </c>
      <c r="M60" s="911"/>
      <c r="N60" s="287">
        <f>K60*L60</f>
        <v>1683.4701912220835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1683.4701912220835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6259.0494999999992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88274.913359858372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17654.982671971677</v>
      </c>
      <c r="M84" s="859"/>
      <c r="N84" s="51"/>
    </row>
    <row r="85" spans="1:14">
      <c r="B85" s="89" t="s">
        <v>973</v>
      </c>
      <c r="C85" s="90"/>
      <c r="D85" s="90"/>
      <c r="E85" s="90"/>
      <c r="F85" s="90"/>
      <c r="G85" s="90"/>
      <c r="H85" s="90"/>
      <c r="I85" s="87"/>
      <c r="J85" s="88"/>
      <c r="K85" s="304">
        <v>0.05</v>
      </c>
      <c r="L85" s="858">
        <f>N79*K85</f>
        <v>4413.7456679929192</v>
      </c>
      <c r="M85" s="859"/>
      <c r="N85" s="51"/>
    </row>
    <row r="86" spans="1:14" ht="15.75" thickBot="1">
      <c r="B86" s="91" t="s">
        <v>974</v>
      </c>
      <c r="C86" s="92"/>
      <c r="D86" s="92"/>
      <c r="E86" s="92"/>
      <c r="F86" s="92"/>
      <c r="G86" s="92"/>
      <c r="H86" s="92"/>
      <c r="I86" s="93"/>
      <c r="J86" s="94"/>
      <c r="K86" s="305">
        <v>0.05</v>
      </c>
      <c r="L86" s="860">
        <f>N79*K86</f>
        <v>4413.7456679929192</v>
      </c>
      <c r="M86" s="861"/>
      <c r="N86" s="51"/>
    </row>
    <row r="87" spans="1:14" ht="15.75" thickBot="1">
      <c r="B87" s="823" t="s">
        <v>953</v>
      </c>
      <c r="C87" s="824"/>
      <c r="D87" s="824"/>
      <c r="E87" s="824"/>
      <c r="F87" s="824"/>
      <c r="G87" s="824"/>
      <c r="H87" s="824"/>
      <c r="I87" s="824"/>
      <c r="J87" s="824"/>
      <c r="K87" s="824"/>
      <c r="L87" s="824"/>
      <c r="M87" s="825"/>
      <c r="N87" s="52">
        <f>L84+L85+L86</f>
        <v>26482.474007957517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114757.38736781589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VLOOKUP(A36,EQUIPOS!A6:D163,4,FALSE)</f>
        <v>3325.2805171889968</v>
      </c>
      <c r="L36" s="270"/>
      <c r="M36" s="271">
        <v>2</v>
      </c>
      <c r="N36" s="272">
        <f>K36/M36</f>
        <v>1662.6402585944984</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VLOOKUP(A37,EQUIPOS!A7:D164,4,FALSE)</f>
        <v>400714.65375900699</v>
      </c>
      <c r="L37" s="335"/>
      <c r="M37" s="336">
        <v>4</v>
      </c>
      <c r="N37" s="272">
        <f>K37/M37</f>
        <v>100178.66343975175</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VLOOKUP(A38,EQUIPOS!A8:D165,4,FALSE)</f>
        <v>5271.5815704538281</v>
      </c>
      <c r="L38" s="423"/>
      <c r="M38" s="424">
        <v>2</v>
      </c>
      <c r="N38" s="272">
        <f>K38/M38</f>
        <v>2635.7907852269141</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1381.7853224957469</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105858.87980606892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3646.2005511729653</v>
      </c>
      <c r="N47" s="272">
        <f>K47*M47</f>
        <v>43299.434550002559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13317.920981877929</v>
      </c>
      <c r="N48" s="272">
        <f>K48*M48</f>
        <v>6658.9604909389645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5595.7651184361039</v>
      </c>
      <c r="N49" s="272">
        <f>K49*M49</f>
        <v>2797.8825592180519</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408490.85364583565</v>
      </c>
      <c r="N50" s="272">
        <f>K50*M50</f>
        <v>53899.098324639992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106655.37592479956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39.210461088837995</v>
      </c>
      <c r="M59" s="911"/>
      <c r="N59" s="287">
        <f>K59*L59</f>
        <v>1.9605230544418999</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1.9605230544418999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13817.853224957467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226334.06947888041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45266.813895776082</v>
      </c>
      <c r="M83" s="859"/>
      <c r="N83" s="51"/>
    </row>
    <row r="84" spans="1:14">
      <c r="B84" s="89" t="s">
        <v>973</v>
      </c>
      <c r="C84" s="90"/>
      <c r="D84" s="90"/>
      <c r="E84" s="90"/>
      <c r="F84" s="90"/>
      <c r="G84" s="90"/>
      <c r="H84" s="90"/>
      <c r="I84" s="87"/>
      <c r="J84" s="88"/>
      <c r="K84" s="304">
        <v>0.05</v>
      </c>
      <c r="L84" s="858">
        <f>N78*K84</f>
        <v>11316.703473944021</v>
      </c>
      <c r="M84" s="859"/>
      <c r="N84" s="51"/>
    </row>
    <row r="85" spans="1:14" ht="15.75" thickBot="1">
      <c r="B85" s="91" t="s">
        <v>974</v>
      </c>
      <c r="C85" s="92"/>
      <c r="D85" s="92"/>
      <c r="E85" s="92"/>
      <c r="F85" s="92"/>
      <c r="G85" s="92"/>
      <c r="H85" s="92"/>
      <c r="I85" s="93"/>
      <c r="J85" s="94"/>
      <c r="K85" s="305">
        <v>0.05</v>
      </c>
      <c r="L85" s="860">
        <f>N78*K85</f>
        <v>11316.703473944021</v>
      </c>
      <c r="M85" s="861"/>
      <c r="N85" s="51"/>
    </row>
    <row r="86" spans="1:14" ht="15.75" thickBot="1">
      <c r="B86" s="823" t="s">
        <v>953</v>
      </c>
      <c r="C86" s="824"/>
      <c r="D86" s="824"/>
      <c r="E86" s="824"/>
      <c r="F86" s="824"/>
      <c r="G86" s="824"/>
      <c r="H86" s="824"/>
      <c r="I86" s="824"/>
      <c r="J86" s="824"/>
      <c r="K86" s="824"/>
      <c r="L86" s="824"/>
      <c r="M86" s="825"/>
      <c r="N86" s="52">
        <f>L83+L84+L85</f>
        <v>67900.220843664123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294234.29032254452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VLOOKUP(A36,EQUIPOS!A6:D163,4,FALSE)</f>
        <v>3325.2805171889968</v>
      </c>
      <c r="L36" s="270"/>
      <c r="M36" s="271">
        <v>2</v>
      </c>
      <c r="N36" s="272">
        <f>K36/M36</f>
        <v>1662.6402585944984</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VLOOKUP(A37,EQUIPOS!A7:D164,4,FALSE)</f>
        <v>400714.65375900699</v>
      </c>
      <c r="L37" s="335"/>
      <c r="M37" s="336">
        <v>4</v>
      </c>
      <c r="N37" s="272">
        <f>K37/M37</f>
        <v>100178.66343975175</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VLOOKUP(A38,EQUIPOS!A8:D165,4,FALSE)</f>
        <v>5271.5815704538281</v>
      </c>
      <c r="L38" s="423"/>
      <c r="M38" s="424">
        <v>2</v>
      </c>
      <c r="N38" s="272">
        <f>K38/M38</f>
        <v>2635.7907852269141</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1381.7853224957469</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105858.87980606892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3646.2005511729653</v>
      </c>
      <c r="N47" s="272">
        <f>K47*M47</f>
        <v>43299.434550002559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13317.920981877929</v>
      </c>
      <c r="N48" s="272">
        <f>K48*M48</f>
        <v>6658.9604909389645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5595.7651184361039</v>
      </c>
      <c r="N49" s="272">
        <f>K49*M49</f>
        <v>2797.8825592180519</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408490.85364583565</v>
      </c>
      <c r="N50" s="272">
        <f>K50*M50</f>
        <v>53899.098324639992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106655.37592479956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39.210461088837995</v>
      </c>
      <c r="M59" s="911"/>
      <c r="N59" s="287">
        <f>K59*L59</f>
        <v>1.9605230544418999</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1.9605230544418999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13817.853224957467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226334.06947888041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45266.813895776082</v>
      </c>
      <c r="M83" s="859"/>
      <c r="N83" s="51"/>
    </row>
    <row r="84" spans="1:14">
      <c r="B84" s="89" t="s">
        <v>973</v>
      </c>
      <c r="C84" s="90"/>
      <c r="D84" s="90"/>
      <c r="E84" s="90"/>
      <c r="F84" s="90"/>
      <c r="G84" s="90"/>
      <c r="H84" s="90"/>
      <c r="I84" s="87"/>
      <c r="J84" s="88"/>
      <c r="K84" s="304">
        <v>0.05</v>
      </c>
      <c r="L84" s="858">
        <f>N78*K84</f>
        <v>11316.703473944021</v>
      </c>
      <c r="M84" s="859"/>
      <c r="N84" s="51"/>
    </row>
    <row r="85" spans="1:14" ht="15.75" thickBot="1">
      <c r="B85" s="91" t="s">
        <v>974</v>
      </c>
      <c r="C85" s="92"/>
      <c r="D85" s="92"/>
      <c r="E85" s="92"/>
      <c r="F85" s="92"/>
      <c r="G85" s="92"/>
      <c r="H85" s="92"/>
      <c r="I85" s="93"/>
      <c r="J85" s="94"/>
      <c r="K85" s="305">
        <v>0.05</v>
      </c>
      <c r="L85" s="860">
        <f>N78*K85</f>
        <v>11316.703473944021</v>
      </c>
      <c r="M85" s="861"/>
      <c r="N85" s="51"/>
    </row>
    <row r="86" spans="1:14" ht="15.75" thickBot="1">
      <c r="B86" s="823" t="s">
        <v>953</v>
      </c>
      <c r="C86" s="824"/>
      <c r="D86" s="824"/>
      <c r="E86" s="824"/>
      <c r="F86" s="824"/>
      <c r="G86" s="824"/>
      <c r="H86" s="824"/>
      <c r="I86" s="824"/>
      <c r="J86" s="824"/>
      <c r="K86" s="824"/>
      <c r="L86" s="824"/>
      <c r="M86" s="825"/>
      <c r="N86" s="52">
        <f>L83+L84+L85</f>
        <v>67900.220843664123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294234.29032254452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6" zoomScale="77" zoomScaleNormal="77" workbookViewId="0">
      <selection activeCell="A83" sqref="A83"/>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243</v>
      </c>
      <c r="B36" s="872" t="str">
        <f>VLOOKUP(A36,EQUIPOS!A6:D154,3,FALSE)</f>
        <v>Grúa 10 ton</v>
      </c>
      <c r="C36" s="873"/>
      <c r="D36" s="873"/>
      <c r="E36" s="873"/>
      <c r="F36" s="873"/>
      <c r="G36" s="873"/>
      <c r="H36" s="874"/>
      <c r="I36" s="267"/>
      <c r="J36" s="268"/>
      <c r="K36" s="269">
        <f>VLOOKUP(A36,EQUIPOS!A6:D163,4,FALSE)</f>
        <v>200154.41241085762</v>
      </c>
      <c r="L36" s="270"/>
      <c r="M36" s="271">
        <v>0.158</v>
      </c>
      <c r="N36" s="272">
        <f t="shared" ref="N36:N44" si="0">K36/M36</f>
        <v>1266800.0785497318</v>
      </c>
    </row>
    <row r="37" spans="1:14">
      <c r="A37" s="113" t="s">
        <v>121</v>
      </c>
      <c r="B37" s="872" t="str">
        <f>VLOOKUP(A37,EQUIPOS!A7:D154,3,FALSE)</f>
        <v>Bomba eléctrica para accionar la celda</v>
      </c>
      <c r="C37" s="873"/>
      <c r="D37" s="873"/>
      <c r="E37" s="873"/>
      <c r="F37" s="873"/>
      <c r="G37" s="873"/>
      <c r="H37" s="874"/>
      <c r="I37" s="421"/>
      <c r="J37" s="422"/>
      <c r="K37" s="269">
        <f>VLOOKUP(A37,EQUIPOS!A7:D164,4,FALSE)</f>
        <v>44337.073562519967</v>
      </c>
      <c r="L37" s="335"/>
      <c r="M37" s="336">
        <v>0.158</v>
      </c>
      <c r="N37" s="272">
        <f t="shared" si="0"/>
        <v>280614.38963620231</v>
      </c>
    </row>
    <row r="38" spans="1:14">
      <c r="A38" s="113" t="s">
        <v>217</v>
      </c>
      <c r="B38" s="872" t="str">
        <f>VLOOKUP(A38,EQUIPOS!A8:D154,3,FALSE)</f>
        <v>Equipo de soldadura y de acetileno (incluye soldadura)</v>
      </c>
      <c r="C38" s="873"/>
      <c r="D38" s="873"/>
      <c r="E38" s="873"/>
      <c r="F38" s="873"/>
      <c r="G38" s="873"/>
      <c r="H38" s="874"/>
      <c r="I38" s="421"/>
      <c r="J38" s="422"/>
      <c r="K38" s="438">
        <f>VLOOKUP(A38,EQUIPOS!A8:D165,4,FALSE)</f>
        <v>20490.691045686854</v>
      </c>
      <c r="L38" s="335"/>
      <c r="M38" s="336">
        <v>0.158</v>
      </c>
      <c r="N38" s="272">
        <f t="shared" si="0"/>
        <v>129687.91801067629</v>
      </c>
    </row>
    <row r="39" spans="1:14">
      <c r="A39" s="113" t="s">
        <v>255</v>
      </c>
      <c r="B39" s="872" t="str">
        <f>VLOOKUP(A39,EQUIPOS!A9:D154,3,FALSE)</f>
        <v>Manómetro cable de acero para bajar la celda</v>
      </c>
      <c r="C39" s="873"/>
      <c r="D39" s="873"/>
      <c r="E39" s="873"/>
      <c r="F39" s="873"/>
      <c r="G39" s="873"/>
      <c r="H39" s="874"/>
      <c r="I39" s="421"/>
      <c r="J39" s="422"/>
      <c r="K39" s="438">
        <f>VLOOKUP(A39,EQUIPOS!A9:D166,4,FALSE)</f>
        <v>1176163.5687152559</v>
      </c>
      <c r="L39" s="335"/>
      <c r="M39" s="336">
        <v>0.158</v>
      </c>
      <c r="N39" s="272">
        <f t="shared" si="0"/>
        <v>7444073.2197168097</v>
      </c>
    </row>
    <row r="40" spans="1:14">
      <c r="A40" s="113" t="s">
        <v>1648</v>
      </c>
      <c r="B40" s="872" t="str">
        <f>VLOOKUP(A40,EQUIPOS!A10:D154,3,FALSE)</f>
        <v xml:space="preserve">Retroexcavadora sobre llantas 
</v>
      </c>
      <c r="C40" s="873"/>
      <c r="D40" s="873"/>
      <c r="E40" s="873"/>
      <c r="F40" s="873"/>
      <c r="G40" s="873"/>
      <c r="H40" s="874"/>
      <c r="I40" s="421"/>
      <c r="J40" s="422"/>
      <c r="K40" s="438">
        <f>VLOOKUP(A40,EQUIPOS!A10:D167,4,FALSE)</f>
        <v>94378.822625988571</v>
      </c>
      <c r="L40" s="335"/>
      <c r="M40" s="336">
        <v>0.158</v>
      </c>
      <c r="N40" s="272">
        <f t="shared" si="0"/>
        <v>597334.32041764923</v>
      </c>
    </row>
    <row r="41" spans="1:14">
      <c r="A41" s="113" t="s">
        <v>115</v>
      </c>
      <c r="B41" s="872" t="str">
        <f>VLOOKUP(A41,EQUIPOS!A6:D154,3,FALSE)</f>
        <v>Andamiaje para Aplicar la Carga (Equipos Sustituto de la Tara)</v>
      </c>
      <c r="C41" s="873"/>
      <c r="D41" s="873"/>
      <c r="E41" s="873"/>
      <c r="F41" s="873"/>
      <c r="G41" s="873"/>
      <c r="H41" s="874"/>
      <c r="I41" s="421"/>
      <c r="J41" s="422"/>
      <c r="K41" s="438">
        <f>VLOOKUP(A41,EQUIPOS!A6:D154,4,FALSE)</f>
        <v>67475.614909658165</v>
      </c>
      <c r="L41" s="335"/>
      <c r="M41" s="336">
        <v>0.158</v>
      </c>
      <c r="N41" s="272">
        <f t="shared" si="0"/>
        <v>427060.85385859595</v>
      </c>
    </row>
    <row r="42" spans="1:14">
      <c r="A42" s="113" t="s">
        <v>224</v>
      </c>
      <c r="B42" s="872" t="str">
        <f>VLOOKUP(A42,EQUIPOS!A12:D156,3,FALSE)</f>
        <v>Equipo de Medición (Deformimetros Eléctricos, Mecánicos, Celdas de Carga,  Etc.)</v>
      </c>
      <c r="C42" s="873"/>
      <c r="D42" s="873"/>
      <c r="E42" s="873"/>
      <c r="F42" s="873"/>
      <c r="G42" s="873"/>
      <c r="H42" s="874"/>
      <c r="I42" s="328"/>
      <c r="J42" s="330"/>
      <c r="K42" s="438">
        <f>VLOOKUP(A42,EQUIPOS!A12:D169,4,FALSE)</f>
        <v>130703.13414756213</v>
      </c>
      <c r="L42" s="423"/>
      <c r="M42" s="424">
        <v>0.158</v>
      </c>
      <c r="N42" s="272">
        <f t="shared" si="0"/>
        <v>827235.02625039325</v>
      </c>
    </row>
    <row r="43" spans="1:14">
      <c r="A43" t="s">
        <v>335</v>
      </c>
      <c r="B43" s="872" t="str">
        <f>VLOOKUP(A43,EQUIPOS!A13:D157,3,FALSE)</f>
        <v>Tara (Recebo, Agua, Etc.)</v>
      </c>
      <c r="C43" s="873"/>
      <c r="D43" s="873"/>
      <c r="E43" s="873"/>
      <c r="F43" s="873"/>
      <c r="G43" s="873"/>
      <c r="H43" s="874"/>
      <c r="I43" s="36"/>
      <c r="J43" s="37"/>
      <c r="K43" s="438">
        <f>VLOOKUP(A43,EQUIPOS!A13:D170,4,FALSE)</f>
        <v>212973.15383063638</v>
      </c>
      <c r="L43" s="276"/>
      <c r="M43" s="277">
        <v>2.8000000000000001E-2</v>
      </c>
      <c r="N43" s="272">
        <f t="shared" si="0"/>
        <v>7606184.0653798701</v>
      </c>
    </row>
    <row r="44" spans="1:14">
      <c r="A44" t="s">
        <v>216</v>
      </c>
      <c r="B44" s="872" t="str">
        <f>VLOOKUP(A44,EQUIPOS!A14:D158,3,FALSE)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36"/>
      <c r="J44" s="37"/>
      <c r="K44" s="438">
        <f>VLOOKUP(A44,EQUIPOS!A14:D171,4,FALSE)</f>
        <v>14676.955571925955</v>
      </c>
      <c r="L44" s="276"/>
      <c r="M44" s="277">
        <v>0.158</v>
      </c>
      <c r="N44" s="273">
        <f t="shared" si="0"/>
        <v>92892.123872949087</v>
      </c>
    </row>
    <row r="45" spans="1:14">
      <c r="B45" s="880" t="s">
        <v>952</v>
      </c>
      <c r="C45" s="881"/>
      <c r="D45" s="881"/>
      <c r="E45" s="38"/>
      <c r="F45" s="39"/>
      <c r="G45" s="39"/>
      <c r="H45" s="40"/>
      <c r="I45" s="36"/>
      <c r="J45" s="37"/>
      <c r="K45" s="279"/>
      <c r="L45" s="276"/>
      <c r="M45" s="401">
        <v>0.02</v>
      </c>
      <c r="N45" s="344">
        <f>N79*M45</f>
        <v>8647.9318827683801</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18680529.927575648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13775632.185505528</v>
      </c>
      <c r="N52" s="272">
        <f t="shared" ref="N52:N58" si="1">K52*M52</f>
        <v>13775632.185505528</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125535.48</v>
      </c>
      <c r="N53" s="272">
        <f t="shared" si="1"/>
        <v>3766064.4</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57009.655026627035</v>
      </c>
      <c r="N54" s="272">
        <f t="shared" si="1"/>
        <v>3420579.3015976222</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9367.3108082620383</v>
      </c>
      <c r="N55" s="272">
        <f t="shared" si="1"/>
        <v>112407.72969914446</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1362107.7152934324</v>
      </c>
      <c r="N56" s="272">
        <f t="shared" si="1"/>
        <v>2724215.4305868647</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1321871.9257858293</v>
      </c>
      <c r="N57" s="272">
        <f t="shared" si="1"/>
        <v>6609359.6289291466</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90020.192613305306</v>
      </c>
      <c r="N58" s="272">
        <f t="shared" si="1"/>
        <v>6301413.4829313718</v>
      </c>
    </row>
    <row r="59" spans="1:14" ht="15.75" thickBot="1">
      <c r="B59" s="823" t="s">
        <v>953</v>
      </c>
      <c r="C59" s="824"/>
      <c r="D59" s="824"/>
      <c r="E59" s="824"/>
      <c r="F59" s="824"/>
      <c r="G59" s="824"/>
      <c r="H59" s="824"/>
      <c r="I59" s="824"/>
      <c r="J59" s="824"/>
      <c r="K59" s="824"/>
      <c r="L59" s="824"/>
      <c r="M59" s="825"/>
      <c r="N59" s="394">
        <f>SUM(N52:N58)</f>
        <v>36709672.159249678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0">
        <f>VLOOKUP(A64,TRANSPORTE!A5:D117,4,FALSE)</f>
        <v>102112.29550924759</v>
      </c>
      <c r="M64" s="911"/>
      <c r="N64" s="287">
        <f>K64*L64</f>
        <v>5105.6147754623798</v>
      </c>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5105.6147754623798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SUM(N75:N78)</f>
        <v>432396.59413841902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55827704.295739211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11165540.859147843</v>
      </c>
      <c r="M86" s="859"/>
      <c r="N86" s="51"/>
    </row>
    <row r="87" spans="1:14">
      <c r="B87" s="89" t="s">
        <v>973</v>
      </c>
      <c r="C87" s="90"/>
      <c r="D87" s="90"/>
      <c r="E87" s="90"/>
      <c r="F87" s="90"/>
      <c r="G87" s="90"/>
      <c r="H87" s="90"/>
      <c r="I87" s="87"/>
      <c r="J87" s="88"/>
      <c r="K87" s="304">
        <v>0.05</v>
      </c>
      <c r="L87" s="858">
        <f>N81*K87</f>
        <v>2791385.2147869607</v>
      </c>
      <c r="M87" s="859"/>
      <c r="N87" s="51"/>
    </row>
    <row r="88" spans="1:14" ht="15.75" thickBot="1">
      <c r="B88" s="91" t="s">
        <v>974</v>
      </c>
      <c r="C88" s="92"/>
      <c r="D88" s="92"/>
      <c r="E88" s="92"/>
      <c r="F88" s="92"/>
      <c r="G88" s="92"/>
      <c r="H88" s="92"/>
      <c r="I88" s="93"/>
      <c r="J88" s="94"/>
      <c r="K88" s="305">
        <v>0.05</v>
      </c>
      <c r="L88" s="860">
        <f>N81*K88</f>
        <v>2791385.2147869607</v>
      </c>
      <c r="M88" s="861"/>
      <c r="N88" s="51"/>
    </row>
    <row r="89" spans="1:14" ht="15.75" thickBot="1">
      <c r="B89" s="823" t="s">
        <v>953</v>
      </c>
      <c r="C89" s="824"/>
      <c r="D89" s="824"/>
      <c r="E89" s="824"/>
      <c r="F89" s="824"/>
      <c r="G89" s="824"/>
      <c r="H89" s="824"/>
      <c r="I89" s="824"/>
      <c r="J89" s="824"/>
      <c r="K89" s="824"/>
      <c r="L89" s="824"/>
      <c r="M89" s="825"/>
      <c r="N89" s="52">
        <f>L86+L87+L88</f>
        <v>16748311.288721766</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72576015.584460974</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140</v>
      </c>
      <c r="B36" s="872" t="str">
        <f>VLOOKUP(A36,EQUIPOS!A6:D154,3,FALSE)</f>
        <v>Camisa para Pilote D=1.20m</v>
      </c>
      <c r="C36" s="873"/>
      <c r="D36" s="873"/>
      <c r="E36" s="873"/>
      <c r="F36" s="873"/>
      <c r="G36" s="873"/>
      <c r="H36" s="874"/>
      <c r="I36" s="267"/>
      <c r="J36" s="268"/>
      <c r="K36" s="269">
        <f>VLOOKUP(A36,EQUIPOS!A6:D163,4,FALSE)</f>
        <v>25178.172569444283</v>
      </c>
      <c r="L36" s="270"/>
      <c r="M36" s="271">
        <v>1</v>
      </c>
      <c r="N36" s="272">
        <f t="shared" ref="N36:N42" si="0">K36/M36</f>
        <v>25178.172569444283</v>
      </c>
    </row>
    <row r="37" spans="1:14">
      <c r="A37" s="113" t="s">
        <v>206</v>
      </c>
      <c r="B37" s="872" t="str">
        <f>VLOOKUP(A37,EQUIPOS!A7:D154,3,FALSE)</f>
        <v>Equipo de Soldadura</v>
      </c>
      <c r="C37" s="873"/>
      <c r="D37" s="873"/>
      <c r="E37" s="873"/>
      <c r="F37" s="873"/>
      <c r="G37" s="873"/>
      <c r="H37" s="874"/>
      <c r="I37" s="421"/>
      <c r="J37" s="422"/>
      <c r="K37" s="269">
        <f>VLOOKUP(A37,EQUIPOS!A7:D164,4,FALSE)</f>
        <v>6959.9138418742905</v>
      </c>
      <c r="L37" s="335"/>
      <c r="M37" s="336">
        <v>1</v>
      </c>
      <c r="N37" s="272">
        <f t="shared" si="0"/>
        <v>6959.9138418742905</v>
      </c>
    </row>
    <row r="38" spans="1:14">
      <c r="A38" s="113" t="s">
        <v>242</v>
      </c>
      <c r="B38" s="872" t="str">
        <f>VLOOKUP(A38,EQUIPOS!A8:D154,3,FALSE)</f>
        <v>Grúa con torre capacidad 1 ton en la punta.</v>
      </c>
      <c r="C38" s="873"/>
      <c r="D38" s="873"/>
      <c r="E38" s="873"/>
      <c r="F38" s="873"/>
      <c r="G38" s="873"/>
      <c r="H38" s="874"/>
      <c r="I38" s="421"/>
      <c r="J38" s="422"/>
      <c r="K38" s="438">
        <f>VLOOKUP(A38,EQUIPOS!A8:D165,4,FALSE)</f>
        <v>132466.96947708336</v>
      </c>
      <c r="L38" s="335"/>
      <c r="M38" s="336">
        <v>2.5</v>
      </c>
      <c r="N38" s="272">
        <f t="shared" si="0"/>
        <v>52986.787790833347</v>
      </c>
    </row>
    <row r="39" spans="1:14">
      <c r="A39" s="113" t="s">
        <v>267</v>
      </c>
      <c r="B39" s="872" t="str">
        <f>VLOOKUP(A39,EQUIPOS!A9:D154,3,FALSE)</f>
        <v>Motobomba de concreto</v>
      </c>
      <c r="C39" s="873"/>
      <c r="D39" s="873"/>
      <c r="E39" s="873"/>
      <c r="F39" s="873"/>
      <c r="G39" s="873"/>
      <c r="H39" s="874"/>
      <c r="I39" s="421"/>
      <c r="J39" s="422"/>
      <c r="K39" s="438">
        <f>VLOOKUP(A39,EQUIPOS!A9:D166,4,FALSE)</f>
        <v>92070.736085990793</v>
      </c>
      <c r="L39" s="335"/>
      <c r="M39" s="336">
        <v>2.5499800000000001</v>
      </c>
      <c r="N39" s="272">
        <f t="shared" si="0"/>
        <v>36106.454201990127</v>
      </c>
    </row>
    <row r="40" spans="1:14">
      <c r="A40" s="113" t="s">
        <v>277</v>
      </c>
      <c r="B40" s="872" t="str">
        <f>VLOOKUP(A40,EQUIPOS!A10:D154,3,FALSE)</f>
        <v>Pala auxiliar de piloteadora</v>
      </c>
      <c r="C40" s="873"/>
      <c r="D40" s="873"/>
      <c r="E40" s="873"/>
      <c r="F40" s="873"/>
      <c r="G40" s="873"/>
      <c r="H40" s="874"/>
      <c r="I40" s="421"/>
      <c r="J40" s="422"/>
      <c r="K40" s="438">
        <f>VLOOKUP(A40,EQUIPOS!A10:D167,4,FALSE)</f>
        <v>40698.245623495735</v>
      </c>
      <c r="L40" s="335"/>
      <c r="M40" s="336">
        <v>2.5</v>
      </c>
      <c r="N40" s="272">
        <f t="shared" si="0"/>
        <v>16279.298249398295</v>
      </c>
    </row>
    <row r="41" spans="1:14">
      <c r="A41" s="113" t="s">
        <v>282</v>
      </c>
      <c r="B41" s="872" t="str">
        <f>VLOOKUP(A41,EQUIPOS!A6:D154,3,FALSE)</f>
        <v>Piloteadora potencia 250KW, RPM 1800, fuerza elevadora 200KN</v>
      </c>
      <c r="C41" s="873"/>
      <c r="D41" s="873"/>
      <c r="E41" s="873"/>
      <c r="F41" s="873"/>
      <c r="G41" s="873"/>
      <c r="H41" s="874"/>
      <c r="I41" s="421"/>
      <c r="J41" s="422"/>
      <c r="K41" s="438">
        <f>VLOOKUP(A41,EQUIPOS!A6:D154,4,FALSE)</f>
        <v>400714.65375900699</v>
      </c>
      <c r="L41" s="335"/>
      <c r="M41" s="336">
        <v>1</v>
      </c>
      <c r="N41" s="272">
        <f t="shared" si="0"/>
        <v>400714.65375900699</v>
      </c>
    </row>
    <row r="42" spans="1:14">
      <c r="A42" s="113" t="s">
        <v>310</v>
      </c>
      <c r="B42" s="872" t="str">
        <f>VLOOKUP(A42,EQUIPOS!A12:D156,3,FALSE)</f>
        <v>Retroexcavadora A25C</v>
      </c>
      <c r="C42" s="873"/>
      <c r="D42" s="873"/>
      <c r="E42" s="873"/>
      <c r="F42" s="873"/>
      <c r="G42" s="873"/>
      <c r="H42" s="874"/>
      <c r="I42" s="328"/>
      <c r="J42" s="330"/>
      <c r="K42" s="438">
        <f>VLOOKUP(A42,EQUIPOS!A12:D169,4,FALSE)</f>
        <v>213498.52927658768</v>
      </c>
      <c r="L42" s="423"/>
      <c r="M42" s="424">
        <v>2.5</v>
      </c>
      <c r="N42" s="272">
        <f t="shared" si="0"/>
        <v>85399.411710635075</v>
      </c>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N83*M45</f>
        <v>10046.441950300166</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633671.13407348248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3515.2596474015609</v>
      </c>
      <c r="N52" s="272">
        <f>K52*M52</f>
        <v>8278.4364696306766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3646.2005511729653</v>
      </c>
      <c r="N53" s="272">
        <f>K53*M53</f>
        <v>451035.77656252671</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408490.85364583565</v>
      </c>
      <c r="N54" s="272">
        <f>K54*M54</f>
        <v>336869.3645289999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SUM(N52:N58)</f>
        <v>796183.57756115729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0">
        <f>VLOOKUP(A64,TRANSPORTE!A5:D117,4,FALSE)</f>
        <v>1294.9770701708335</v>
      </c>
      <c r="M64" s="911"/>
      <c r="N64" s="287">
        <f>K64*L64</f>
        <v>1683.4701912220835</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0">
        <f>VLOOKUP(A65,TRANSPORTE!A6:D117,4,FALSE)</f>
        <v>39.210461088837995</v>
      </c>
      <c r="M65" s="911"/>
      <c r="N65" s="287">
        <f>K65*L65</f>
        <v>1.9605230544418999</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1685.4307142765254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SUM(N76:N82)</f>
        <v>100464.41950300166</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1532004.561851918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306400.91237038362</v>
      </c>
      <c r="M90" s="859"/>
      <c r="N90" s="51"/>
    </row>
    <row r="91" spans="1:14">
      <c r="B91" s="89" t="s">
        <v>973</v>
      </c>
      <c r="C91" s="90"/>
      <c r="D91" s="90"/>
      <c r="E91" s="90"/>
      <c r="F91" s="90"/>
      <c r="G91" s="90"/>
      <c r="H91" s="90"/>
      <c r="I91" s="87"/>
      <c r="J91" s="88"/>
      <c r="K91" s="304">
        <v>0.05</v>
      </c>
      <c r="L91" s="858">
        <f>N85*K91</f>
        <v>76600.228092595906</v>
      </c>
      <c r="M91" s="859"/>
      <c r="N91" s="51"/>
    </row>
    <row r="92" spans="1:14" ht="15.75" thickBot="1">
      <c r="B92" s="91" t="s">
        <v>974</v>
      </c>
      <c r="C92" s="92"/>
      <c r="D92" s="92"/>
      <c r="E92" s="92"/>
      <c r="F92" s="92"/>
      <c r="G92" s="92"/>
      <c r="H92" s="92"/>
      <c r="I92" s="93"/>
      <c r="J92" s="94"/>
      <c r="K92" s="305">
        <v>0.05</v>
      </c>
      <c r="L92" s="860">
        <f>N85*K92</f>
        <v>76600.228092595906</v>
      </c>
      <c r="M92" s="861"/>
      <c r="N92" s="51"/>
    </row>
    <row r="93" spans="1:14" ht="15.75" thickBot="1">
      <c r="B93" s="823" t="s">
        <v>953</v>
      </c>
      <c r="C93" s="824"/>
      <c r="D93" s="824"/>
      <c r="E93" s="824"/>
      <c r="F93" s="824"/>
      <c r="G93" s="824"/>
      <c r="H93" s="824"/>
      <c r="I93" s="824"/>
      <c r="J93" s="824"/>
      <c r="K93" s="824"/>
      <c r="L93" s="824"/>
      <c r="M93" s="825"/>
      <c r="N93" s="52">
        <f>L90+L91+L92</f>
        <v>459601.36855557549</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1991605.9304074934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182</v>
      </c>
      <c r="B36" s="872" t="str">
        <f>VLOOKUP(A36,EQUIPOS!A6:D154,3,FALSE)</f>
        <v xml:space="preserve">Compresor para penetrar roca
</v>
      </c>
      <c r="C36" s="873"/>
      <c r="D36" s="873"/>
      <c r="E36" s="873"/>
      <c r="F36" s="873"/>
      <c r="G36" s="873"/>
      <c r="H36" s="874"/>
      <c r="I36" s="267"/>
      <c r="J36" s="268"/>
      <c r="K36" s="269">
        <f>VLOOKUP(A36,EQUIPOS!A6:D163,4,FALSE)</f>
        <v>60054.293490501259</v>
      </c>
      <c r="L36" s="270"/>
      <c r="M36" s="271">
        <v>0.125</v>
      </c>
      <c r="N36" s="272">
        <f>K36/M36</f>
        <v>480434.34792401007</v>
      </c>
    </row>
    <row r="37" spans="1:14">
      <c r="A37" s="113" t="s">
        <v>242</v>
      </c>
      <c r="B37" s="872" t="str">
        <f>VLOOKUP(A37,EQUIPOS!A7:D154,3,FALSE)</f>
        <v>Grúa con torre capacidad 1 ton en la punta.</v>
      </c>
      <c r="C37" s="873"/>
      <c r="D37" s="873"/>
      <c r="E37" s="873"/>
      <c r="F37" s="873"/>
      <c r="G37" s="873"/>
      <c r="H37" s="874"/>
      <c r="I37" s="421"/>
      <c r="J37" s="422"/>
      <c r="K37" s="269">
        <f>VLOOKUP(A37,EQUIPOS!A7:D164,4,FALSE)</f>
        <v>132466.96947708336</v>
      </c>
      <c r="L37" s="335"/>
      <c r="M37" s="336">
        <v>2.5</v>
      </c>
      <c r="N37" s="272">
        <f>K37/M37</f>
        <v>52986.787790833347</v>
      </c>
    </row>
    <row r="38" spans="1:14">
      <c r="A38" s="113" t="s">
        <v>267</v>
      </c>
      <c r="B38" s="872" t="str">
        <f>VLOOKUP(A38,EQUIPOS!A8:D154,3,FALSE)</f>
        <v>Motobomba de concreto</v>
      </c>
      <c r="C38" s="873"/>
      <c r="D38" s="873"/>
      <c r="E38" s="873"/>
      <c r="F38" s="873"/>
      <c r="G38" s="873"/>
      <c r="H38" s="874"/>
      <c r="I38" s="421"/>
      <c r="J38" s="422"/>
      <c r="K38" s="438">
        <f>VLOOKUP(A38,EQUIPOS!A8:D165,4,FALSE)</f>
        <v>92070.736085990793</v>
      </c>
      <c r="L38" s="335"/>
      <c r="M38" s="336">
        <v>0.65</v>
      </c>
      <c r="N38" s="272">
        <f>K38/M38</f>
        <v>141647.28628613969</v>
      </c>
    </row>
    <row r="39" spans="1:14">
      <c r="A39" s="113" t="s">
        <v>310</v>
      </c>
      <c r="B39" s="872" t="str">
        <f>VLOOKUP(A39,EQUIPOS!A9:D154,3,FALSE)</f>
        <v>Retroexcavadora A25C</v>
      </c>
      <c r="C39" s="873"/>
      <c r="D39" s="873"/>
      <c r="E39" s="873"/>
      <c r="F39" s="873"/>
      <c r="G39" s="873"/>
      <c r="H39" s="874"/>
      <c r="I39" s="421"/>
      <c r="J39" s="422"/>
      <c r="K39" s="438">
        <f>VLOOKUP(A39,EQUIPOS!A9:D166,4,FALSE)</f>
        <v>213498.52927658768</v>
      </c>
      <c r="L39" s="335"/>
      <c r="M39" s="336">
        <v>0.65</v>
      </c>
      <c r="N39" s="272">
        <f>K39/M39</f>
        <v>328459.27581013489</v>
      </c>
    </row>
    <row r="40" spans="1:14">
      <c r="A40" s="113"/>
      <c r="B40" s="872"/>
      <c r="C40" s="873"/>
      <c r="D40" s="873"/>
      <c r="E40" s="873"/>
      <c r="F40" s="873"/>
      <c r="G40" s="873"/>
      <c r="H40" s="874"/>
      <c r="I40" s="421"/>
      <c r="J40" s="422"/>
      <c r="K40" s="438"/>
      <c r="L40" s="335"/>
      <c r="M40" s="336"/>
      <c r="N40" s="272"/>
    </row>
    <row r="41" spans="1:14">
      <c r="A41" s="113"/>
      <c r="B41" s="872"/>
      <c r="C41" s="873"/>
      <c r="D41" s="873"/>
      <c r="E41" s="873"/>
      <c r="F41" s="873"/>
      <c r="G41" s="873"/>
      <c r="H41" s="874"/>
      <c r="I41" s="421"/>
      <c r="J41" s="422"/>
      <c r="K41" s="438"/>
      <c r="L41" s="335"/>
      <c r="M41" s="336"/>
      <c r="N41" s="272"/>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N87*M45</f>
        <v>52241.498141560864</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1055769.1959526788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3646.2005511729653</v>
      </c>
      <c r="N52" s="272">
        <f>K52*M52</f>
        <v>649491.51825003838</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408490.85364583565</v>
      </c>
      <c r="N53" s="272">
        <f t="shared" ref="N53:N59" si="0">K53*M53</f>
        <v>485091.88492175989</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6419.4617438698988</v>
      </c>
      <c r="N54" s="272">
        <f t="shared" si="0"/>
        <v>1925.8385231609695</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1644.0357917965273</v>
      </c>
      <c r="N55" s="272">
        <f t="shared" si="0"/>
        <v>4932.1073753895816</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11241.892122938134</v>
      </c>
      <c r="N56" s="272">
        <f t="shared" si="0"/>
        <v>2810.4730307345335</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1278.0727530508063</v>
      </c>
      <c r="N57" s="272">
        <f t="shared" si="0"/>
        <v>1278.0727530508063</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1548.75</v>
      </c>
      <c r="N58" s="272">
        <f t="shared" si="0"/>
        <v>1548.75</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5856.5277729552263</v>
      </c>
      <c r="N59" s="272">
        <f t="shared" si="0"/>
        <v>2682.2897200134939</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3" t="s">
        <v>953</v>
      </c>
      <c r="C63" s="824"/>
      <c r="D63" s="824"/>
      <c r="E63" s="824"/>
      <c r="F63" s="824"/>
      <c r="G63" s="824"/>
      <c r="H63" s="824"/>
      <c r="I63" s="824"/>
      <c r="J63" s="824"/>
      <c r="K63" s="824"/>
      <c r="L63" s="824"/>
      <c r="M63" s="825"/>
      <c r="N63" s="394">
        <f>SUM(N52:N62)</f>
        <v>1149760.9345741477</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0">
        <f>VLOOKUP(A68,TRANSPORTE!A5:D117,4,FALSE)</f>
        <v>1294.9770701708335</v>
      </c>
      <c r="M68" s="911"/>
      <c r="N68" s="287">
        <f>K68*L68</f>
        <v>1683.4701912220835</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0">
        <f>VLOOKUP(A69,TRANSPORTE!A6:D117,4,FALSE)</f>
        <v>39.210461088837995</v>
      </c>
      <c r="M69" s="911"/>
      <c r="N69" s="287">
        <f>K69*L69</f>
        <v>1.9605230544418999</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1685.4307142765254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9"/>
      <c r="C86" s="900"/>
      <c r="D86" s="900"/>
      <c r="E86" s="900"/>
      <c r="F86" s="900"/>
      <c r="G86" s="900"/>
      <c r="H86" s="900"/>
      <c r="I86" s="126"/>
      <c r="J86" s="126"/>
      <c r="K86" s="126"/>
      <c r="L86" s="913"/>
      <c r="M86" s="913"/>
      <c r="N86" s="45"/>
    </row>
    <row r="87" spans="1:14" ht="15.75" thickBot="1">
      <c r="B87" s="912" t="s">
        <v>953</v>
      </c>
      <c r="C87" s="866"/>
      <c r="D87" s="866"/>
      <c r="E87" s="866"/>
      <c r="F87" s="866"/>
      <c r="G87" s="866"/>
      <c r="H87" s="866"/>
      <c r="I87" s="866"/>
      <c r="J87" s="866"/>
      <c r="K87" s="866"/>
      <c r="L87" s="866"/>
      <c r="M87" s="867"/>
      <c r="N87" s="301">
        <f>SUM(N80:N86)</f>
        <v>522414.98141560861</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2729630.5426567118</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8" t="s">
        <v>969</v>
      </c>
      <c r="C93" s="869"/>
      <c r="D93" s="869"/>
      <c r="E93" s="869"/>
      <c r="F93" s="869"/>
      <c r="G93" s="869"/>
      <c r="H93" s="869"/>
      <c r="I93" s="314"/>
      <c r="J93" s="334"/>
      <c r="K93" s="302" t="s">
        <v>970</v>
      </c>
      <c r="L93" s="870" t="s">
        <v>971</v>
      </c>
      <c r="M93" s="871"/>
      <c r="N93" s="303"/>
    </row>
    <row r="94" spans="1:14">
      <c r="B94" s="856" t="s">
        <v>972</v>
      </c>
      <c r="C94" s="857"/>
      <c r="D94" s="857"/>
      <c r="E94" s="857"/>
      <c r="F94" s="857"/>
      <c r="G94" s="857"/>
      <c r="H94" s="857"/>
      <c r="I94" s="87"/>
      <c r="J94" s="88"/>
      <c r="K94" s="304">
        <v>0.2</v>
      </c>
      <c r="L94" s="858">
        <f>N89*K94</f>
        <v>545926.10853134235</v>
      </c>
      <c r="M94" s="859"/>
      <c r="N94" s="51"/>
    </row>
    <row r="95" spans="1:14">
      <c r="B95" s="89" t="s">
        <v>973</v>
      </c>
      <c r="C95" s="90"/>
      <c r="D95" s="90"/>
      <c r="E95" s="90"/>
      <c r="F95" s="90"/>
      <c r="G95" s="90"/>
      <c r="H95" s="90"/>
      <c r="I95" s="87"/>
      <c r="J95" s="88"/>
      <c r="K95" s="304">
        <v>0.05</v>
      </c>
      <c r="L95" s="858">
        <f>N89*K95</f>
        <v>136481.52713283559</v>
      </c>
      <c r="M95" s="859"/>
      <c r="N95" s="51"/>
    </row>
    <row r="96" spans="1:14" ht="15.75" thickBot="1">
      <c r="B96" s="91" t="s">
        <v>974</v>
      </c>
      <c r="C96" s="92"/>
      <c r="D96" s="92"/>
      <c r="E96" s="92"/>
      <c r="F96" s="92"/>
      <c r="G96" s="92"/>
      <c r="H96" s="92"/>
      <c r="I96" s="93"/>
      <c r="J96" s="94"/>
      <c r="K96" s="305">
        <v>0.05</v>
      </c>
      <c r="L96" s="860">
        <f>N89*K96</f>
        <v>136481.52713283559</v>
      </c>
      <c r="M96" s="861"/>
      <c r="N96" s="51"/>
    </row>
    <row r="97" spans="1:14" ht="15.75" thickBot="1">
      <c r="B97" s="823" t="s">
        <v>953</v>
      </c>
      <c r="C97" s="824"/>
      <c r="D97" s="824"/>
      <c r="E97" s="824"/>
      <c r="F97" s="824"/>
      <c r="G97" s="824"/>
      <c r="H97" s="824"/>
      <c r="I97" s="824"/>
      <c r="J97" s="824"/>
      <c r="K97" s="824"/>
      <c r="L97" s="824"/>
      <c r="M97" s="825"/>
      <c r="N97" s="52">
        <f>L94+L95+L96</f>
        <v>818889.16279701353</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8">
        <f>N89+N97</f>
        <v>3548519.7054537255</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2"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77083.379052983786</v>
      </c>
      <c r="L36" s="270"/>
      <c r="M36" s="271">
        <v>0.16</v>
      </c>
      <c r="N36" s="272">
        <f>K36/M36</f>
        <v>481771.11908114864</v>
      </c>
    </row>
    <row r="37" spans="1:14">
      <c r="A37" s="113" t="s">
        <v>261</v>
      </c>
      <c r="B37" s="872" t="str">
        <f>VLOOKUP(A37,EQUIPOS!A7:D154,3,FALSE)</f>
        <v xml:space="preserve">Motobomba 3 PULGADAS (incluye operario)
</v>
      </c>
      <c r="C37" s="873"/>
      <c r="D37" s="873"/>
      <c r="E37" s="873"/>
      <c r="F37" s="873"/>
      <c r="G37" s="873"/>
      <c r="H37" s="874"/>
      <c r="I37" s="421"/>
      <c r="J37" s="422"/>
      <c r="K37" s="269">
        <f>VLOOKUP(A37,EQUIPOS!A7:D164,4,FALSE)</f>
        <v>7563.9383066806176</v>
      </c>
      <c r="L37" s="335"/>
      <c r="M37" s="336">
        <v>0.16</v>
      </c>
      <c r="N37" s="272">
        <f>K37/M37</f>
        <v>47274.614416753859</v>
      </c>
    </row>
    <row r="38" spans="1:14">
      <c r="A38" s="113"/>
      <c r="B38" s="872"/>
      <c r="C38" s="873"/>
      <c r="D38" s="873"/>
      <c r="E38" s="873"/>
      <c r="F38" s="873"/>
      <c r="G38" s="873"/>
      <c r="H38" s="874"/>
      <c r="I38" s="421"/>
      <c r="J38" s="422"/>
      <c r="K38" s="438"/>
      <c r="L38" s="335"/>
      <c r="M38" s="336"/>
      <c r="N38" s="272"/>
    </row>
    <row r="39" spans="1:14">
      <c r="A39" s="113"/>
      <c r="B39" s="872"/>
      <c r="C39" s="873"/>
      <c r="D39" s="873"/>
      <c r="E39" s="873"/>
      <c r="F39" s="873"/>
      <c r="G39" s="873"/>
      <c r="H39" s="874"/>
      <c r="I39" s="421"/>
      <c r="J39" s="422"/>
      <c r="K39" s="438"/>
      <c r="L39" s="335"/>
      <c r="M39" s="336"/>
      <c r="N39" s="272"/>
    </row>
    <row r="40" spans="1:14">
      <c r="A40" s="113"/>
      <c r="B40" s="872"/>
      <c r="C40" s="873"/>
      <c r="D40" s="873"/>
      <c r="E40" s="873"/>
      <c r="F40" s="873"/>
      <c r="G40" s="873"/>
      <c r="H40" s="874"/>
      <c r="I40" s="328"/>
      <c r="J40" s="330"/>
      <c r="K40" s="438"/>
      <c r="L40" s="423"/>
      <c r="M40" s="424"/>
      <c r="N40" s="272"/>
    </row>
    <row r="41" spans="1:14">
      <c r="B41" s="872"/>
      <c r="C41" s="873"/>
      <c r="D41" s="873"/>
      <c r="E41" s="873"/>
      <c r="F41" s="873"/>
      <c r="G41" s="873"/>
      <c r="H41" s="874"/>
      <c r="I41" s="36"/>
      <c r="J41" s="37"/>
      <c r="K41" s="438"/>
      <c r="L41" s="276"/>
      <c r="M41" s="277"/>
      <c r="N41" s="272"/>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0.05</v>
      </c>
      <c r="N43" s="344">
        <f>N77*M43</f>
        <v>13947.19623493781</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542992.92973284028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11241.892122938134</v>
      </c>
      <c r="N50" s="272">
        <f>K50*M50</f>
        <v>2248.3784245876268</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1278.0727530508063</v>
      </c>
      <c r="N51" s="272">
        <f>K51*M51</f>
        <v>1278.0727530508063</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1548.75</v>
      </c>
      <c r="N52" s="272">
        <f>K52*M52</f>
        <v>774.375</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3871.1503089340972</v>
      </c>
      <c r="N53" s="272">
        <f>K53*M53</f>
        <v>580672.54634011455</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425278.14900114399</v>
      </c>
      <c r="N54" s="272">
        <f>K54*M54</f>
        <v>425278.14900114399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1010251.521518897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0">
        <f>VLOOKUP(A63,TRANSPORTE!A5:D117,4,FALSE)</f>
        <v>1294.9770701708335</v>
      </c>
      <c r="M63" s="911"/>
      <c r="N63" s="287">
        <f>K63*L63</f>
        <v>1294.9770701708335</v>
      </c>
    </row>
    <row r="64" spans="1:14">
      <c r="B64" s="46"/>
      <c r="C64" s="47"/>
      <c r="D64" s="47"/>
      <c r="E64" s="47"/>
      <c r="F64" s="47"/>
      <c r="G64" s="4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1294.9770701708335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SUM(N73:N76)</f>
        <v>278943.92469875619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1833483.3530206643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366696.67060413287</v>
      </c>
      <c r="M84" s="859"/>
      <c r="N84" s="51"/>
    </row>
    <row r="85" spans="1:14">
      <c r="B85" s="89" t="s">
        <v>973</v>
      </c>
      <c r="C85" s="90"/>
      <c r="D85" s="90"/>
      <c r="E85" s="90"/>
      <c r="F85" s="90"/>
      <c r="G85" s="90"/>
      <c r="H85" s="90"/>
      <c r="I85" s="87"/>
      <c r="J85" s="88"/>
      <c r="K85" s="304">
        <v>0.05</v>
      </c>
      <c r="L85" s="858">
        <f>N79*K85</f>
        <v>91674.167651033218</v>
      </c>
      <c r="M85" s="859"/>
      <c r="N85" s="51"/>
    </row>
    <row r="86" spans="1:14" ht="15.75" thickBot="1">
      <c r="B86" s="91" t="s">
        <v>974</v>
      </c>
      <c r="C86" s="92"/>
      <c r="D86" s="92"/>
      <c r="E86" s="92"/>
      <c r="F86" s="92"/>
      <c r="G86" s="92"/>
      <c r="H86" s="92"/>
      <c r="I86" s="93"/>
      <c r="J86" s="94"/>
      <c r="K86" s="305">
        <v>0.05</v>
      </c>
      <c r="L86" s="860">
        <f>N79*K86</f>
        <v>91674.167651033218</v>
      </c>
      <c r="M86" s="861"/>
      <c r="N86" s="51"/>
    </row>
    <row r="87" spans="1:14" ht="15.75" thickBot="1">
      <c r="B87" s="823" t="s">
        <v>953</v>
      </c>
      <c r="C87" s="824"/>
      <c r="D87" s="824"/>
      <c r="E87" s="824"/>
      <c r="F87" s="824"/>
      <c r="G87" s="824"/>
      <c r="H87" s="824"/>
      <c r="I87" s="824"/>
      <c r="J87" s="824"/>
      <c r="K87" s="824"/>
      <c r="L87" s="824"/>
      <c r="M87" s="825"/>
      <c r="N87" s="52">
        <f>L84+L85+L86</f>
        <v>550045.00590619934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2383528.3589268634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452"/>
      <c r="L30" s="799" t="s">
        <v>945</v>
      </c>
      <c r="M30" s="800"/>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VLOOKUP(A36,EQUIPOS!A6:D163,4,FALSE)</f>
        <v>44337.073562519967</v>
      </c>
      <c r="L36" s="270"/>
      <c r="M36" s="271">
        <v>0.01</v>
      </c>
      <c r="N36" s="272">
        <f t="shared" ref="N36:N41" si="0">K36/M36</f>
        <v>4433707.3562519969</v>
      </c>
    </row>
    <row r="37" spans="1:14">
      <c r="A37" s="113" t="s">
        <v>192</v>
      </c>
      <c r="B37" s="872" t="str">
        <f>VLOOKUP(A37,EQUIPOS!A7:D154,3,FALSE)</f>
        <v>Equipo de acarreo interno</v>
      </c>
      <c r="C37" s="873"/>
      <c r="D37" s="873"/>
      <c r="E37" s="873"/>
      <c r="F37" s="873"/>
      <c r="G37" s="873"/>
      <c r="H37" s="874"/>
      <c r="I37" s="421"/>
      <c r="J37" s="422"/>
      <c r="K37" s="269">
        <f>VLOOKUP(A37,EQUIPOS!A7:D164,4,FALSE)</f>
        <v>42284.858497197078</v>
      </c>
      <c r="L37" s="335"/>
      <c r="M37" s="336">
        <v>0.05</v>
      </c>
      <c r="N37" s="272">
        <f t="shared" si="0"/>
        <v>845697.16994394152</v>
      </c>
    </row>
    <row r="38" spans="1:14">
      <c r="A38" s="113" t="s">
        <v>217</v>
      </c>
      <c r="B38" s="872" t="str">
        <f>VLOOKUP(A38,EQUIPOS!A8:D154,3,FALSE)</f>
        <v>Equipo de soldadura y de acetileno (incluye soldadura)</v>
      </c>
      <c r="C38" s="873"/>
      <c r="D38" s="873"/>
      <c r="E38" s="873"/>
      <c r="F38" s="873"/>
      <c r="G38" s="873"/>
      <c r="H38" s="874"/>
      <c r="I38" s="421"/>
      <c r="J38" s="422"/>
      <c r="K38" s="269">
        <f>VLOOKUP(A38,EQUIPOS!A8:D165,4,FALSE)</f>
        <v>20490.691045686854</v>
      </c>
      <c r="L38" s="335"/>
      <c r="M38" s="336">
        <v>0.01</v>
      </c>
      <c r="N38" s="272">
        <f t="shared" si="0"/>
        <v>2049069.1045686854</v>
      </c>
    </row>
    <row r="39" spans="1:14">
      <c r="A39" s="113" t="s">
        <v>242</v>
      </c>
      <c r="B39" s="872" t="str">
        <f>VLOOKUP(A39,EQUIPOS!A9:D154,3,FALSE)</f>
        <v>Grúa con torre capacidad 1 ton en la punta.</v>
      </c>
      <c r="C39" s="873"/>
      <c r="D39" s="873"/>
      <c r="E39" s="873"/>
      <c r="F39" s="873"/>
      <c r="G39" s="873"/>
      <c r="H39" s="874"/>
      <c r="I39" s="421"/>
      <c r="J39" s="422"/>
      <c r="K39" s="269">
        <f>VLOOKUP(A39,EQUIPOS!A9:D166,4,FALSE)</f>
        <v>132466.96947708336</v>
      </c>
      <c r="L39" s="335"/>
      <c r="M39" s="336">
        <v>0.04</v>
      </c>
      <c r="N39" s="272">
        <f t="shared" si="0"/>
        <v>3311674.2369270837</v>
      </c>
    </row>
    <row r="40" spans="1:14">
      <c r="A40" s="113" t="s">
        <v>255</v>
      </c>
      <c r="B40" s="872" t="str">
        <f>VLOOKUP(A40,EQUIPOS!A10:D154,3,FALSE)</f>
        <v>Manómetro cable de acero para bajar la celda</v>
      </c>
      <c r="C40" s="873"/>
      <c r="D40" s="873"/>
      <c r="E40" s="873"/>
      <c r="F40" s="873"/>
      <c r="G40" s="873"/>
      <c r="H40" s="874"/>
      <c r="I40" s="328"/>
      <c r="J40" s="330"/>
      <c r="K40" s="269">
        <f>VLOOKUP(A40,EQUIPOS!A10:D167,4,FALSE)</f>
        <v>1176163.5687152559</v>
      </c>
      <c r="L40" s="423"/>
      <c r="M40" s="424">
        <v>1</v>
      </c>
      <c r="N40" s="272">
        <f t="shared" si="0"/>
        <v>1176163.5687152559</v>
      </c>
    </row>
    <row r="41" spans="1:14">
      <c r="A41" t="s">
        <v>320</v>
      </c>
      <c r="B41" s="872" t="str">
        <f>VLOOKUP(A41,EQUIPOS!A11:D155,3,FALSE)</f>
        <v>Retroexcavadora sobre llantas, motor 62HP, Profundidad de excavación de 5.41 metros.</v>
      </c>
      <c r="C41" s="873"/>
      <c r="D41" s="873"/>
      <c r="E41" s="873"/>
      <c r="F41" s="873"/>
      <c r="G41" s="873"/>
      <c r="H41" s="874"/>
      <c r="I41" s="36"/>
      <c r="J41" s="37"/>
      <c r="K41" s="269">
        <f>VLOOKUP(A41,EQUIPOS!A11:D168,4,FALSE)</f>
        <v>107383.17573026507</v>
      </c>
      <c r="L41" s="276"/>
      <c r="M41" s="277">
        <v>0.2</v>
      </c>
      <c r="N41" s="272">
        <f t="shared" si="0"/>
        <v>536915.87865132524</v>
      </c>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0.01</v>
      </c>
      <c r="N43" s="344">
        <f>N81*M43</f>
        <v>6998.5517413614798</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12360225.866799649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13775632.185505528</v>
      </c>
      <c r="N50" s="272">
        <f t="shared" ref="N50:N55" si="1">K50*M50</f>
        <v>13775632.185505528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125535.48</v>
      </c>
      <c r="N51" s="272">
        <f t="shared" si="1"/>
        <v>3766064.4</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1362107.7152934324</v>
      </c>
      <c r="N52" s="272">
        <f t="shared" si="1"/>
        <v>2724215.4305868647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1321871.9257858293</v>
      </c>
      <c r="N53" s="272">
        <f t="shared" si="1"/>
        <v>6609359.6289291466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57009.655026627035</v>
      </c>
      <c r="N54" s="272">
        <f t="shared" si="1"/>
        <v>3420579.3015976222</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9367.3108082620383</v>
      </c>
      <c r="N55" s="272">
        <f t="shared" si="1"/>
        <v>112407.72969914446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30408258.676318303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0">
        <f>VLOOKUP(A63,TRANSPORTE!A5:D117,4,FALSE)</f>
        <v>811624.5570575319</v>
      </c>
      <c r="M63" s="911"/>
      <c r="N63" s="287">
        <f>K63*L63</f>
        <v>811624.5570575319</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0">
        <f>VLOOKUP(A64,TRANSPORTE!A6:D117,4,FALSE)</f>
        <v>106256.22213379425</v>
      </c>
      <c r="M64" s="911"/>
      <c r="N64" s="287">
        <f>K64*L64</f>
        <v>850049.77707035397</v>
      </c>
    </row>
    <row r="65" spans="1:15">
      <c r="A65" t="s">
        <v>1399</v>
      </c>
      <c r="B65" s="46" t="str">
        <f>VLOOKUP(A65,TRANSPORTE!A6:D117,3,FALSE)</f>
        <v>Pasajes aéreos</v>
      </c>
      <c r="C65" s="47"/>
      <c r="D65" s="47"/>
      <c r="E65" s="47"/>
      <c r="F65" s="47"/>
      <c r="G65" s="47"/>
      <c r="H65" s="311" t="s">
        <v>945</v>
      </c>
      <c r="I65" s="279">
        <v>3</v>
      </c>
      <c r="J65" s="286">
        <v>1</v>
      </c>
      <c r="K65" s="279">
        <f>I65*J65</f>
        <v>3</v>
      </c>
      <c r="L65" s="910">
        <f>VLOOKUP(A65,TRANSPORTE!A6:D117,4,FALSE)</f>
        <v>237899.15411413272</v>
      </c>
      <c r="M65" s="911"/>
      <c r="N65" s="287">
        <f>K65*L65</f>
        <v>713697.46234239812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2375371.796470284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SUM(N73:N80)</f>
        <v>699855.17413614795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45843711.513724387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9168742.3027448785</v>
      </c>
      <c r="M88" s="859"/>
      <c r="N88" s="51"/>
    </row>
    <row r="89" spans="1:14">
      <c r="B89" s="89" t="s">
        <v>973</v>
      </c>
      <c r="C89" s="90"/>
      <c r="D89" s="90"/>
      <c r="E89" s="90"/>
      <c r="F89" s="90"/>
      <c r="G89" s="90"/>
      <c r="H89" s="90"/>
      <c r="I89" s="87"/>
      <c r="J89" s="88"/>
      <c r="K89" s="304">
        <v>0.05</v>
      </c>
      <c r="L89" s="858">
        <f>N83*K89</f>
        <v>2292185.5756862196</v>
      </c>
      <c r="M89" s="859"/>
      <c r="N89" s="51"/>
    </row>
    <row r="90" spans="1:14" ht="15.75" thickBot="1">
      <c r="B90" s="91" t="s">
        <v>974</v>
      </c>
      <c r="C90" s="92"/>
      <c r="D90" s="92"/>
      <c r="E90" s="92"/>
      <c r="F90" s="92"/>
      <c r="G90" s="92"/>
      <c r="H90" s="92"/>
      <c r="I90" s="93"/>
      <c r="J90" s="94"/>
      <c r="K90" s="305">
        <v>0.05</v>
      </c>
      <c r="L90" s="860">
        <f>N83*K90</f>
        <v>2292185.5756862196</v>
      </c>
      <c r="M90" s="861"/>
      <c r="N90" s="51"/>
    </row>
    <row r="91" spans="1:14" ht="15.75" thickBot="1">
      <c r="B91" s="823" t="s">
        <v>953</v>
      </c>
      <c r="C91" s="824"/>
      <c r="D91" s="824"/>
      <c r="E91" s="824"/>
      <c r="F91" s="824"/>
      <c r="G91" s="824"/>
      <c r="H91" s="824"/>
      <c r="I91" s="824"/>
      <c r="J91" s="824"/>
      <c r="K91" s="824"/>
      <c r="L91" s="824"/>
      <c r="M91" s="825"/>
      <c r="N91" s="52">
        <f>L88+L89+L90</f>
        <v>13753113.454117319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59596824.967841707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58"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t="s">
        <v>121</v>
      </c>
      <c r="B36" s="872" t="str">
        <f>VLOOKUP(A36,EQUIPOS!A6:D154,3,FALSE)</f>
        <v>Bomba eléctrica para accionar la celda</v>
      </c>
      <c r="C36" s="873"/>
      <c r="D36" s="873"/>
      <c r="E36" s="873"/>
      <c r="F36" s="873"/>
      <c r="G36" s="873"/>
      <c r="H36" s="874"/>
      <c r="I36" s="267"/>
      <c r="J36" s="268"/>
      <c r="K36" s="269">
        <f>VLOOKUP(A36,EQUIPOS!A6:D163,4,FALSE)</f>
        <v>44337.073562519967</v>
      </c>
      <c r="L36" s="270"/>
      <c r="M36" s="271">
        <v>0.01</v>
      </c>
      <c r="N36" s="272">
        <f>K36/M36</f>
        <v>4433707.3562519969</v>
      </c>
    </row>
    <row r="37" spans="1:16">
      <c r="A37" s="113" t="s">
        <v>217</v>
      </c>
      <c r="B37" s="872" t="str">
        <f>VLOOKUP(A37,EQUIPOS!A7:D154,3,FALSE)</f>
        <v>Equipo de soldadura y de acetileno (incluye soldadura)</v>
      </c>
      <c r="C37" s="873"/>
      <c r="D37" s="873"/>
      <c r="E37" s="873"/>
      <c r="F37" s="873"/>
      <c r="G37" s="873"/>
      <c r="H37" s="874"/>
      <c r="I37" s="421"/>
      <c r="J37" s="422"/>
      <c r="K37" s="269">
        <f>VLOOKUP(A37,EQUIPOS!A7:D164,4,FALSE)</f>
        <v>20490.691045686854</v>
      </c>
      <c r="L37" s="335"/>
      <c r="M37" s="336">
        <v>0.01</v>
      </c>
      <c r="N37" s="272">
        <f>K37/M37</f>
        <v>2049069.1045686854</v>
      </c>
    </row>
    <row r="38" spans="1:16">
      <c r="A38" s="113" t="s">
        <v>255</v>
      </c>
      <c r="B38" s="872" t="str">
        <f>VLOOKUP(A38,EQUIPOS!A8:D154,3,FALSE)</f>
        <v>Manómetro cable de acero para bajar la celda</v>
      </c>
      <c r="C38" s="873"/>
      <c r="D38" s="873"/>
      <c r="E38" s="873"/>
      <c r="F38" s="873"/>
      <c r="G38" s="873"/>
      <c r="H38" s="874"/>
      <c r="I38" s="421"/>
      <c r="J38" s="422"/>
      <c r="K38" s="269">
        <f>VLOOKUP(A38,EQUIPOS!A8:D165,4,FALSE)</f>
        <v>1176163.5687152559</v>
      </c>
      <c r="L38" s="335"/>
      <c r="M38" s="336">
        <v>1</v>
      </c>
      <c r="N38" s="272">
        <f>K38/M38</f>
        <v>1176163.5687152559</v>
      </c>
    </row>
    <row r="39" spans="1:16">
      <c r="A39" s="113"/>
      <c r="B39" s="872"/>
      <c r="C39" s="873"/>
      <c r="D39" s="873"/>
      <c r="E39" s="873"/>
      <c r="F39" s="873"/>
      <c r="G39" s="873"/>
      <c r="H39" s="874"/>
      <c r="I39" s="421"/>
      <c r="J39" s="422"/>
      <c r="K39" s="269"/>
      <c r="L39" s="335"/>
      <c r="M39" s="336"/>
      <c r="N39" s="272"/>
    </row>
    <row r="40" spans="1:16">
      <c r="A40" s="113"/>
      <c r="B40" s="872"/>
      <c r="C40" s="873"/>
      <c r="D40" s="873"/>
      <c r="E40" s="873"/>
      <c r="F40" s="873"/>
      <c r="G40" s="873"/>
      <c r="H40" s="874"/>
      <c r="I40" s="328"/>
      <c r="J40" s="330"/>
      <c r="K40" s="269"/>
      <c r="L40" s="423"/>
      <c r="M40" s="424"/>
      <c r="N40" s="272"/>
    </row>
    <row r="41" spans="1:16">
      <c r="B41" s="872"/>
      <c r="C41" s="873"/>
      <c r="D41" s="873"/>
      <c r="E41" s="873"/>
      <c r="F41" s="873"/>
      <c r="G41" s="873"/>
      <c r="H41" s="874"/>
      <c r="I41" s="36"/>
      <c r="J41" s="37"/>
      <c r="K41" s="269"/>
      <c r="L41" s="276"/>
      <c r="M41" s="277"/>
      <c r="N41" s="272"/>
    </row>
    <row r="42" spans="1:16">
      <c r="B42" s="320"/>
      <c r="C42" s="321"/>
      <c r="D42" s="321"/>
      <c r="E42" s="321"/>
      <c r="F42" s="323"/>
      <c r="G42" s="323"/>
      <c r="H42" s="125"/>
      <c r="I42" s="36"/>
      <c r="J42" s="37"/>
      <c r="K42" s="438"/>
      <c r="L42" s="276"/>
      <c r="M42" s="277"/>
      <c r="N42" s="273"/>
    </row>
    <row r="43" spans="1:16">
      <c r="B43" s="880" t="s">
        <v>952</v>
      </c>
      <c r="C43" s="881"/>
      <c r="D43" s="881"/>
      <c r="E43" s="38"/>
      <c r="F43" s="39"/>
      <c r="G43" s="39"/>
      <c r="H43" s="40"/>
      <c r="I43" s="36"/>
      <c r="J43" s="37"/>
      <c r="K43" s="279"/>
      <c r="L43" s="276"/>
      <c r="M43" s="401">
        <v>0.01</v>
      </c>
      <c r="N43" s="344">
        <f>N81*M43</f>
        <v>6998.5517413614798</v>
      </c>
    </row>
    <row r="44" spans="1:16" ht="15.75" thickBot="1">
      <c r="B44" s="872"/>
      <c r="C44" s="873"/>
      <c r="D44" s="873"/>
      <c r="E44" s="873"/>
      <c r="F44" s="873"/>
      <c r="G44" s="873"/>
      <c r="H44" s="874"/>
      <c r="I44" s="882"/>
      <c r="J44" s="883"/>
      <c r="K44" s="41"/>
      <c r="L44" s="884"/>
      <c r="M44" s="885"/>
      <c r="N44" s="105"/>
    </row>
    <row r="45" spans="1:16" ht="15.75" thickBot="1">
      <c r="B45" s="823" t="s">
        <v>953</v>
      </c>
      <c r="C45" s="824"/>
      <c r="D45" s="824"/>
      <c r="E45" s="824"/>
      <c r="F45" s="824"/>
      <c r="G45" s="824"/>
      <c r="H45" s="824"/>
      <c r="I45" s="824"/>
      <c r="J45" s="824"/>
      <c r="K45" s="824"/>
      <c r="L45" s="824"/>
      <c r="M45" s="825"/>
      <c r="N45" s="394">
        <f>SUM(N36:N44)</f>
        <v>7665938.5812772997</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13775632.185505528</v>
      </c>
      <c r="N50" s="272">
        <f t="shared" ref="N50:N55" si="0">K50*M50</f>
        <v>13775632.185505528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125535.48</v>
      </c>
      <c r="N51" s="272">
        <f t="shared" si="0"/>
        <v>3766064.4</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1362107.7152934324</v>
      </c>
      <c r="N52" s="272">
        <f t="shared" si="0"/>
        <v>2724215.4305868647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1321871.9257858293</v>
      </c>
      <c r="N53" s="272">
        <f t="shared" si="0"/>
        <v>6609359.6289291466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57009.655026627035</v>
      </c>
      <c r="N54" s="272">
        <f t="shared" si="0"/>
        <v>3420579.3015976222</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9367.3108082620383</v>
      </c>
      <c r="N55" s="272">
        <f t="shared" si="0"/>
        <v>112407.72969914446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30408258.676318303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0">
        <f>VLOOKUP(A63,TRANSPORTE!A5:D117,4,FALSE)</f>
        <v>237899.15411413272</v>
      </c>
      <c r="M63" s="911"/>
      <c r="N63" s="287">
        <f>K63*L63</f>
        <v>713697.46234239812</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0">
        <f>VLOOKUP(A64,TRANSPORTE!A6:D117,4,FALSE)</f>
        <v>811624.5570575319</v>
      </c>
      <c r="M64" s="911"/>
      <c r="N64" s="287">
        <f>K64*L64</f>
        <v>811624.5570575319</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0">
        <f>VLOOKUP(A65,TRANSPORTE!A6:D118,4,FALSE)</f>
        <v>106256.22213379425</v>
      </c>
      <c r="M65" s="911"/>
      <c r="N65" s="287">
        <f>K65*L65</f>
        <v>850049.77707035397</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2375371.796470284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44"/>
      <c r="J80" s="44"/>
      <c r="K80" s="44"/>
      <c r="L80" s="978"/>
      <c r="M80" s="979"/>
      <c r="N80" s="45"/>
    </row>
    <row r="81" spans="1:14" ht="15.75" thickBot="1">
      <c r="B81" s="823" t="s">
        <v>953</v>
      </c>
      <c r="C81" s="824"/>
      <c r="D81" s="824"/>
      <c r="E81" s="824"/>
      <c r="F81" s="824"/>
      <c r="G81" s="824"/>
      <c r="H81" s="824"/>
      <c r="I81" s="866"/>
      <c r="J81" s="866"/>
      <c r="K81" s="866"/>
      <c r="L81" s="866"/>
      <c r="M81" s="867"/>
      <c r="N81" s="301">
        <f>SUM(N73:N80)</f>
        <v>699855.17413614795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41149424.22820203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8229884.845640406</v>
      </c>
      <c r="M88" s="859"/>
      <c r="N88" s="51"/>
    </row>
    <row r="89" spans="1:14">
      <c r="B89" s="89" t="s">
        <v>973</v>
      </c>
      <c r="C89" s="90"/>
      <c r="D89" s="90"/>
      <c r="E89" s="90"/>
      <c r="F89" s="90"/>
      <c r="G89" s="90"/>
      <c r="H89" s="90"/>
      <c r="I89" s="87"/>
      <c r="J89" s="88"/>
      <c r="K89" s="304">
        <v>0.05</v>
      </c>
      <c r="L89" s="858">
        <f>N83*K89</f>
        <v>2057471.2114101015</v>
      </c>
      <c r="M89" s="859"/>
      <c r="N89" s="51"/>
    </row>
    <row r="90" spans="1:14" ht="15.75" thickBot="1">
      <c r="B90" s="91" t="s">
        <v>974</v>
      </c>
      <c r="C90" s="92"/>
      <c r="D90" s="92"/>
      <c r="E90" s="92"/>
      <c r="F90" s="92"/>
      <c r="G90" s="92"/>
      <c r="H90" s="92"/>
      <c r="I90" s="93"/>
      <c r="J90" s="94"/>
      <c r="K90" s="305">
        <v>0.05</v>
      </c>
      <c r="L90" s="860">
        <f>N83*K90</f>
        <v>2057471.2114101015</v>
      </c>
      <c r="M90" s="861"/>
      <c r="N90" s="51"/>
    </row>
    <row r="91" spans="1:14" ht="15.75" thickBot="1">
      <c r="B91" s="823" t="s">
        <v>953</v>
      </c>
      <c r="C91" s="824"/>
      <c r="D91" s="824"/>
      <c r="E91" s="824"/>
      <c r="F91" s="824"/>
      <c r="G91" s="824"/>
      <c r="H91" s="824"/>
      <c r="I91" s="824"/>
      <c r="J91" s="824"/>
      <c r="K91" s="824"/>
      <c r="L91" s="824"/>
      <c r="M91" s="825"/>
      <c r="N91" s="52">
        <f>L88+L89+L90</f>
        <v>12344827.268460609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53494251.496662639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259</v>
      </c>
      <c r="B36" s="872" t="str">
        <f>VLOOKUP(A36,EQUIPOS!A6:D154,3,FALSE)</f>
        <v>Montacargas</v>
      </c>
      <c r="C36" s="873"/>
      <c r="D36" s="873"/>
      <c r="E36" s="873"/>
      <c r="F36" s="873"/>
      <c r="G36" s="873"/>
      <c r="H36" s="874"/>
      <c r="I36" s="267"/>
      <c r="J36" s="268"/>
      <c r="K36" s="269">
        <f>VLOOKUP(A36,EQUIPOS!A6:D163,4,FALSE)</f>
        <v>50704.498129020001</v>
      </c>
      <c r="L36" s="270"/>
      <c r="M36" s="336">
        <v>1.5</v>
      </c>
      <c r="N36" s="272">
        <f>K36/M36</f>
        <v>33802.998752680003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2975.4018634534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36778.400616133404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10652.098479454969</v>
      </c>
      <c r="N48" s="272">
        <f>K48*M48</f>
        <v>3336248.7437669206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3336248.7437669206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59508.037269067994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3432535.1816521222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686507.03633042448</v>
      </c>
      <c r="M84" s="859"/>
      <c r="N84" s="51"/>
    </row>
    <row r="85" spans="1:14">
      <c r="B85" s="89" t="s">
        <v>973</v>
      </c>
      <c r="C85" s="90"/>
      <c r="D85" s="90"/>
      <c r="E85" s="90"/>
      <c r="F85" s="90"/>
      <c r="G85" s="90"/>
      <c r="H85" s="90"/>
      <c r="I85" s="87"/>
      <c r="J85" s="88"/>
      <c r="K85" s="304">
        <v>0.05</v>
      </c>
      <c r="L85" s="858">
        <f>N79*K85</f>
        <v>171626.75908260612</v>
      </c>
      <c r="M85" s="859"/>
      <c r="N85" s="51"/>
    </row>
    <row r="86" spans="1:14" ht="15.75" thickBot="1">
      <c r="B86" s="91" t="s">
        <v>974</v>
      </c>
      <c r="C86" s="92"/>
      <c r="D86" s="92"/>
      <c r="E86" s="92"/>
      <c r="F86" s="92"/>
      <c r="G86" s="92"/>
      <c r="H86" s="92"/>
      <c r="I86" s="93"/>
      <c r="J86" s="94"/>
      <c r="K86" s="305">
        <v>0.05</v>
      </c>
      <c r="L86" s="860">
        <f>N79*K86</f>
        <v>171626.75908260612</v>
      </c>
      <c r="M86" s="861"/>
      <c r="N86" s="51"/>
    </row>
    <row r="87" spans="1:14" ht="15.75" thickBot="1">
      <c r="B87" s="823" t="s">
        <v>953</v>
      </c>
      <c r="C87" s="824"/>
      <c r="D87" s="824"/>
      <c r="E87" s="824"/>
      <c r="F87" s="824"/>
      <c r="G87" s="824"/>
      <c r="H87" s="824"/>
      <c r="I87" s="824"/>
      <c r="J87" s="824"/>
      <c r="K87" s="824"/>
      <c r="L87" s="824"/>
      <c r="M87" s="825"/>
      <c r="N87" s="52">
        <f>L84+L85+L86</f>
        <v>1029760.5544956366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4462295.7361477586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267</v>
      </c>
      <c r="B36" s="872" t="str">
        <f>VLOOKUP(A36,EQUIPOS!A6:D154,3,FALSE)</f>
        <v>Motobomba de concreto</v>
      </c>
      <c r="C36" s="873"/>
      <c r="D36" s="873"/>
      <c r="E36" s="873"/>
      <c r="F36" s="873"/>
      <c r="G36" s="873"/>
      <c r="H36" s="874"/>
      <c r="I36" s="267"/>
      <c r="J36" s="268"/>
      <c r="K36" s="269">
        <f>VLOOKUP(A36,EQUIPOS!A6:D163,4,FALSE)</f>
        <v>92070.736085990793</v>
      </c>
      <c r="L36" s="270"/>
      <c r="M36" s="336">
        <v>2.5</v>
      </c>
      <c r="N36" s="272">
        <f>K36/M36</f>
        <v>36828.294434396317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36828.294434396317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3646.2005511729653</v>
      </c>
      <c r="N48" s="272">
        <f>K48*M48</f>
        <v>170491.5235406351</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374916.26293521898</v>
      </c>
      <c r="N49" s="272">
        <f>K49*M49</f>
        <v>250436.99195875099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420928.51549938612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0">
        <f>VLOOKUP(A60,TRANSPORTE!A2:D117,4,FALSE)</f>
        <v>1294.9770701708335</v>
      </c>
      <c r="M60" s="911"/>
      <c r="N60" s="287">
        <f>K60*L60</f>
        <v>1124.5263340703093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1124.5263340703093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458881.33626785275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91776.26725357055</v>
      </c>
      <c r="M84" s="859"/>
      <c r="N84" s="51"/>
    </row>
    <row r="85" spans="1:14">
      <c r="B85" s="89" t="s">
        <v>973</v>
      </c>
      <c r="C85" s="90"/>
      <c r="D85" s="90"/>
      <c r="E85" s="90"/>
      <c r="F85" s="90"/>
      <c r="G85" s="90"/>
      <c r="H85" s="90"/>
      <c r="I85" s="87"/>
      <c r="J85" s="88"/>
      <c r="K85" s="304">
        <v>0.05</v>
      </c>
      <c r="L85" s="858">
        <f>N79*K85</f>
        <v>22944.066813392637</v>
      </c>
      <c r="M85" s="859"/>
      <c r="N85" s="51"/>
    </row>
    <row r="86" spans="1:14" ht="15.75" thickBot="1">
      <c r="B86" s="91" t="s">
        <v>974</v>
      </c>
      <c r="C86" s="92"/>
      <c r="D86" s="92"/>
      <c r="E86" s="92"/>
      <c r="F86" s="92"/>
      <c r="G86" s="92"/>
      <c r="H86" s="92"/>
      <c r="I86" s="93"/>
      <c r="J86" s="94"/>
      <c r="K86" s="305">
        <v>0.05</v>
      </c>
      <c r="L86" s="860">
        <f>N79*K86</f>
        <v>22944.066813392637</v>
      </c>
      <c r="M86" s="861"/>
      <c r="N86" s="51"/>
    </row>
    <row r="87" spans="1:14" ht="15.75" thickBot="1">
      <c r="B87" s="823" t="s">
        <v>953</v>
      </c>
      <c r="C87" s="824"/>
      <c r="D87" s="824"/>
      <c r="E87" s="824"/>
      <c r="F87" s="824"/>
      <c r="G87" s="824"/>
      <c r="H87" s="824"/>
      <c r="I87" s="824"/>
      <c r="J87" s="824"/>
      <c r="K87" s="824"/>
      <c r="L87" s="824"/>
      <c r="M87" s="825"/>
      <c r="N87" s="52">
        <f>L84+L85+L86</f>
        <v>137664.40088035582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596545.73714820854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5"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VLOOKUP(A36,EQUIPOS!A6:D163,4,FALSE)</f>
        <v>44337.073562519967</v>
      </c>
      <c r="L36" s="270"/>
      <c r="M36" s="271">
        <v>0.01</v>
      </c>
      <c r="N36" s="272">
        <f t="shared" ref="N36:N41" si="0">K36/M36</f>
        <v>4433707.3562519969</v>
      </c>
    </row>
    <row r="37" spans="1:14">
      <c r="A37" s="113" t="s">
        <v>192</v>
      </c>
      <c r="B37" s="872" t="str">
        <f>VLOOKUP(A37,EQUIPOS!A7:D154,3,FALSE)</f>
        <v>Equipo de acarreo interno</v>
      </c>
      <c r="C37" s="873"/>
      <c r="D37" s="873"/>
      <c r="E37" s="873"/>
      <c r="F37" s="873"/>
      <c r="G37" s="873"/>
      <c r="H37" s="874"/>
      <c r="I37" s="421"/>
      <c r="J37" s="422"/>
      <c r="K37" s="269">
        <f>VLOOKUP(A37,EQUIPOS!A7:D164,4,FALSE)</f>
        <v>42284.858497197078</v>
      </c>
      <c r="L37" s="335"/>
      <c r="M37" s="336">
        <v>0.05</v>
      </c>
      <c r="N37" s="272">
        <f t="shared" si="0"/>
        <v>845697.16994394152</v>
      </c>
    </row>
    <row r="38" spans="1:14">
      <c r="A38" s="113" t="s">
        <v>214</v>
      </c>
      <c r="B38" s="872" t="str">
        <f>VLOOKUP(A38,EQUIPOS!A8:D154,3,FALSE)</f>
        <v>Equipo de oxigeno y soldadura</v>
      </c>
      <c r="C38" s="873"/>
      <c r="D38" s="873"/>
      <c r="E38" s="873"/>
      <c r="F38" s="873"/>
      <c r="G38" s="873"/>
      <c r="H38" s="874"/>
      <c r="I38" s="421"/>
      <c r="J38" s="422"/>
      <c r="K38" s="438">
        <f>VLOOKUP(A38,EQUIPOS!A8:D165,4,FALSE)</f>
        <v>9419.0064980736606</v>
      </c>
      <c r="L38" s="335"/>
      <c r="M38" s="336">
        <v>0.01</v>
      </c>
      <c r="N38" s="272">
        <f t="shared" si="0"/>
        <v>941900.64980736608</v>
      </c>
    </row>
    <row r="39" spans="1:14">
      <c r="A39" s="113" t="s">
        <v>248</v>
      </c>
      <c r="B39" s="872" t="str">
        <f>VLOOKUP(A39,EQUIPOS!A9:D154,3,FALSE)</f>
        <v>Grúa telescópica de 50 Ton.</v>
      </c>
      <c r="C39" s="873"/>
      <c r="D39" s="873"/>
      <c r="E39" s="873"/>
      <c r="F39" s="873"/>
      <c r="G39" s="873"/>
      <c r="H39" s="874"/>
      <c r="I39" s="421"/>
      <c r="J39" s="422"/>
      <c r="K39" s="438">
        <f>VLOOKUP(A39,EQUIPOS!A9:D166,4,FALSE)</f>
        <v>253528.78256660837</v>
      </c>
      <c r="L39" s="335"/>
      <c r="M39" s="336">
        <v>0.04</v>
      </c>
      <c r="N39" s="272">
        <f t="shared" si="0"/>
        <v>6338219.5641652094</v>
      </c>
    </row>
    <row r="40" spans="1:14">
      <c r="A40" s="113" t="s">
        <v>255</v>
      </c>
      <c r="B40" s="872" t="str">
        <f>VLOOKUP(A40,EQUIPOS!A10:D154,3,FALSE)</f>
        <v>Manómetro cable de acero para bajar la celda</v>
      </c>
      <c r="C40" s="873"/>
      <c r="D40" s="873"/>
      <c r="E40" s="873"/>
      <c r="F40" s="873"/>
      <c r="G40" s="873"/>
      <c r="H40" s="874"/>
      <c r="I40" s="421"/>
      <c r="J40" s="422"/>
      <c r="K40" s="438">
        <f>VLOOKUP(A40,EQUIPOS!A10:D167,4,FALSE)</f>
        <v>1176163.5687152559</v>
      </c>
      <c r="L40" s="335"/>
      <c r="M40" s="336">
        <v>1</v>
      </c>
      <c r="N40" s="272">
        <f t="shared" si="0"/>
        <v>1176163.5687152559</v>
      </c>
    </row>
    <row r="41" spans="1:14">
      <c r="A41" s="113" t="s">
        <v>322</v>
      </c>
      <c r="B41" s="872" t="str">
        <f>VLOOKUP(A41,EQUIPOS!A11:D155,3,FALSE)</f>
        <v xml:space="preserve">Retroexcavadora sobre llantas JD 410
</v>
      </c>
      <c r="C41" s="873"/>
      <c r="D41" s="873"/>
      <c r="E41" s="873"/>
      <c r="F41" s="873"/>
      <c r="G41" s="873"/>
      <c r="H41" s="874"/>
      <c r="I41" s="421"/>
      <c r="J41" s="422"/>
      <c r="K41" s="438">
        <f>VLOOKUP(A41,EQUIPOS!A11:D168,4,FALSE)</f>
        <v>122723.92902132715</v>
      </c>
      <c r="L41" s="335"/>
      <c r="M41" s="336">
        <v>0.2</v>
      </c>
      <c r="N41" s="272">
        <f t="shared" si="0"/>
        <v>613619.64510663564</v>
      </c>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N86*M45</f>
        <v>69985.517413614798</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411">
        <f>SUM(N36:N45)</f>
        <v>14419293.471404022</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8" t="s">
        <v>944</v>
      </c>
      <c r="C51" s="869"/>
      <c r="D51" s="869"/>
      <c r="E51" s="869"/>
      <c r="F51" s="869"/>
      <c r="G51" s="869"/>
      <c r="H51" s="869"/>
      <c r="I51" s="903"/>
      <c r="J51" s="315" t="s">
        <v>945</v>
      </c>
      <c r="K51" s="85" t="s">
        <v>946</v>
      </c>
      <c r="L51" s="904" t="s">
        <v>955</v>
      </c>
      <c r="M51" s="903"/>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13775632.185505528</v>
      </c>
      <c r="N52" s="272">
        <f t="shared" ref="N52:N57" si="1">K52*M52</f>
        <v>13775632.185505528</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125535.48</v>
      </c>
      <c r="N53" s="272">
        <f t="shared" si="1"/>
        <v>3766064.4</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1362107.7152934324</v>
      </c>
      <c r="N54" s="272">
        <f t="shared" si="1"/>
        <v>2724215.4305868647</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1321871.9257858293</v>
      </c>
      <c r="N55" s="272">
        <f t="shared" si="1"/>
        <v>6609359.6289291466</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56651.526059047123</v>
      </c>
      <c r="N56" s="272">
        <f t="shared" si="1"/>
        <v>3399091.5635428275</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9367.3108082620383</v>
      </c>
      <c r="N57" s="272">
        <f t="shared" si="1"/>
        <v>112407.72969914446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3" t="s">
        <v>953</v>
      </c>
      <c r="C63" s="824"/>
      <c r="D63" s="824"/>
      <c r="E63" s="824"/>
      <c r="F63" s="824"/>
      <c r="G63" s="824"/>
      <c r="H63" s="824"/>
      <c r="I63" s="824"/>
      <c r="J63" s="824"/>
      <c r="K63" s="824"/>
      <c r="L63" s="824"/>
      <c r="M63" s="825"/>
      <c r="N63" s="394">
        <f>SUM(N52:N62)</f>
        <v>30386770.938263509</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0">
        <f>VLOOKUP(A68,TRANSPORTE!A5:D117,4,FALSE)</f>
        <v>811624.5570575319</v>
      </c>
      <c r="M68" s="911"/>
      <c r="N68" s="287">
        <f>K68*L68</f>
        <v>811624.5570575319</v>
      </c>
    </row>
    <row r="69" spans="1:15">
      <c r="A69" t="s">
        <v>1399</v>
      </c>
      <c r="B69" s="46" t="str">
        <f>VLOOKUP(A69,TRANSPORTE!A5:D117,3,FALSE)</f>
        <v>Pasajes aéreos</v>
      </c>
      <c r="C69" s="47"/>
      <c r="D69" s="47"/>
      <c r="E69" s="47"/>
      <c r="F69" s="47"/>
      <c r="G69" s="47"/>
      <c r="H69" s="311" t="s">
        <v>945</v>
      </c>
      <c r="I69" s="279">
        <v>3</v>
      </c>
      <c r="J69" s="286">
        <v>1</v>
      </c>
      <c r="K69" s="279">
        <f>I69*J69</f>
        <v>3</v>
      </c>
      <c r="L69" s="910">
        <f>VLOOKUP(A69,TRANSPORTE!A5:D117,4,FALSE)</f>
        <v>237899.15411413272</v>
      </c>
      <c r="M69" s="911"/>
      <c r="N69" s="287">
        <f>K69*L69</f>
        <v>713697.46234239812</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1525322.01939993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865"/>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9"/>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70"/>
      <c r="J85" s="471"/>
      <c r="K85" s="472"/>
      <c r="L85" s="980"/>
      <c r="M85" s="980"/>
      <c r="N85" s="473"/>
    </row>
    <row r="86" spans="1:14" ht="15.75" thickBot="1">
      <c r="B86" s="912" t="s">
        <v>953</v>
      </c>
      <c r="C86" s="866"/>
      <c r="D86" s="866"/>
      <c r="E86" s="866"/>
      <c r="F86" s="866"/>
      <c r="G86" s="866"/>
      <c r="H86" s="866"/>
      <c r="I86" s="866"/>
      <c r="J86" s="866"/>
      <c r="K86" s="866"/>
      <c r="L86" s="866"/>
      <c r="M86" s="867"/>
      <c r="N86" s="460">
        <f>SUM(N79:N85)</f>
        <v>699855.17413614795</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47031241.60320361</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8" t="s">
        <v>969</v>
      </c>
      <c r="C92" s="869"/>
      <c r="D92" s="869"/>
      <c r="E92" s="869"/>
      <c r="F92" s="869"/>
      <c r="G92" s="869"/>
      <c r="H92" s="869"/>
      <c r="I92" s="314"/>
      <c r="J92" s="334"/>
      <c r="K92" s="302" t="s">
        <v>970</v>
      </c>
      <c r="L92" s="870" t="s">
        <v>971</v>
      </c>
      <c r="M92" s="871"/>
      <c r="N92" s="303"/>
    </row>
    <row r="93" spans="1:14">
      <c r="B93" s="856" t="s">
        <v>972</v>
      </c>
      <c r="C93" s="857"/>
      <c r="D93" s="857"/>
      <c r="E93" s="857"/>
      <c r="F93" s="857"/>
      <c r="G93" s="857"/>
      <c r="H93" s="857"/>
      <c r="I93" s="87"/>
      <c r="J93" s="88"/>
      <c r="K93" s="304">
        <v>0.2</v>
      </c>
      <c r="L93" s="858">
        <f>N88*K93</f>
        <v>9406248.3206407223</v>
      </c>
      <c r="M93" s="859"/>
      <c r="N93" s="51"/>
    </row>
    <row r="94" spans="1:14">
      <c r="B94" s="89" t="s">
        <v>973</v>
      </c>
      <c r="C94" s="90"/>
      <c r="D94" s="90"/>
      <c r="E94" s="90"/>
      <c r="F94" s="90"/>
      <c r="G94" s="90"/>
      <c r="H94" s="90"/>
      <c r="I94" s="87"/>
      <c r="J94" s="88"/>
      <c r="K94" s="304">
        <v>0.05</v>
      </c>
      <c r="L94" s="858">
        <f>N88*K94</f>
        <v>2351562.0801601806</v>
      </c>
      <c r="M94" s="859"/>
      <c r="N94" s="51"/>
    </row>
    <row r="95" spans="1:14" ht="15.75" thickBot="1">
      <c r="B95" s="91" t="s">
        <v>974</v>
      </c>
      <c r="C95" s="92"/>
      <c r="D95" s="92"/>
      <c r="E95" s="92"/>
      <c r="F95" s="92"/>
      <c r="G95" s="92"/>
      <c r="H95" s="92"/>
      <c r="I95" s="93"/>
      <c r="J95" s="94"/>
      <c r="K95" s="305">
        <v>0.05</v>
      </c>
      <c r="L95" s="860">
        <f>N88*K95</f>
        <v>2351562.0801601806</v>
      </c>
      <c r="M95" s="861"/>
      <c r="N95" s="51"/>
    </row>
    <row r="96" spans="1:14" ht="15.75" thickBot="1">
      <c r="B96" s="823" t="s">
        <v>953</v>
      </c>
      <c r="C96" s="824"/>
      <c r="D96" s="824"/>
      <c r="E96" s="824"/>
      <c r="F96" s="824"/>
      <c r="G96" s="824"/>
      <c r="H96" s="824"/>
      <c r="I96" s="824"/>
      <c r="J96" s="824"/>
      <c r="K96" s="824"/>
      <c r="L96" s="824"/>
      <c r="M96" s="825"/>
      <c r="N96" s="52">
        <f>L93+L94+L95</f>
        <v>14109372.480961083</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8">
        <f>N88+N96</f>
        <v>61140614.084164694</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P71" sqref="P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326</v>
      </c>
      <c r="B36" s="872" t="str">
        <f>VLOOKUP(A36,EQUIPOS!A6:D154,3,FALSE)</f>
        <v>Sensor de Impacto para prueba de integridad tipo</v>
      </c>
      <c r="C36" s="873"/>
      <c r="D36" s="873"/>
      <c r="E36" s="873"/>
      <c r="F36" s="873"/>
      <c r="G36" s="873"/>
      <c r="H36" s="874"/>
      <c r="I36" s="267"/>
      <c r="J36" s="268"/>
      <c r="K36" s="269">
        <f>VLOOKUP(A36,EQUIPOS!A6:D163,4,FALSE)</f>
        <v>77459.845689903028</v>
      </c>
      <c r="L36" s="270"/>
      <c r="M36" s="336">
        <v>1</v>
      </c>
      <c r="N36" s="272">
        <f>K36/M36</f>
        <v>77459.845689903028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77459.845689903028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477533.26324466715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95506.652648933436</v>
      </c>
      <c r="M84" s="859"/>
      <c r="N84" s="51"/>
    </row>
    <row r="85" spans="1:14">
      <c r="B85" s="89" t="s">
        <v>973</v>
      </c>
      <c r="C85" s="90"/>
      <c r="D85" s="90"/>
      <c r="E85" s="90"/>
      <c r="F85" s="90"/>
      <c r="G85" s="90"/>
      <c r="H85" s="90"/>
      <c r="I85" s="87"/>
      <c r="J85" s="88"/>
      <c r="K85" s="304">
        <v>0.05</v>
      </c>
      <c r="L85" s="858">
        <f>N79*K85</f>
        <v>23876.663162233359</v>
      </c>
      <c r="M85" s="859"/>
      <c r="N85" s="51"/>
    </row>
    <row r="86" spans="1:14" ht="15.75" thickBot="1">
      <c r="B86" s="91" t="s">
        <v>974</v>
      </c>
      <c r="C86" s="92"/>
      <c r="D86" s="92"/>
      <c r="E86" s="92"/>
      <c r="F86" s="92"/>
      <c r="G86" s="92"/>
      <c r="H86" s="92"/>
      <c r="I86" s="93"/>
      <c r="J86" s="94"/>
      <c r="K86" s="305">
        <v>0.05</v>
      </c>
      <c r="L86" s="860">
        <f>N79*K86</f>
        <v>23876.663162233359</v>
      </c>
      <c r="M86" s="861"/>
      <c r="N86" s="51"/>
    </row>
    <row r="87" spans="1:14" ht="15.75" thickBot="1">
      <c r="B87" s="823" t="s">
        <v>953</v>
      </c>
      <c r="C87" s="824"/>
      <c r="D87" s="824"/>
      <c r="E87" s="824"/>
      <c r="F87" s="824"/>
      <c r="G87" s="824"/>
      <c r="H87" s="824"/>
      <c r="I87" s="824"/>
      <c r="J87" s="824"/>
      <c r="K87" s="824"/>
      <c r="L87" s="824"/>
      <c r="M87" s="825"/>
      <c r="N87" s="52">
        <f>L84+L85+L86</f>
        <v>143259.97897340017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620793.24221806729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320</v>
      </c>
      <c r="B36" s="872" t="str">
        <f>VLOOKUP(A36,EQUIPOS!A6:D154,3,FALSE)</f>
        <v>Retroexcavadora sobre llantas, motor 62HP, Profundidad de excavación de 5.41 metros.</v>
      </c>
      <c r="C36" s="873"/>
      <c r="D36" s="873"/>
      <c r="E36" s="873"/>
      <c r="F36" s="873"/>
      <c r="G36" s="873"/>
      <c r="H36" s="874"/>
      <c r="I36" s="267"/>
      <c r="J36" s="268"/>
      <c r="K36" s="269">
        <f>VLOOKUP(A36,EQUIPOS!A6:D163,4,FALSE)</f>
        <v>107383.17573026507</v>
      </c>
      <c r="L36" s="270"/>
      <c r="M36" s="336">
        <v>10</v>
      </c>
      <c r="N36" s="272">
        <f>K36/M36</f>
        <v>10738.317573026507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368.07216076801001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11106.389733794516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44045.386400234267</v>
      </c>
      <c r="N48" s="272">
        <f>K48*M48</f>
        <v>21533.30001789231</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22022.693200117134</v>
      </c>
      <c r="N49" s="272">
        <f>K49*M49</f>
        <v>29363.590933489511</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5496.7162331405571</v>
      </c>
      <c r="N50" s="272">
        <f>K50*M50</f>
        <v>8245.074349710836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59141.965301092656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3680.7216076800996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73929.076642567277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14785.815328513456</v>
      </c>
      <c r="M84" s="859"/>
      <c r="N84" s="51"/>
    </row>
    <row r="85" spans="1:14">
      <c r="B85" s="89" t="s">
        <v>973</v>
      </c>
      <c r="C85" s="90"/>
      <c r="D85" s="90"/>
      <c r="E85" s="90"/>
      <c r="F85" s="90"/>
      <c r="G85" s="90"/>
      <c r="H85" s="90"/>
      <c r="I85" s="87"/>
      <c r="J85" s="88"/>
      <c r="K85" s="304">
        <v>0.05</v>
      </c>
      <c r="L85" s="858">
        <f>N79*K85</f>
        <v>3696.453832128364</v>
      </c>
      <c r="M85" s="859"/>
      <c r="N85" s="51"/>
    </row>
    <row r="86" spans="1:14" ht="15.75" thickBot="1">
      <c r="B86" s="91" t="s">
        <v>974</v>
      </c>
      <c r="C86" s="92"/>
      <c r="D86" s="92"/>
      <c r="E86" s="92"/>
      <c r="F86" s="92"/>
      <c r="G86" s="92"/>
      <c r="H86" s="92"/>
      <c r="I86" s="93"/>
      <c r="J86" s="94"/>
      <c r="K86" s="305">
        <v>0.05</v>
      </c>
      <c r="L86" s="860">
        <f>N79*K86</f>
        <v>3696.453832128364</v>
      </c>
      <c r="M86" s="861"/>
      <c r="N86" s="51"/>
    </row>
    <row r="87" spans="1:14" ht="15.75" thickBot="1">
      <c r="B87" s="823" t="s">
        <v>953</v>
      </c>
      <c r="C87" s="824"/>
      <c r="D87" s="824"/>
      <c r="E87" s="824"/>
      <c r="F87" s="824"/>
      <c r="G87" s="824"/>
      <c r="H87" s="824"/>
      <c r="I87" s="824"/>
      <c r="J87" s="824"/>
      <c r="K87" s="824"/>
      <c r="L87" s="824"/>
      <c r="M87" s="825"/>
      <c r="N87" s="52">
        <f>L84+L85+L86</f>
        <v>22178.722992770185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96107.799635337462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204</v>
      </c>
      <c r="B36" s="872" t="str">
        <f>VLOOKUP(A36,EQUIPOS!A6:D154,3,FALSE)</f>
        <v xml:space="preserve">Equipo de soldadura 250 AMP
</v>
      </c>
      <c r="C36" s="873"/>
      <c r="D36" s="873"/>
      <c r="E36" s="873"/>
      <c r="F36" s="873"/>
      <c r="G36" s="873"/>
      <c r="H36" s="874"/>
      <c r="I36" s="267"/>
      <c r="J36" s="268"/>
      <c r="K36" s="269">
        <f>VLOOKUP(A36,EQUIPOS!A6:D163,4,FALSE)</f>
        <v>14010.011892035638</v>
      </c>
      <c r="L36" s="270"/>
      <c r="M36" s="336">
        <v>10</v>
      </c>
      <c r="N36" s="272">
        <f>K36/M36</f>
        <v>1401.0011892035639</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VLOOKUP(A37,EQUIPOS!A7:D164,4,FALSE)</f>
        <v>107383.17573026507</v>
      </c>
      <c r="L37" s="335"/>
      <c r="M37" s="336">
        <v>10</v>
      </c>
      <c r="N37" s="272">
        <f>K37/M37</f>
        <v>10738.317573026507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423.19184653601991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12562.51060876609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11566.446499807427</v>
      </c>
      <c r="N48" s="272">
        <f>K48*M48</f>
        <v>381.6927344936451</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55953.174572266289</v>
      </c>
      <c r="N49" s="272">
        <f>K49*M49</f>
        <v>167859.52371679887</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682.6833444492047</v>
      </c>
      <c r="N50" s="272">
        <f>K50*M50</f>
        <v>6826.8334444920474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175068.04989578456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4231.9184653601988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191862.47896991082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38372.495793982169</v>
      </c>
      <c r="M84" s="859"/>
      <c r="N84" s="51"/>
    </row>
    <row r="85" spans="1:14">
      <c r="B85" s="89" t="s">
        <v>973</v>
      </c>
      <c r="C85" s="90"/>
      <c r="D85" s="90"/>
      <c r="E85" s="90"/>
      <c r="F85" s="90"/>
      <c r="G85" s="90"/>
      <c r="H85" s="90"/>
      <c r="I85" s="87"/>
      <c r="J85" s="88"/>
      <c r="K85" s="304">
        <v>0.05</v>
      </c>
      <c r="L85" s="858">
        <f>N79*K85</f>
        <v>9593.1239484955422</v>
      </c>
      <c r="M85" s="859"/>
      <c r="N85" s="51"/>
    </row>
    <row r="86" spans="1:14" ht="15.75" thickBot="1">
      <c r="B86" s="91" t="s">
        <v>974</v>
      </c>
      <c r="C86" s="92"/>
      <c r="D86" s="92"/>
      <c r="E86" s="92"/>
      <c r="F86" s="92"/>
      <c r="G86" s="92"/>
      <c r="H86" s="92"/>
      <c r="I86" s="93"/>
      <c r="J86" s="94"/>
      <c r="K86" s="305">
        <v>0.05</v>
      </c>
      <c r="L86" s="860">
        <f>N79*K86</f>
        <v>9593.1239484955422</v>
      </c>
      <c r="M86" s="861"/>
      <c r="N86" s="51"/>
    </row>
    <row r="87" spans="1:14" ht="15.75" thickBot="1">
      <c r="B87" s="823" t="s">
        <v>953</v>
      </c>
      <c r="C87" s="824"/>
      <c r="D87" s="824"/>
      <c r="E87" s="824"/>
      <c r="F87" s="824"/>
      <c r="G87" s="824"/>
      <c r="H87" s="824"/>
      <c r="I87" s="824"/>
      <c r="J87" s="824"/>
      <c r="K87" s="824"/>
      <c r="L87" s="824"/>
      <c r="M87" s="825"/>
      <c r="N87" s="52">
        <f>L84+L85+L86</f>
        <v>57558.743690973257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249421.22266088409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VLOOKUP(A36,EQUIPOS!A6:D163,4,FALSE)</f>
        <v>400714.65375900699</v>
      </c>
      <c r="L36" s="270"/>
      <c r="M36" s="336">
        <v>2</v>
      </c>
      <c r="N36" s="272">
        <f>K36/M36</f>
        <v>200357.3268795035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5245.4839826800999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205602.8108621836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3646.2005511729653</v>
      </c>
      <c r="N48" s="272">
        <f>K48*M48</f>
        <v>102093.61543284303</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408490.85364583565</v>
      </c>
      <c r="N49" s="272">
        <f>K49*M49</f>
        <v>142971.79877604247</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23174.301661491281</v>
      </c>
      <c r="N50" s="272">
        <f>K50*M50</f>
        <v>69522.904984473847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314588.31919335935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924.54139830523263</v>
      </c>
      <c r="M60" s="911"/>
      <c r="N60" s="287">
        <f>K60*L60</f>
        <v>323.58948940683138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323.58948940683138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52454.839826800991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572969.5593717508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114593.91187435016</v>
      </c>
      <c r="M84" s="859"/>
      <c r="N84" s="51"/>
    </row>
    <row r="85" spans="1:14">
      <c r="B85" s="89" t="s">
        <v>973</v>
      </c>
      <c r="C85" s="90"/>
      <c r="D85" s="90"/>
      <c r="E85" s="90"/>
      <c r="F85" s="90"/>
      <c r="G85" s="90"/>
      <c r="H85" s="90"/>
      <c r="I85" s="87"/>
      <c r="J85" s="88"/>
      <c r="K85" s="304">
        <v>0.05</v>
      </c>
      <c r="L85" s="858">
        <f>N79*K85</f>
        <v>28648.47796858754</v>
      </c>
      <c r="M85" s="859"/>
      <c r="N85" s="51"/>
    </row>
    <row r="86" spans="1:14" ht="15.75" thickBot="1">
      <c r="B86" s="91" t="s">
        <v>974</v>
      </c>
      <c r="C86" s="92"/>
      <c r="D86" s="92"/>
      <c r="E86" s="92"/>
      <c r="F86" s="92"/>
      <c r="G86" s="92"/>
      <c r="H86" s="92"/>
      <c r="I86" s="93"/>
      <c r="J86" s="94"/>
      <c r="K86" s="305">
        <v>0.05</v>
      </c>
      <c r="L86" s="860">
        <f>N79*K86</f>
        <v>28648.47796858754</v>
      </c>
      <c r="M86" s="861"/>
      <c r="N86" s="51"/>
    </row>
    <row r="87" spans="1:14" ht="15.75" thickBot="1">
      <c r="B87" s="823" t="s">
        <v>953</v>
      </c>
      <c r="C87" s="824"/>
      <c r="D87" s="824"/>
      <c r="E87" s="824"/>
      <c r="F87" s="824"/>
      <c r="G87" s="824"/>
      <c r="H87" s="824"/>
      <c r="I87" s="824"/>
      <c r="J87" s="824"/>
      <c r="K87" s="824"/>
      <c r="L87" s="824"/>
      <c r="M87" s="825"/>
      <c r="N87" s="52">
        <f>L84+L85+L86</f>
        <v>171890.86781152524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744860.42718327604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VLOOKUP(A36,EQUIPOS!A6:D163,4,FALSE)</f>
        <v>400714.65375900699</v>
      </c>
      <c r="L36" s="270"/>
      <c r="M36" s="336">
        <v>2</v>
      </c>
      <c r="N36" s="272">
        <f>K36/M36</f>
        <v>200357.3268795035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5245.4839826800999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205602.8108621836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3646.2005511729653</v>
      </c>
      <c r="N48" s="272">
        <f>K48*M48</f>
        <v>102093.61543284303</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442065.44435645221</v>
      </c>
      <c r="N49" s="272">
        <f>K49*M49</f>
        <v>154722.90552475827</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23174.301661491281</v>
      </c>
      <c r="N50" s="272">
        <f>K50*M50</f>
        <v>46348.603322982563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303165.12428058387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924.54139830523263</v>
      </c>
      <c r="M60" s="911"/>
      <c r="N60" s="287">
        <f>K60*L60</f>
        <v>323.58948940683138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323.58948940683138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52454.839826800991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561546.36445897538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112309.27289179509</v>
      </c>
      <c r="M84" s="859"/>
      <c r="N84" s="51"/>
    </row>
    <row r="85" spans="1:14">
      <c r="B85" s="89" t="s">
        <v>973</v>
      </c>
      <c r="C85" s="90"/>
      <c r="D85" s="90"/>
      <c r="E85" s="90"/>
      <c r="F85" s="90"/>
      <c r="G85" s="90"/>
      <c r="H85" s="90"/>
      <c r="I85" s="87"/>
      <c r="J85" s="88"/>
      <c r="K85" s="304">
        <v>0.05</v>
      </c>
      <c r="L85" s="858">
        <f>N79*K85</f>
        <v>28077.318222948772</v>
      </c>
      <c r="M85" s="859"/>
      <c r="N85" s="51"/>
    </row>
    <row r="86" spans="1:14" ht="15.75" thickBot="1">
      <c r="B86" s="91" t="s">
        <v>974</v>
      </c>
      <c r="C86" s="92"/>
      <c r="D86" s="92"/>
      <c r="E86" s="92"/>
      <c r="F86" s="92"/>
      <c r="G86" s="92"/>
      <c r="H86" s="92"/>
      <c r="I86" s="93"/>
      <c r="J86" s="94"/>
      <c r="K86" s="305">
        <v>0.05</v>
      </c>
      <c r="L86" s="860">
        <f>N79*K86</f>
        <v>28077.318222948772</v>
      </c>
      <c r="M86" s="861"/>
      <c r="N86" s="51"/>
    </row>
    <row r="87" spans="1:14" ht="15.75" thickBot="1">
      <c r="B87" s="823" t="s">
        <v>953</v>
      </c>
      <c r="C87" s="824"/>
      <c r="D87" s="824"/>
      <c r="E87" s="824"/>
      <c r="F87" s="824"/>
      <c r="G87" s="824"/>
      <c r="H87" s="824"/>
      <c r="I87" s="824"/>
      <c r="J87" s="824"/>
      <c r="K87" s="824"/>
      <c r="L87" s="824"/>
      <c r="M87" s="825"/>
      <c r="N87" s="52">
        <f>L84+L85+L86</f>
        <v>168463.9093376926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730010.27379666804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195</v>
      </c>
      <c r="B36" s="872" t="str">
        <f>VLOOKUP(A36,EQUIPOS!A6:D154,3,FALSE)</f>
        <v xml:space="preserve">Equipo de oxicorte, Capacidad de corte: hasta 6´´ (152mm) </v>
      </c>
      <c r="C36" s="873"/>
      <c r="D36" s="873"/>
      <c r="E36" s="873"/>
      <c r="F36" s="873"/>
      <c r="G36" s="873"/>
      <c r="H36" s="874"/>
      <c r="I36" s="267"/>
      <c r="J36" s="268"/>
      <c r="K36" s="269">
        <f>VLOOKUP(A36,EQUIPOS!A6:D163,4,FALSE)</f>
        <v>16215.330380729571</v>
      </c>
      <c r="L36" s="270"/>
      <c r="M36" s="336">
        <v>1.1299999999999999</v>
      </c>
      <c r="N36" s="272">
        <f>K36/M36</f>
        <v>14349.849894450948</v>
      </c>
    </row>
    <row r="37" spans="1:14">
      <c r="A37" s="113" t="s">
        <v>332</v>
      </c>
      <c r="B37" s="872" t="str">
        <f>VLOOKUP(A37,EQUIPOS!A7:D154,3,FALSE)</f>
        <v xml:space="preserve">Taladro de 1/2´´, pulidora, lijadora y circular
</v>
      </c>
      <c r="C37" s="873"/>
      <c r="D37" s="873"/>
      <c r="E37" s="873"/>
      <c r="F37" s="873"/>
      <c r="G37" s="873"/>
      <c r="H37" s="874"/>
      <c r="I37" s="421"/>
      <c r="J37" s="422"/>
      <c r="K37" s="269">
        <f>VLOOKUP(A37,EQUIPOS!A7:D164,4,FALSE)</f>
        <v>1322.3521703485733</v>
      </c>
      <c r="L37" s="335"/>
      <c r="M37" s="336">
        <v>0.53</v>
      </c>
      <c r="N37" s="272">
        <f>K37/M37</f>
        <v>2495.0040949973081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2821.2789769067999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19666.132966355057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78340.711658105458</v>
      </c>
      <c r="N48" s="272">
        <f>K48*M48</f>
        <v>1566.8142331621093</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9415.4343882805879</v>
      </c>
      <c r="N49" s="272">
        <f>K49*M49</f>
        <v>4707.7171941402939</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60283.177620912153</v>
      </c>
      <c r="N50" s="272">
        <f>K50*M50</f>
        <v>4822.6542096729727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11097.185636975377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28212.789769067997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58976.108372398434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11795.221674479688</v>
      </c>
      <c r="M84" s="859"/>
      <c r="N84" s="51"/>
    </row>
    <row r="85" spans="1:14">
      <c r="B85" s="89" t="s">
        <v>973</v>
      </c>
      <c r="C85" s="90"/>
      <c r="D85" s="90"/>
      <c r="E85" s="90"/>
      <c r="F85" s="90"/>
      <c r="G85" s="90"/>
      <c r="H85" s="90"/>
      <c r="I85" s="87"/>
      <c r="J85" s="88"/>
      <c r="K85" s="304">
        <v>0.05</v>
      </c>
      <c r="L85" s="858">
        <f>N79*K85</f>
        <v>2948.805418619922</v>
      </c>
      <c r="M85" s="859"/>
      <c r="N85" s="51"/>
    </row>
    <row r="86" spans="1:14" ht="15.75" thickBot="1">
      <c r="B86" s="91" t="s">
        <v>974</v>
      </c>
      <c r="C86" s="92"/>
      <c r="D86" s="92"/>
      <c r="E86" s="92"/>
      <c r="F86" s="92"/>
      <c r="G86" s="92"/>
      <c r="H86" s="92"/>
      <c r="I86" s="93"/>
      <c r="J86" s="94"/>
      <c r="K86" s="305">
        <v>0.05</v>
      </c>
      <c r="L86" s="860">
        <f>N79*K86</f>
        <v>2948.805418619922</v>
      </c>
      <c r="M86" s="861"/>
      <c r="N86" s="51"/>
    </row>
    <row r="87" spans="1:14" ht="15.75" thickBot="1">
      <c r="B87" s="823" t="s">
        <v>953</v>
      </c>
      <c r="C87" s="824"/>
      <c r="D87" s="824"/>
      <c r="E87" s="824"/>
      <c r="F87" s="824"/>
      <c r="G87" s="824"/>
      <c r="H87" s="824"/>
      <c r="I87" s="824"/>
      <c r="J87" s="824"/>
      <c r="K87" s="824"/>
      <c r="L87" s="824"/>
      <c r="M87" s="825"/>
      <c r="N87" s="52">
        <f>L84+L85+L86</f>
        <v>17692.832511719531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76668.940884117968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16278.249595813564</v>
      </c>
      <c r="L36" s="270"/>
      <c r="M36" s="336">
        <v>12</v>
      </c>
      <c r="N36" s="272">
        <f t="shared" ref="N36:N42" si="0">K36/M36</f>
        <v>1356.5207996511303</v>
      </c>
    </row>
    <row r="37" spans="1:14">
      <c r="A37" s="113" t="s">
        <v>288</v>
      </c>
      <c r="B37" s="872" t="str">
        <f>VLOOKUP(A37,EQUIPOS!A7:D154,3,FALSE)</f>
        <v xml:space="preserve">Planta eléctrica </v>
      </c>
      <c r="C37" s="873"/>
      <c r="D37" s="873"/>
      <c r="E37" s="873"/>
      <c r="F37" s="873"/>
      <c r="G37" s="873"/>
      <c r="H37" s="874"/>
      <c r="I37" s="267"/>
      <c r="J37" s="268"/>
      <c r="K37" s="269">
        <f>VLOOKUP(A37,EQUIPOS!A7:D164,4,FALSE)</f>
        <v>11346.431786813295</v>
      </c>
      <c r="L37" s="270"/>
      <c r="M37" s="336">
        <v>1.3</v>
      </c>
      <c r="N37" s="272">
        <f t="shared" si="0"/>
        <v>8728.0244513948419</v>
      </c>
    </row>
    <row r="38" spans="1:14">
      <c r="A38" s="113" t="s">
        <v>125</v>
      </c>
      <c r="B38" s="872" t="str">
        <f>VLOOKUP(A38,EQUIPOS!A8:D154,3,FALSE)</f>
        <v>Bomba para gato de tensionamiento</v>
      </c>
      <c r="C38" s="873"/>
      <c r="D38" s="873"/>
      <c r="E38" s="873"/>
      <c r="F38" s="873"/>
      <c r="G38" s="873"/>
      <c r="H38" s="874"/>
      <c r="I38" s="267"/>
      <c r="J38" s="268"/>
      <c r="K38" s="269">
        <f>VLOOKUP(A38,EQUIPOS!A8:D165,4,FALSE)</f>
        <v>52039.434142385369</v>
      </c>
      <c r="L38" s="270"/>
      <c r="M38" s="336">
        <v>12</v>
      </c>
      <c r="N38" s="272">
        <f t="shared" si="0"/>
        <v>4336.6195118654477</v>
      </c>
    </row>
    <row r="39" spans="1:14">
      <c r="A39" s="113" t="s">
        <v>180</v>
      </c>
      <c r="B39" s="872" t="str">
        <f>VLOOKUP(A39,EQUIPOS!A9:D154,3,FALSE)</f>
        <v>Compresor 120 HP, con martillo.</v>
      </c>
      <c r="C39" s="873"/>
      <c r="D39" s="873"/>
      <c r="E39" s="873"/>
      <c r="F39" s="873"/>
      <c r="G39" s="873"/>
      <c r="H39" s="874"/>
      <c r="I39" s="267"/>
      <c r="J39" s="268"/>
      <c r="K39" s="269">
        <f>VLOOKUP(A39,EQUIPOS!A9:D166,4,FALSE)</f>
        <v>77083.379052983786</v>
      </c>
      <c r="L39" s="270"/>
      <c r="M39" s="336">
        <v>1.3</v>
      </c>
      <c r="N39" s="272">
        <f t="shared" si="0"/>
        <v>59294.90696383368</v>
      </c>
    </row>
    <row r="40" spans="1:14">
      <c r="A40" s="113" t="s">
        <v>197</v>
      </c>
      <c r="B40" s="872" t="str">
        <f>VLOOKUP(A40,EQUIPOS!A10:D154,3,FALSE)</f>
        <v>Equipo de perforación (TRACKDRILL), potencia 40 HP, 2100 golpes / minuto</v>
      </c>
      <c r="C40" s="873"/>
      <c r="D40" s="873"/>
      <c r="E40" s="873"/>
      <c r="F40" s="873"/>
      <c r="G40" s="873"/>
      <c r="H40" s="874"/>
      <c r="I40" s="267"/>
      <c r="J40" s="268"/>
      <c r="K40" s="269">
        <f>VLOOKUP(A40,EQUIPOS!A10:D167,4,FALSE)</f>
        <v>130767.10201623083</v>
      </c>
      <c r="L40" s="270"/>
      <c r="M40" s="336">
        <v>1.3</v>
      </c>
      <c r="N40" s="272">
        <f t="shared" si="0"/>
        <v>100590.07847402371</v>
      </c>
    </row>
    <row r="41" spans="1:14">
      <c r="A41" s="113" t="s">
        <v>195</v>
      </c>
      <c r="B41" s="872" t="str">
        <f>VLOOKUP(A41,EQUIPOS!A11:D155,3,FALSE)</f>
        <v xml:space="preserve">Equipo de oxicorte, Capacidad de corte: hasta 6´´ (152mm) </v>
      </c>
      <c r="C41" s="873"/>
      <c r="D41" s="873"/>
      <c r="E41" s="873"/>
      <c r="F41" s="873"/>
      <c r="G41" s="873"/>
      <c r="H41" s="874"/>
      <c r="I41" s="267"/>
      <c r="J41" s="268"/>
      <c r="K41" s="269">
        <f>VLOOKUP(A41,EQUIPOS!A11:D168,4,FALSE)</f>
        <v>16215.330380729571</v>
      </c>
      <c r="L41" s="270"/>
      <c r="M41" s="336">
        <v>15</v>
      </c>
      <c r="N41" s="272">
        <f t="shared" si="0"/>
        <v>1081.0220253819714</v>
      </c>
    </row>
    <row r="42" spans="1:14">
      <c r="A42" s="113" t="s">
        <v>240</v>
      </c>
      <c r="B42" s="872" t="str">
        <f>VLOOKUP(A42,EQUIPOS!A12:D156,3,FALSE)</f>
        <v>Gato para tensionamiento, fuerza Max 200 ton, área de tensión 314 cm2.</v>
      </c>
      <c r="C42" s="873"/>
      <c r="D42" s="873"/>
      <c r="E42" s="873"/>
      <c r="F42" s="873"/>
      <c r="G42" s="873"/>
      <c r="H42" s="874"/>
      <c r="I42" s="267"/>
      <c r="J42" s="268"/>
      <c r="K42" s="269">
        <f>VLOOKUP(A42,EQUIPOS!A12:D169,4,FALSE)</f>
        <v>161456.99782703284</v>
      </c>
      <c r="L42" s="270"/>
      <c r="M42" s="336">
        <v>12</v>
      </c>
      <c r="N42" s="272">
        <f t="shared" si="0"/>
        <v>13454.749818919403</v>
      </c>
    </row>
    <row r="43" spans="1:14">
      <c r="A43" s="113"/>
      <c r="B43" s="872"/>
      <c r="C43" s="873"/>
      <c r="D43" s="873"/>
      <c r="E43" s="873"/>
      <c r="F43" s="873"/>
      <c r="G43" s="873"/>
      <c r="H43" s="874"/>
      <c r="I43" s="421"/>
      <c r="J43" s="422"/>
      <c r="K43" s="269"/>
      <c r="L43" s="335"/>
      <c r="M43" s="336"/>
      <c r="N43" s="272"/>
    </row>
    <row r="44" spans="1:14">
      <c r="A44" s="113"/>
      <c r="B44" s="872"/>
      <c r="C44" s="873"/>
      <c r="D44" s="873"/>
      <c r="E44" s="873"/>
      <c r="F44" s="873"/>
      <c r="G44" s="873"/>
      <c r="H44" s="874"/>
      <c r="I44" s="328"/>
      <c r="J44" s="330"/>
      <c r="K44" s="269"/>
      <c r="L44" s="423"/>
      <c r="M44" s="424"/>
      <c r="N44" s="272"/>
    </row>
    <row r="45" spans="1:14">
      <c r="B45" s="872"/>
      <c r="C45" s="873"/>
      <c r="D45" s="873"/>
      <c r="E45" s="873"/>
      <c r="F45" s="873"/>
      <c r="G45" s="873"/>
      <c r="H45" s="874"/>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193300.90730688573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5595.7651184361039</v>
      </c>
      <c r="N54" s="272">
        <f>K54*M54</f>
        <v>1119.1530236872209</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5756.923153847064</v>
      </c>
      <c r="N55" s="272">
        <f t="shared" ref="N55:N67" si="1">K55*M55</f>
        <v>31835.785040774266</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43513.788713982838</v>
      </c>
      <c r="N56" s="272">
        <f t="shared" si="1"/>
        <v>348.11030971186273</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53938.699129629305</v>
      </c>
      <c r="N57" s="272">
        <f t="shared" si="1"/>
        <v>1186.6513808518446</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1119.1530236872209</v>
      </c>
      <c r="N58" s="272">
        <f t="shared" si="1"/>
        <v>335.74590710616627</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1950.683720286826</v>
      </c>
      <c r="N59" s="272">
        <f t="shared" si="1"/>
        <v>195.0683720286826</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12443.862470378208</v>
      </c>
      <c r="N60" s="272">
        <f t="shared" si="1"/>
        <v>6221.931235189104</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70817.765032879965</v>
      </c>
      <c r="N61" s="272">
        <f t="shared" si="1"/>
        <v>7081.776503287997</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823.69662543379445</v>
      </c>
      <c r="N62" s="272">
        <f t="shared" si="1"/>
        <v>8236.9662543379454</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12378.951595004351</v>
      </c>
      <c r="N63" s="272">
        <f t="shared" si="1"/>
        <v>12378.951595004351</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13285.465544191</v>
      </c>
      <c r="N64" s="272">
        <f t="shared" si="1"/>
        <v>6642.7327720955</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5162.5</v>
      </c>
      <c r="N65" s="272">
        <f t="shared" si="1"/>
        <v>2839.3750000000005</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5496.7162331405571</v>
      </c>
      <c r="N66" s="272">
        <f t="shared" si="1"/>
        <v>274.83581165702788</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4570.6209487386095</v>
      </c>
      <c r="N67" s="272">
        <f t="shared" si="1"/>
        <v>4570.6209487386095</v>
      </c>
    </row>
    <row r="68" spans="1:14" ht="15.75" thickBot="1">
      <c r="B68" s="43"/>
      <c r="C68" s="310"/>
      <c r="D68" s="310"/>
      <c r="E68" s="310"/>
      <c r="F68" s="310"/>
      <c r="G68" s="310"/>
      <c r="H68" s="310"/>
      <c r="I68" s="310"/>
      <c r="J68" s="435"/>
      <c r="K68" s="126"/>
      <c r="L68" s="325"/>
      <c r="M68" s="402"/>
      <c r="N68" s="272"/>
    </row>
    <row r="69" spans="1:14" ht="15.75" thickBot="1">
      <c r="B69" s="823" t="s">
        <v>953</v>
      </c>
      <c r="C69" s="824"/>
      <c r="D69" s="824"/>
      <c r="E69" s="824"/>
      <c r="F69" s="824"/>
      <c r="G69" s="824"/>
      <c r="H69" s="824"/>
      <c r="I69" s="824"/>
      <c r="J69" s="824"/>
      <c r="K69" s="824"/>
      <c r="L69" s="824"/>
      <c r="M69" s="825"/>
      <c r="N69" s="394">
        <f>SUM(N54:N68)</f>
        <v>83267.704154470586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9" t="s">
        <v>961</v>
      </c>
      <c r="M73" s="888"/>
      <c r="N73" s="76" t="s">
        <v>951</v>
      </c>
    </row>
    <row r="74" spans="1:14">
      <c r="B74" s="46"/>
      <c r="C74" s="317"/>
      <c r="D74" s="317"/>
      <c r="E74" s="317"/>
      <c r="F74" s="317"/>
      <c r="G74" s="317"/>
      <c r="H74" s="311"/>
      <c r="I74" s="279"/>
      <c r="J74" s="286"/>
      <c r="K74" s="279"/>
      <c r="L74" s="910"/>
      <c r="M74" s="911"/>
      <c r="N74" s="287"/>
    </row>
    <row r="75" spans="1:14">
      <c r="B75" s="46"/>
      <c r="C75" s="47"/>
      <c r="D75" s="47"/>
      <c r="E75" s="47"/>
      <c r="F75" s="47"/>
      <c r="G75" s="47"/>
      <c r="H75" s="311"/>
      <c r="I75" s="279"/>
      <c r="J75" s="286"/>
      <c r="K75" s="279"/>
      <c r="L75" s="910"/>
      <c r="M75" s="911"/>
      <c r="N75" s="287"/>
    </row>
    <row r="76" spans="1:14">
      <c r="B76" s="46"/>
      <c r="C76" s="47"/>
      <c r="D76" s="47"/>
      <c r="E76" s="47"/>
      <c r="F76" s="47"/>
      <c r="G76" s="47"/>
      <c r="H76" s="311"/>
      <c r="I76" s="279"/>
      <c r="J76" s="286"/>
      <c r="K76" s="279"/>
      <c r="L76" s="910"/>
      <c r="M76" s="911"/>
      <c r="N76" s="287"/>
    </row>
    <row r="77" spans="1:14">
      <c r="B77" s="46"/>
      <c r="C77" s="47"/>
      <c r="D77" s="47"/>
      <c r="E77" s="47"/>
      <c r="F77" s="47"/>
      <c r="G77" s="47"/>
      <c r="H77" s="311"/>
      <c r="I77" s="279"/>
      <c r="J77" s="286"/>
      <c r="K77" s="279"/>
      <c r="L77" s="910"/>
      <c r="M77" s="911"/>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1"/>
      <c r="M79" s="902"/>
      <c r="N79" s="127"/>
    </row>
    <row r="80" spans="1:14" ht="15.75" thickBot="1">
      <c r="B80" s="912" t="s">
        <v>953</v>
      </c>
      <c r="C80" s="866"/>
      <c r="D80" s="866"/>
      <c r="E80" s="866"/>
      <c r="F80" s="866"/>
      <c r="G80" s="866"/>
      <c r="H80" s="866"/>
      <c r="I80" s="866"/>
      <c r="J80" s="866"/>
      <c r="K80" s="866"/>
      <c r="L80" s="866"/>
      <c r="M80" s="867"/>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2" t="s">
        <v>963</v>
      </c>
      <c r="C84" s="863"/>
      <c r="D84" s="863"/>
      <c r="E84" s="863"/>
      <c r="F84" s="863"/>
      <c r="G84" s="863"/>
      <c r="H84" s="863"/>
      <c r="I84" s="73" t="s">
        <v>964</v>
      </c>
      <c r="J84" s="75" t="s">
        <v>1410</v>
      </c>
      <c r="K84" s="74" t="s">
        <v>966</v>
      </c>
      <c r="L84" s="864" t="s">
        <v>950</v>
      </c>
      <c r="M84" s="865"/>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9"/>
      <c r="C90" s="900"/>
      <c r="D90" s="900"/>
      <c r="E90" s="900"/>
      <c r="F90" s="900"/>
      <c r="G90" s="900"/>
      <c r="H90" s="900"/>
      <c r="I90" s="126"/>
      <c r="J90" s="126"/>
      <c r="K90" s="126"/>
      <c r="L90" s="913"/>
      <c r="M90" s="913"/>
      <c r="N90" s="45"/>
    </row>
    <row r="91" spans="1:15" ht="15.75" thickBot="1">
      <c r="B91" s="912" t="s">
        <v>953</v>
      </c>
      <c r="C91" s="866"/>
      <c r="D91" s="866"/>
      <c r="E91" s="866"/>
      <c r="F91" s="866"/>
      <c r="G91" s="866"/>
      <c r="H91" s="866"/>
      <c r="I91" s="866"/>
      <c r="J91" s="866"/>
      <c r="K91" s="866"/>
      <c r="L91" s="866"/>
      <c r="M91" s="867"/>
      <c r="N91" s="301">
        <f>SUM(N85:N90)</f>
        <v>44589.852618155375</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321158.46407951164</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8" t="s">
        <v>969</v>
      </c>
      <c r="C97" s="869"/>
      <c r="D97" s="869"/>
      <c r="E97" s="869"/>
      <c r="F97" s="869"/>
      <c r="G97" s="869"/>
      <c r="H97" s="869"/>
      <c r="I97" s="314"/>
      <c r="J97" s="334"/>
      <c r="K97" s="302" t="s">
        <v>970</v>
      </c>
      <c r="L97" s="870" t="s">
        <v>971</v>
      </c>
      <c r="M97" s="871"/>
      <c r="N97" s="303"/>
    </row>
    <row r="98" spans="1:14">
      <c r="B98" s="856" t="s">
        <v>972</v>
      </c>
      <c r="C98" s="857"/>
      <c r="D98" s="857"/>
      <c r="E98" s="857"/>
      <c r="F98" s="857"/>
      <c r="G98" s="857"/>
      <c r="H98" s="857"/>
      <c r="I98" s="87"/>
      <c r="J98" s="88"/>
      <c r="K98" s="304">
        <v>0.2</v>
      </c>
      <c r="L98" s="858">
        <f>N93*K98</f>
        <v>64231.69281590233</v>
      </c>
      <c r="M98" s="859"/>
      <c r="N98" s="51"/>
    </row>
    <row r="99" spans="1:14">
      <c r="B99" s="89" t="s">
        <v>973</v>
      </c>
      <c r="C99" s="90"/>
      <c r="D99" s="90"/>
      <c r="E99" s="90"/>
      <c r="F99" s="90"/>
      <c r="G99" s="90"/>
      <c r="H99" s="90"/>
      <c r="I99" s="87"/>
      <c r="J99" s="88"/>
      <c r="K99" s="304">
        <v>0.05</v>
      </c>
      <c r="L99" s="858">
        <f>N93*K99</f>
        <v>16057.923203975583</v>
      </c>
      <c r="M99" s="859"/>
      <c r="N99" s="51"/>
    </row>
    <row r="100" spans="1:14" ht="15.75" thickBot="1">
      <c r="B100" s="91" t="s">
        <v>974</v>
      </c>
      <c r="C100" s="92"/>
      <c r="D100" s="92"/>
      <c r="E100" s="92"/>
      <c r="F100" s="92"/>
      <c r="G100" s="92"/>
      <c r="H100" s="92"/>
      <c r="I100" s="93"/>
      <c r="J100" s="94"/>
      <c r="K100" s="305">
        <v>0.05</v>
      </c>
      <c r="L100" s="860">
        <f>N93*K100</f>
        <v>16057.923203975583</v>
      </c>
      <c r="M100" s="861"/>
      <c r="N100" s="51"/>
    </row>
    <row r="101" spans="1:14" ht="15.75" thickBot="1">
      <c r="B101" s="823" t="s">
        <v>953</v>
      </c>
      <c r="C101" s="824"/>
      <c r="D101" s="824"/>
      <c r="E101" s="824"/>
      <c r="F101" s="824"/>
      <c r="G101" s="824"/>
      <c r="H101" s="824"/>
      <c r="I101" s="824"/>
      <c r="J101" s="824"/>
      <c r="K101" s="824"/>
      <c r="L101" s="824"/>
      <c r="M101" s="825"/>
      <c r="N101" s="52">
        <f>L98+L99+L100</f>
        <v>96347.539223853499</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8">
        <f>N93+N101</f>
        <v>417506.00330336514</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224</v>
      </c>
      <c r="B36" s="872" t="str">
        <f>VLOOKUP(A36,EQUIPOS!A6:D154,3,FALSE)</f>
        <v>Equipo de Medición (Deformimetros Eléctricos, Mecánicos, Celdas de Carga,  Etc.)</v>
      </c>
      <c r="C36" s="873"/>
      <c r="D36" s="873"/>
      <c r="E36" s="873"/>
      <c r="F36" s="873"/>
      <c r="G36" s="873"/>
      <c r="H36" s="874"/>
      <c r="I36" s="267"/>
      <c r="J36" s="268"/>
      <c r="K36" s="269">
        <f>VLOOKUP(A36,EQUIPOS!A6:D163,4,FALSE)</f>
        <v>130703.13414756213</v>
      </c>
      <c r="L36" s="270"/>
      <c r="M36" s="336">
        <v>3.3333333330000001</v>
      </c>
      <c r="N36" s="272">
        <f>K36/M36</f>
        <v>39210.940248189734</v>
      </c>
    </row>
    <row r="37" spans="1:14">
      <c r="A37" s="113" t="s">
        <v>125</v>
      </c>
      <c r="B37" s="872" t="str">
        <f>VLOOKUP(A37,EQUIPOS!A7:D154,3,FALSE)</f>
        <v>Bomba para gato de tensionamiento</v>
      </c>
      <c r="C37" s="873"/>
      <c r="D37" s="873"/>
      <c r="E37" s="873"/>
      <c r="F37" s="873"/>
      <c r="G37" s="873"/>
      <c r="H37" s="874"/>
      <c r="I37" s="421"/>
      <c r="J37" s="422"/>
      <c r="K37" s="269">
        <f>VLOOKUP(A37,EQUIPOS!A7:D164,4,FALSE)</f>
        <v>52039.434142385369</v>
      </c>
      <c r="L37" s="335"/>
      <c r="M37" s="336">
        <v>0.1</v>
      </c>
      <c r="N37" s="272">
        <f>K37/M37</f>
        <v>520394.34142385365</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161456.99782703284</v>
      </c>
      <c r="L38" s="423"/>
      <c r="M38" s="424">
        <v>0.1</v>
      </c>
      <c r="N38" s="272">
        <f>K38/M38</f>
        <v>1614569.9782703284</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2174175.2599423719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0">
        <f>VLOOKUP(A60,TRANSPORTE!A2:D117,4,FALSE)</f>
        <v>3812.7014137699048</v>
      </c>
      <c r="M60" s="911"/>
      <c r="N60" s="287">
        <f>K60*L60</f>
        <v>57190.521206548568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57190.521206548568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2237466.8007850857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447493.36015701713</v>
      </c>
      <c r="M84" s="859"/>
      <c r="N84" s="51"/>
    </row>
    <row r="85" spans="1:14">
      <c r="B85" s="89" t="s">
        <v>973</v>
      </c>
      <c r="C85" s="90"/>
      <c r="D85" s="90"/>
      <c r="E85" s="90"/>
      <c r="F85" s="90"/>
      <c r="G85" s="90"/>
      <c r="H85" s="90"/>
      <c r="I85" s="87"/>
      <c r="J85" s="88"/>
      <c r="K85" s="304">
        <v>0.05</v>
      </c>
      <c r="L85" s="858">
        <f>N79*K85</f>
        <v>111873.34003925428</v>
      </c>
      <c r="M85" s="859"/>
      <c r="N85" s="51"/>
    </row>
    <row r="86" spans="1:14" ht="15.75" thickBot="1">
      <c r="B86" s="91" t="s">
        <v>974</v>
      </c>
      <c r="C86" s="92"/>
      <c r="D86" s="92"/>
      <c r="E86" s="92"/>
      <c r="F86" s="92"/>
      <c r="G86" s="92"/>
      <c r="H86" s="92"/>
      <c r="I86" s="93"/>
      <c r="J86" s="94"/>
      <c r="K86" s="305">
        <v>0.05</v>
      </c>
      <c r="L86" s="860">
        <f>N79*K86</f>
        <v>111873.34003925428</v>
      </c>
      <c r="M86" s="861"/>
      <c r="N86" s="51"/>
    </row>
    <row r="87" spans="1:14" ht="15.75" thickBot="1">
      <c r="B87" s="823" t="s">
        <v>953</v>
      </c>
      <c r="C87" s="824"/>
      <c r="D87" s="824"/>
      <c r="E87" s="824"/>
      <c r="F87" s="824"/>
      <c r="G87" s="824"/>
      <c r="H87" s="824"/>
      <c r="I87" s="824"/>
      <c r="J87" s="824"/>
      <c r="K87" s="824"/>
      <c r="L87" s="824"/>
      <c r="M87" s="825"/>
      <c r="N87" s="52">
        <f>L84+L85+L86</f>
        <v>671240.0402355257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2908706.8410206111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3224.6097730546094</v>
      </c>
      <c r="L36" s="270"/>
      <c r="M36" s="336">
        <v>2</v>
      </c>
      <c r="N36" s="272">
        <f>K36/M36</f>
        <v>1612.3048865273047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5271.5815704538281</v>
      </c>
      <c r="L37" s="335"/>
      <c r="M37" s="336">
        <v>2</v>
      </c>
      <c r="N37" s="272">
        <f>K37/M37</f>
        <v>2635.7907852269141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1840.3608038400498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6088.4564755942683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57431.575716557119</v>
      </c>
      <c r="N48" s="272">
        <f>K48*M48</f>
        <v>264185.24829616275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131444.52263206406</v>
      </c>
      <c r="N49" s="272">
        <f>K49*M49</f>
        <v>131444.52263206406</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442065.44435645221</v>
      </c>
      <c r="N50" s="272">
        <f>K50*M50</f>
        <v>442065.44435645221</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12616.21203602604</v>
      </c>
      <c r="N51" s="272">
        <f>K51*M51</f>
        <v>58034.575365719778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895729.79065039882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924.54139830523263</v>
      </c>
      <c r="M60" s="911"/>
      <c r="N60" s="287">
        <f>K60*L60</f>
        <v>924.54139830523263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924.54139830523263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36807.216076800993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939550.0046010993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187910.00092021987</v>
      </c>
      <c r="M84" s="859"/>
      <c r="N84" s="51"/>
    </row>
    <row r="85" spans="1:14">
      <c r="B85" s="89" t="s">
        <v>973</v>
      </c>
      <c r="C85" s="90"/>
      <c r="D85" s="90"/>
      <c r="E85" s="90"/>
      <c r="F85" s="90"/>
      <c r="G85" s="90"/>
      <c r="H85" s="90"/>
      <c r="I85" s="87"/>
      <c r="J85" s="88"/>
      <c r="K85" s="304">
        <v>0.05</v>
      </c>
      <c r="L85" s="858">
        <f>N79*K85</f>
        <v>46977.500230054968</v>
      </c>
      <c r="M85" s="859"/>
      <c r="N85" s="51"/>
    </row>
    <row r="86" spans="1:14" ht="15.75" thickBot="1">
      <c r="B86" s="91" t="s">
        <v>974</v>
      </c>
      <c r="C86" s="92"/>
      <c r="D86" s="92"/>
      <c r="E86" s="92"/>
      <c r="F86" s="92"/>
      <c r="G86" s="92"/>
      <c r="H86" s="92"/>
      <c r="I86" s="93"/>
      <c r="J86" s="94"/>
      <c r="K86" s="305">
        <v>0.05</v>
      </c>
      <c r="L86" s="860">
        <f>N79*K86</f>
        <v>46977.500230054968</v>
      </c>
      <c r="M86" s="861"/>
      <c r="N86" s="51"/>
    </row>
    <row r="87" spans="1:14" ht="15.75" thickBot="1">
      <c r="B87" s="823" t="s">
        <v>953</v>
      </c>
      <c r="C87" s="824"/>
      <c r="D87" s="824"/>
      <c r="E87" s="824"/>
      <c r="F87" s="824"/>
      <c r="G87" s="824"/>
      <c r="H87" s="824"/>
      <c r="I87" s="824"/>
      <c r="J87" s="824"/>
      <c r="K87" s="824"/>
      <c r="L87" s="824"/>
      <c r="M87" s="825"/>
      <c r="N87" s="52">
        <f>L84+L85+L86</f>
        <v>281865.00138032978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1221415.005981429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3224.6097730546094</v>
      </c>
      <c r="L36" s="270"/>
      <c r="M36" s="336">
        <v>2</v>
      </c>
      <c r="N36" s="272">
        <f>K36/M36</f>
        <v>1612.3048865273047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5271.5815704538281</v>
      </c>
      <c r="L37" s="335"/>
      <c r="M37" s="336">
        <v>2</v>
      </c>
      <c r="N37" s="272">
        <f>K37/M37</f>
        <v>2635.7907852269141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1506.9662925450248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5755.0619642992433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57431.575716557119</v>
      </c>
      <c r="N48" s="272">
        <f>K48*M48</f>
        <v>264185.24829616275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131444.52263206406</v>
      </c>
      <c r="N49" s="272">
        <f>K49*M49</f>
        <v>131444.52263206406</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425278.14900114399</v>
      </c>
      <c r="N50" s="272">
        <f>K50*M50</f>
        <v>425278.14900114399</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12616.21203602604</v>
      </c>
      <c r="N51" s="272">
        <f>K51*M51</f>
        <v>58034.575365719778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878942.49529509048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924.54139830523263</v>
      </c>
      <c r="M60" s="911"/>
      <c r="N60" s="287">
        <f>K60*L60</f>
        <v>924.54139830523263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924.54139830523263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915761.42450859549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183152.2849017191</v>
      </c>
      <c r="M84" s="859"/>
      <c r="N84" s="51"/>
    </row>
    <row r="85" spans="1:14">
      <c r="B85" s="89" t="s">
        <v>973</v>
      </c>
      <c r="C85" s="90"/>
      <c r="D85" s="90"/>
      <c r="E85" s="90"/>
      <c r="F85" s="90"/>
      <c r="G85" s="90"/>
      <c r="H85" s="90"/>
      <c r="I85" s="87"/>
      <c r="J85" s="88"/>
      <c r="K85" s="304">
        <v>0.05</v>
      </c>
      <c r="L85" s="858">
        <f>N79*K85</f>
        <v>45788.071225429776</v>
      </c>
      <c r="M85" s="859"/>
      <c r="N85" s="51"/>
    </row>
    <row r="86" spans="1:14" ht="15.75" thickBot="1">
      <c r="B86" s="91" t="s">
        <v>974</v>
      </c>
      <c r="C86" s="92"/>
      <c r="D86" s="92"/>
      <c r="E86" s="92"/>
      <c r="F86" s="92"/>
      <c r="G86" s="92"/>
      <c r="H86" s="92"/>
      <c r="I86" s="93"/>
      <c r="J86" s="94"/>
      <c r="K86" s="305">
        <v>0.05</v>
      </c>
      <c r="L86" s="860">
        <f>N79*K86</f>
        <v>45788.071225429776</v>
      </c>
      <c r="M86" s="861"/>
      <c r="N86" s="51"/>
    </row>
    <row r="87" spans="1:14" ht="15.75" thickBot="1">
      <c r="B87" s="823" t="s">
        <v>953</v>
      </c>
      <c r="C87" s="824"/>
      <c r="D87" s="824"/>
      <c r="E87" s="824"/>
      <c r="F87" s="824"/>
      <c r="G87" s="824"/>
      <c r="H87" s="824"/>
      <c r="I87" s="824"/>
      <c r="J87" s="824"/>
      <c r="K87" s="824"/>
      <c r="L87" s="824"/>
      <c r="M87" s="825"/>
      <c r="N87" s="52">
        <f>L84+L85+L86</f>
        <v>274728.42735257867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1190489.8518611742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3224.6097730546094</v>
      </c>
      <c r="L36" s="270"/>
      <c r="M36" s="336">
        <v>2</v>
      </c>
      <c r="N36" s="272">
        <f>K36/M36</f>
        <v>1612.3048865273047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5271.5815704538281</v>
      </c>
      <c r="L37" s="335"/>
      <c r="M37" s="336">
        <v>2</v>
      </c>
      <c r="N37" s="272">
        <f>K37/M37</f>
        <v>2635.7907852269141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1506.9662925450248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5755.0619642992433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408490.85364583565</v>
      </c>
      <c r="N48" s="272">
        <f>K48*M48</f>
        <v>408490.85364583565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131444.52263206406</v>
      </c>
      <c r="N49" s="272">
        <f>K49*M49</f>
        <v>131444.52263206406</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12616.21203602604</v>
      </c>
      <c r="N50" s="272">
        <f>K50*M50</f>
        <v>58034.575365719778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597969.95164361945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924.54139830523263</v>
      </c>
      <c r="M60" s="911"/>
      <c r="N60" s="287">
        <f>K60*L60</f>
        <v>924.54139830523263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924.54139830523263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634788.88085712446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126957.77617142489</v>
      </c>
      <c r="M84" s="859"/>
      <c r="N84" s="51"/>
    </row>
    <row r="85" spans="1:14">
      <c r="B85" s="89" t="s">
        <v>973</v>
      </c>
      <c r="C85" s="90"/>
      <c r="D85" s="90"/>
      <c r="E85" s="90"/>
      <c r="F85" s="90"/>
      <c r="G85" s="90"/>
      <c r="H85" s="90"/>
      <c r="I85" s="87"/>
      <c r="J85" s="88"/>
      <c r="K85" s="304">
        <v>0.05</v>
      </c>
      <c r="L85" s="858">
        <f>N79*K85</f>
        <v>31739.444042856223</v>
      </c>
      <c r="M85" s="859"/>
      <c r="N85" s="51"/>
    </row>
    <row r="86" spans="1:14" ht="15.75" thickBot="1">
      <c r="B86" s="91" t="s">
        <v>974</v>
      </c>
      <c r="C86" s="92"/>
      <c r="D86" s="92"/>
      <c r="E86" s="92"/>
      <c r="F86" s="92"/>
      <c r="G86" s="92"/>
      <c r="H86" s="92"/>
      <c r="I86" s="93"/>
      <c r="J86" s="94"/>
      <c r="K86" s="305">
        <v>0.05</v>
      </c>
      <c r="L86" s="860">
        <f>N79*K86</f>
        <v>31739.444042856223</v>
      </c>
      <c r="M86" s="861"/>
      <c r="N86" s="51"/>
    </row>
    <row r="87" spans="1:14" ht="15.75" thickBot="1">
      <c r="B87" s="823" t="s">
        <v>953</v>
      </c>
      <c r="C87" s="824"/>
      <c r="D87" s="824"/>
      <c r="E87" s="824"/>
      <c r="F87" s="824"/>
      <c r="G87" s="824"/>
      <c r="H87" s="824"/>
      <c r="I87" s="824"/>
      <c r="J87" s="824"/>
      <c r="K87" s="824"/>
      <c r="L87" s="824"/>
      <c r="M87" s="825"/>
      <c r="N87" s="52">
        <f>L84+L85+L86</f>
        <v>190436.66425713734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825225.5451142618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3224.6097730546094</v>
      </c>
      <c r="L36" s="270"/>
      <c r="M36" s="336">
        <v>2</v>
      </c>
      <c r="N36" s="272">
        <f>K36/M36</f>
        <v>1612.3048865273047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5271.5815704538281</v>
      </c>
      <c r="L37" s="335"/>
      <c r="M37" s="336">
        <v>2</v>
      </c>
      <c r="N37" s="272">
        <f>K37/M37</f>
        <v>2635.7907852269141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1506.9662925450248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5755.0619642992433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374916.26293521898</v>
      </c>
      <c r="N48" s="272">
        <f>K48*M48</f>
        <v>374916.26293521898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131444.52263206406</v>
      </c>
      <c r="N49" s="272">
        <f>K49*M49</f>
        <v>131444.52263206406</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16319.489391407054</v>
      </c>
      <c r="N50" s="272">
        <f>K50*M50</f>
        <v>75069.65120047245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581430.43676775554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924.54139830523263</v>
      </c>
      <c r="M60" s="911"/>
      <c r="N60" s="287">
        <f>K60*L60</f>
        <v>924.54139830523263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924.54139830523263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618249.36598126055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123649.87319625211</v>
      </c>
      <c r="M84" s="859"/>
      <c r="N84" s="51"/>
    </row>
    <row r="85" spans="1:14">
      <c r="B85" s="89" t="s">
        <v>973</v>
      </c>
      <c r="C85" s="90"/>
      <c r="D85" s="90"/>
      <c r="E85" s="90"/>
      <c r="F85" s="90"/>
      <c r="G85" s="90"/>
      <c r="H85" s="90"/>
      <c r="I85" s="87"/>
      <c r="J85" s="88"/>
      <c r="K85" s="304">
        <v>0.05</v>
      </c>
      <c r="L85" s="858">
        <f>N79*K85</f>
        <v>30912.468299063028</v>
      </c>
      <c r="M85" s="859"/>
      <c r="N85" s="51"/>
    </row>
    <row r="86" spans="1:14" ht="15.75" thickBot="1">
      <c r="B86" s="91" t="s">
        <v>974</v>
      </c>
      <c r="C86" s="92"/>
      <c r="D86" s="92"/>
      <c r="E86" s="92"/>
      <c r="F86" s="92"/>
      <c r="G86" s="92"/>
      <c r="H86" s="92"/>
      <c r="I86" s="93"/>
      <c r="J86" s="94"/>
      <c r="K86" s="305">
        <v>0.05</v>
      </c>
      <c r="L86" s="860">
        <f>N79*K86</f>
        <v>30912.468299063028</v>
      </c>
      <c r="M86" s="861"/>
      <c r="N86" s="51"/>
    </row>
    <row r="87" spans="1:14" ht="15.75" thickBot="1">
      <c r="B87" s="823" t="s">
        <v>953</v>
      </c>
      <c r="C87" s="824"/>
      <c r="D87" s="824"/>
      <c r="E87" s="824"/>
      <c r="F87" s="824"/>
      <c r="G87" s="824"/>
      <c r="H87" s="824"/>
      <c r="I87" s="824"/>
      <c r="J87" s="824"/>
      <c r="K87" s="824"/>
      <c r="L87" s="824"/>
      <c r="M87" s="825"/>
      <c r="N87" s="52">
        <f>L84+L85+L86</f>
        <v>185474.80979437818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803724.17577563878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6611.7608517428662</v>
      </c>
      <c r="L36" s="270"/>
      <c r="M36" s="336">
        <v>1</v>
      </c>
      <c r="N36" s="272">
        <f>K36/M36</f>
        <v>6611.7608517428662</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5271.5815704538281</v>
      </c>
      <c r="L37" s="335"/>
      <c r="M37" s="336">
        <v>1</v>
      </c>
      <c r="N37" s="272">
        <f>K37/M37</f>
        <v>5271.5815704538281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3796.3137725900497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15679.656194786745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99884.407364084458</v>
      </c>
      <c r="N48" s="272">
        <f>K48*M48</f>
        <v>94890.186995880227</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91.77054794235211</v>
      </c>
      <c r="N49" s="272">
        <f>K49*M49</f>
        <v>15600.993150199858</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61553.416302797152</v>
      </c>
      <c r="N50" s="272">
        <f>K50*M50</f>
        <v>33854.378966538439</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661.41943699914771</v>
      </c>
      <c r="N51" s="272">
        <f>K51*M51</f>
        <v>198425.8310997443</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16319.489391407054</v>
      </c>
      <c r="N52" s="272">
        <f>K52*M52</f>
        <v>50590.417113361873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393361.80732572475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0">
        <f>VLOOKUP(A64,TRANSPORTE!A2:D117,4,FALSE)</f>
        <v>1294.9770701708335</v>
      </c>
      <c r="M64" s="911"/>
      <c r="N64" s="287">
        <f>K64*L64</f>
        <v>712.23738859395849</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0">
        <f>VLOOKUP(A65,TRANSPORTE!A3:D117,4,FALSE)</f>
        <v>1294.9770701708335</v>
      </c>
      <c r="M65" s="911"/>
      <c r="N65" s="287">
        <f>K65*L65</f>
        <v>1230.2282166622917</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1942.4656052562502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75926.27545180099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486910.2045775688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97382.04091551376</v>
      </c>
      <c r="M88" s="859"/>
      <c r="N88" s="51"/>
    </row>
    <row r="89" spans="1:14">
      <c r="B89" s="89" t="s">
        <v>973</v>
      </c>
      <c r="C89" s="90"/>
      <c r="D89" s="90"/>
      <c r="E89" s="90"/>
      <c r="F89" s="90"/>
      <c r="G89" s="90"/>
      <c r="H89" s="90"/>
      <c r="I89" s="87"/>
      <c r="J89" s="88"/>
      <c r="K89" s="304">
        <v>0.05</v>
      </c>
      <c r="L89" s="858">
        <f>N83*K89</f>
        <v>24345.51022887844</v>
      </c>
      <c r="M89" s="859"/>
      <c r="N89" s="51"/>
    </row>
    <row r="90" spans="1:14" ht="15.75" thickBot="1">
      <c r="B90" s="91" t="s">
        <v>974</v>
      </c>
      <c r="C90" s="92"/>
      <c r="D90" s="92"/>
      <c r="E90" s="92"/>
      <c r="F90" s="92"/>
      <c r="G90" s="92"/>
      <c r="H90" s="92"/>
      <c r="I90" s="93"/>
      <c r="J90" s="94"/>
      <c r="K90" s="305">
        <v>0.05</v>
      </c>
      <c r="L90" s="860">
        <f>N83*K90</f>
        <v>24345.51022887844</v>
      </c>
      <c r="M90" s="861"/>
      <c r="N90" s="51"/>
    </row>
    <row r="91" spans="1:14" ht="15.75" thickBot="1">
      <c r="B91" s="823" t="s">
        <v>953</v>
      </c>
      <c r="C91" s="824"/>
      <c r="D91" s="824"/>
      <c r="E91" s="824"/>
      <c r="F91" s="824"/>
      <c r="G91" s="824"/>
      <c r="H91" s="824"/>
      <c r="I91" s="824"/>
      <c r="J91" s="824"/>
      <c r="K91" s="824"/>
      <c r="L91" s="824"/>
      <c r="M91" s="825"/>
      <c r="N91" s="52">
        <f>L88+L89+L90</f>
        <v>146073.06137327064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632983.2659508395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6611.7608517428662</v>
      </c>
      <c r="L36" s="270"/>
      <c r="M36" s="336">
        <v>1</v>
      </c>
      <c r="N36" s="272">
        <f>K36/M36</f>
        <v>6611.7608517428662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3796.3137725900497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10408.074624332916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99884.407364084458</v>
      </c>
      <c r="N48" s="272">
        <f>K48*M48</f>
        <v>83902.902185830942</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91.77054794235211</v>
      </c>
      <c r="N49" s="272">
        <f>K49*M49</f>
        <v>16977.551369335139</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61553.416302797152</v>
      </c>
      <c r="N50" s="272">
        <f>K50*M50</f>
        <v>38778.652270762206</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661.41943699914771</v>
      </c>
      <c r="N51" s="272">
        <f>K51*M51</f>
        <v>171969.05361977839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311628.15944570664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0">
        <f>VLOOKUP(A64,TRANSPORTE!A2:D117,4,FALSE)</f>
        <v>1294.9770701708335</v>
      </c>
      <c r="M64" s="911"/>
      <c r="N64" s="287">
        <f>K64*L64</f>
        <v>815.83555420762514</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0">
        <f>VLOOKUP(A65,TRANSPORTE!A3:D117,4,FALSE)</f>
        <v>1294.9770701708335</v>
      </c>
      <c r="M65" s="911"/>
      <c r="N65" s="287">
        <f>K65*L65</f>
        <v>1087.7807389435002</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1903.6162931511253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75926.27545180099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399866.12581499165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79973.225162998337</v>
      </c>
      <c r="M88" s="859"/>
      <c r="N88" s="51"/>
    </row>
    <row r="89" spans="1:14">
      <c r="B89" s="89" t="s">
        <v>973</v>
      </c>
      <c r="C89" s="90"/>
      <c r="D89" s="90"/>
      <c r="E89" s="90"/>
      <c r="F89" s="90"/>
      <c r="G89" s="90"/>
      <c r="H89" s="90"/>
      <c r="I89" s="87"/>
      <c r="J89" s="88"/>
      <c r="K89" s="304">
        <v>0.05</v>
      </c>
      <c r="L89" s="858">
        <f>N83*K89</f>
        <v>19993.306290749584</v>
      </c>
      <c r="M89" s="859"/>
      <c r="N89" s="51"/>
    </row>
    <row r="90" spans="1:14" ht="15.75" thickBot="1">
      <c r="B90" s="91" t="s">
        <v>974</v>
      </c>
      <c r="C90" s="92"/>
      <c r="D90" s="92"/>
      <c r="E90" s="92"/>
      <c r="F90" s="92"/>
      <c r="G90" s="92"/>
      <c r="H90" s="92"/>
      <c r="I90" s="93"/>
      <c r="J90" s="94"/>
      <c r="K90" s="305">
        <v>0.05</v>
      </c>
      <c r="L90" s="860">
        <f>N83*K90</f>
        <v>19993.306290749584</v>
      </c>
      <c r="M90" s="861"/>
      <c r="N90" s="51"/>
    </row>
    <row r="91" spans="1:14" ht="15.75" thickBot="1">
      <c r="B91" s="823" t="s">
        <v>953</v>
      </c>
      <c r="C91" s="824"/>
      <c r="D91" s="824"/>
      <c r="E91" s="824"/>
      <c r="F91" s="824"/>
      <c r="G91" s="824"/>
      <c r="H91" s="824"/>
      <c r="I91" s="824"/>
      <c r="J91" s="824"/>
      <c r="K91" s="824"/>
      <c r="L91" s="824"/>
      <c r="M91" s="825"/>
      <c r="N91" s="52">
        <f>L88+L89+L90</f>
        <v>119959.83774449749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519825.96355948912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6611.7608517428662</v>
      </c>
      <c r="L36" s="270"/>
      <c r="M36" s="336">
        <v>1</v>
      </c>
      <c r="N36" s="272">
        <f>K36/M36</f>
        <v>6611.7608517428662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3037.0510180720398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9648.8118698149065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99884.407364084458</v>
      </c>
      <c r="N48" s="272">
        <f>K48*M48</f>
        <v>50341.741311498568</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91.77054794235211</v>
      </c>
      <c r="N49" s="272">
        <f>K49*M49</f>
        <v>10186.530821601084</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67149.181421233254</v>
      </c>
      <c r="N50" s="272">
        <f>K50*M50</f>
        <v>26859.672568493304</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61553.416302797152</v>
      </c>
      <c r="N51" s="272">
        <f>K51*M51</f>
        <v>23267.191362457324</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661.41943699914771</v>
      </c>
      <c r="N52" s="272">
        <f>K52*M52</f>
        <v>103181.43217186704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213836.56823591731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0">
        <f>VLOOKUP(A64,TRANSPORTE!A2:D117,4,FALSE)</f>
        <v>1294.9770701708335</v>
      </c>
      <c r="M64" s="911"/>
      <c r="N64" s="287">
        <f>K64*L64</f>
        <v>489.50133252457505</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0">
        <f>VLOOKUP(A65,TRANSPORTE!A3:D117,4,FALSE)</f>
        <v>1294.9770701708335</v>
      </c>
      <c r="M65" s="911"/>
      <c r="N65" s="287">
        <f>K65*L65</f>
        <v>652.66844336610006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0">
        <f>VLOOKUP(A66,TRANSPORTE!A3:D117,4,FALSE)</f>
        <v>1294.9770701708335</v>
      </c>
      <c r="M66" s="911"/>
      <c r="N66" s="287">
        <f>K66*L66</f>
        <v>517.99082806833337</v>
      </c>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1660.1606039590083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60741.020361440795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285886.56107113202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57177.312214226404</v>
      </c>
      <c r="M88" s="859"/>
      <c r="N88" s="51"/>
    </row>
    <row r="89" spans="1:14">
      <c r="B89" s="89" t="s">
        <v>973</v>
      </c>
      <c r="C89" s="90"/>
      <c r="D89" s="90"/>
      <c r="E89" s="90"/>
      <c r="F89" s="90"/>
      <c r="G89" s="90"/>
      <c r="H89" s="90"/>
      <c r="I89" s="87"/>
      <c r="J89" s="88"/>
      <c r="K89" s="304">
        <v>0.05</v>
      </c>
      <c r="L89" s="858">
        <f>N83*K89</f>
        <v>14294.328053556601</v>
      </c>
      <c r="M89" s="859"/>
      <c r="N89" s="51"/>
    </row>
    <row r="90" spans="1:14" ht="15.75" thickBot="1">
      <c r="B90" s="91" t="s">
        <v>974</v>
      </c>
      <c r="C90" s="92"/>
      <c r="D90" s="92"/>
      <c r="E90" s="92"/>
      <c r="F90" s="92"/>
      <c r="G90" s="92"/>
      <c r="H90" s="92"/>
      <c r="I90" s="93"/>
      <c r="J90" s="94"/>
      <c r="K90" s="305">
        <v>0.05</v>
      </c>
      <c r="L90" s="860">
        <f>N83*K90</f>
        <v>14294.328053556601</v>
      </c>
      <c r="M90" s="861"/>
      <c r="N90" s="51"/>
    </row>
    <row r="91" spans="1:14" ht="15.75" thickBot="1">
      <c r="B91" s="823" t="s">
        <v>953</v>
      </c>
      <c r="C91" s="824"/>
      <c r="D91" s="824"/>
      <c r="E91" s="824"/>
      <c r="F91" s="824"/>
      <c r="G91" s="824"/>
      <c r="H91" s="824"/>
      <c r="I91" s="824"/>
      <c r="J91" s="824"/>
      <c r="K91" s="824"/>
      <c r="L91" s="824"/>
      <c r="M91" s="825"/>
      <c r="N91" s="52">
        <f>L88+L89+L90</f>
        <v>85765.968321339606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371652.52939247165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5271.5815704538281</v>
      </c>
      <c r="L36" s="270"/>
      <c r="M36" s="336">
        <v>1</v>
      </c>
      <c r="N36" s="272">
        <f>K36/M36</f>
        <v>5271.5815704538281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1732.1042859671059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7003.6858564209342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3646.2005511729653</v>
      </c>
      <c r="N48" s="272">
        <f>K48*M48</f>
        <v>124379.1932016122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40289.508852739949</v>
      </c>
      <c r="N49" s="272">
        <f>K49*M49</f>
        <v>6043.4263279109919</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374916.26293521898</v>
      </c>
      <c r="N50" s="272">
        <f>K50*M50</f>
        <v>47239.449129837594</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26484.756305558083</v>
      </c>
      <c r="N51" s="272">
        <f>K51*M51</f>
        <v>26484.756305558083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204146.82496491887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0">
        <f>VLOOKUP(A61,TRANSPORTE!A3:D117,4,FALSE)</f>
        <v>924.54139830523263</v>
      </c>
      <c r="M61" s="911"/>
      <c r="N61" s="287">
        <f>K61*L61</f>
        <v>116.49221618645932</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116.49221618645932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86605.214298355291</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297872.21733588155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59574.443467176316</v>
      </c>
      <c r="M85" s="859"/>
      <c r="N85" s="51"/>
    </row>
    <row r="86" spans="1:14">
      <c r="B86" s="89" t="s">
        <v>973</v>
      </c>
      <c r="C86" s="90"/>
      <c r="D86" s="90"/>
      <c r="E86" s="90"/>
      <c r="F86" s="90"/>
      <c r="G86" s="90"/>
      <c r="H86" s="90"/>
      <c r="I86" s="87"/>
      <c r="J86" s="88"/>
      <c r="K86" s="304">
        <v>0.05</v>
      </c>
      <c r="L86" s="858">
        <f>N80*K86</f>
        <v>14893.610866794079</v>
      </c>
      <c r="M86" s="859"/>
      <c r="N86" s="51"/>
    </row>
    <row r="87" spans="1:14" ht="15.75" thickBot="1">
      <c r="B87" s="91" t="s">
        <v>974</v>
      </c>
      <c r="C87" s="92"/>
      <c r="D87" s="92"/>
      <c r="E87" s="92"/>
      <c r="F87" s="92"/>
      <c r="G87" s="92"/>
      <c r="H87" s="92"/>
      <c r="I87" s="93"/>
      <c r="J87" s="94"/>
      <c r="K87" s="305">
        <v>0.05</v>
      </c>
      <c r="L87" s="860">
        <f>N80*K87</f>
        <v>14893.610866794079</v>
      </c>
      <c r="M87" s="861"/>
      <c r="N87" s="51"/>
    </row>
    <row r="88" spans="1:14" ht="15.75" thickBot="1">
      <c r="B88" s="823" t="s">
        <v>953</v>
      </c>
      <c r="C88" s="824"/>
      <c r="D88" s="824"/>
      <c r="E88" s="824"/>
      <c r="F88" s="824"/>
      <c r="G88" s="824"/>
      <c r="H88" s="824"/>
      <c r="I88" s="824"/>
      <c r="J88" s="824"/>
      <c r="K88" s="824"/>
      <c r="L88" s="824"/>
      <c r="M88" s="825"/>
      <c r="N88" s="52">
        <f>L85+L86+L87</f>
        <v>89361.665200764459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387233.88253664598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5271.5815704538281</v>
      </c>
      <c r="L36" s="270"/>
      <c r="M36" s="336">
        <v>1</v>
      </c>
      <c r="N36" s="272">
        <f>K36/M36</f>
        <v>5271.5815704538281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1732.1042859671059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7003.6858564209342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3646.2005511729653</v>
      </c>
      <c r="N48" s="272">
        <f>K48*M48</f>
        <v>124379.1932016122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40289.508852739949</v>
      </c>
      <c r="N49" s="272">
        <f>K49*M49</f>
        <v>6043.4263279109919</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408490.85364583565</v>
      </c>
      <c r="N50" s="272">
        <f>K50*M50</f>
        <v>51469.847559375296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26484.756305558083</v>
      </c>
      <c r="N51" s="272">
        <f>K51*M51</f>
        <v>26484.756305558083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208377.22339445655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0">
        <f>VLOOKUP(A61,TRANSPORTE!A3:D117,4,FALSE)</f>
        <v>924.54139830523263</v>
      </c>
      <c r="M61" s="911"/>
      <c r="N61" s="287">
        <f>K61*L61</f>
        <v>116.49221618645932</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116.49221618645932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86605.214298355291</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302102.61576541921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60420.523153083843</v>
      </c>
      <c r="M85" s="859"/>
      <c r="N85" s="51"/>
    </row>
    <row r="86" spans="1:14">
      <c r="B86" s="89" t="s">
        <v>973</v>
      </c>
      <c r="C86" s="90"/>
      <c r="D86" s="90"/>
      <c r="E86" s="90"/>
      <c r="F86" s="90"/>
      <c r="G86" s="90"/>
      <c r="H86" s="90"/>
      <c r="I86" s="87"/>
      <c r="J86" s="88"/>
      <c r="K86" s="304">
        <v>0.05</v>
      </c>
      <c r="L86" s="858">
        <f>N80*K86</f>
        <v>15105.130788270961</v>
      </c>
      <c r="M86" s="859"/>
      <c r="N86" s="51"/>
    </row>
    <row r="87" spans="1:14" ht="15.75" thickBot="1">
      <c r="B87" s="91" t="s">
        <v>974</v>
      </c>
      <c r="C87" s="92"/>
      <c r="D87" s="92"/>
      <c r="E87" s="92"/>
      <c r="F87" s="92"/>
      <c r="G87" s="92"/>
      <c r="H87" s="92"/>
      <c r="I87" s="93"/>
      <c r="J87" s="94"/>
      <c r="K87" s="305">
        <v>0.05</v>
      </c>
      <c r="L87" s="860">
        <f>N80*K87</f>
        <v>15105.130788270961</v>
      </c>
      <c r="M87" s="861"/>
      <c r="N87" s="51"/>
    </row>
    <row r="88" spans="1:14" ht="15.75" thickBot="1">
      <c r="B88" s="823" t="s">
        <v>953</v>
      </c>
      <c r="C88" s="824"/>
      <c r="D88" s="824"/>
      <c r="E88" s="824"/>
      <c r="F88" s="824"/>
      <c r="G88" s="824"/>
      <c r="H88" s="824"/>
      <c r="I88" s="824"/>
      <c r="J88" s="824"/>
      <c r="K88" s="824"/>
      <c r="L88" s="824"/>
      <c r="M88" s="825"/>
      <c r="N88" s="52">
        <f>L85+L86+L87</f>
        <v>90630.784729625768</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392733.400495045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VLOOKUP(A36,EQUIPOS!A6:D163,4,FALSE)</f>
        <v>4001.6620793419156</v>
      </c>
      <c r="L36" s="270"/>
      <c r="M36" s="336">
        <v>37.5</v>
      </c>
      <c r="N36" s="272">
        <f>K36/M36</f>
        <v>106.71098878245108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16.927673861440798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123.63866264389188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3646.2005511729653</v>
      </c>
      <c r="N48" s="272">
        <f>K48*M48</f>
        <v>3828.5105787316138</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5496.7162331405571</v>
      </c>
      <c r="N49" s="272">
        <f>K49*M49</f>
        <v>164.9014869942167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3993.4120657258304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0.31060214642577388</v>
      </c>
      <c r="M61" s="911"/>
      <c r="N61" s="287">
        <f>K61*L61</f>
        <v>0.32613225374706262</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0.32613225374706262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846.38369307203993</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4963.7605536955098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992.75211073910202</v>
      </c>
      <c r="M85" s="859"/>
      <c r="N85" s="51"/>
    </row>
    <row r="86" spans="1:14">
      <c r="B86" s="89" t="s">
        <v>973</v>
      </c>
      <c r="C86" s="90"/>
      <c r="D86" s="90"/>
      <c r="E86" s="90"/>
      <c r="F86" s="90"/>
      <c r="G86" s="90"/>
      <c r="H86" s="90"/>
      <c r="I86" s="87"/>
      <c r="J86" s="88"/>
      <c r="K86" s="304">
        <v>0.05</v>
      </c>
      <c r="L86" s="858">
        <f>N80*K86</f>
        <v>248.18802768477551</v>
      </c>
      <c r="M86" s="859"/>
      <c r="N86" s="51"/>
    </row>
    <row r="87" spans="1:14" ht="15.75" thickBot="1">
      <c r="B87" s="91" t="s">
        <v>974</v>
      </c>
      <c r="C87" s="92"/>
      <c r="D87" s="92"/>
      <c r="E87" s="92"/>
      <c r="F87" s="92"/>
      <c r="G87" s="92"/>
      <c r="H87" s="92"/>
      <c r="I87" s="93"/>
      <c r="J87" s="94"/>
      <c r="K87" s="305">
        <v>0.05</v>
      </c>
      <c r="L87" s="860">
        <f>N80*K87</f>
        <v>248.18802768477551</v>
      </c>
      <c r="M87" s="861"/>
      <c r="N87" s="51"/>
    </row>
    <row r="88" spans="1:14" ht="15.75" thickBot="1">
      <c r="B88" s="823" t="s">
        <v>953</v>
      </c>
      <c r="C88" s="824"/>
      <c r="D88" s="824"/>
      <c r="E88" s="824"/>
      <c r="F88" s="824"/>
      <c r="G88" s="824"/>
      <c r="H88" s="824"/>
      <c r="I88" s="824"/>
      <c r="J88" s="824"/>
      <c r="K88" s="824"/>
      <c r="L88" s="824"/>
      <c r="M88" s="825"/>
      <c r="N88" s="52">
        <f>L85+L86+L87</f>
        <v>1489.128166108653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6452.888719804163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VLOOKUP(A36,EQUIPOS!A6:D163,4,FALSE)</f>
        <v>4001.6620793419156</v>
      </c>
      <c r="L36" s="270"/>
      <c r="M36" s="336">
        <v>37.5</v>
      </c>
      <c r="N36" s="272">
        <f>K36/M36</f>
        <v>106.71098878245108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16.927673861440798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123.63866264389188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3564.5023804437983</v>
      </c>
      <c r="N48" s="272">
        <f>K48*M48</f>
        <v>3742.7274994659883</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5496.7162331405571</v>
      </c>
      <c r="N49" s="272">
        <f>K49*M49</f>
        <v>164.9014869942167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3907.6289864602049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0.31060214642577388</v>
      </c>
      <c r="M61" s="911"/>
      <c r="N61" s="287">
        <f>K61*L61</f>
        <v>0.32613225374706262</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0.32613225374706262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846.38369307203993</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4877.9774744298838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975.59549488597679</v>
      </c>
      <c r="M85" s="859"/>
      <c r="N85" s="51"/>
    </row>
    <row r="86" spans="1:14">
      <c r="B86" s="89" t="s">
        <v>973</v>
      </c>
      <c r="C86" s="90"/>
      <c r="D86" s="90"/>
      <c r="E86" s="90"/>
      <c r="F86" s="90"/>
      <c r="G86" s="90"/>
      <c r="H86" s="90"/>
      <c r="I86" s="87"/>
      <c r="J86" s="88"/>
      <c r="K86" s="304">
        <v>0.05</v>
      </c>
      <c r="L86" s="858">
        <f>N80*K86</f>
        <v>243.8988737214942</v>
      </c>
      <c r="M86" s="859"/>
      <c r="N86" s="51"/>
    </row>
    <row r="87" spans="1:14" ht="15.75" thickBot="1">
      <c r="B87" s="91" t="s">
        <v>974</v>
      </c>
      <c r="C87" s="92"/>
      <c r="D87" s="92"/>
      <c r="E87" s="92"/>
      <c r="F87" s="92"/>
      <c r="G87" s="92"/>
      <c r="H87" s="92"/>
      <c r="I87" s="93"/>
      <c r="J87" s="94"/>
      <c r="K87" s="305">
        <v>0.05</v>
      </c>
      <c r="L87" s="860">
        <f>N80*K87</f>
        <v>243.8988737214942</v>
      </c>
      <c r="M87" s="861"/>
      <c r="N87" s="51"/>
    </row>
    <row r="88" spans="1:14" ht="15.75" thickBot="1">
      <c r="B88" s="823" t="s">
        <v>953</v>
      </c>
      <c r="C88" s="824"/>
      <c r="D88" s="824"/>
      <c r="E88" s="824"/>
      <c r="F88" s="824"/>
      <c r="G88" s="824"/>
      <c r="H88" s="824"/>
      <c r="I88" s="824"/>
      <c r="J88" s="824"/>
      <c r="K88" s="824"/>
      <c r="L88" s="824"/>
      <c r="M88" s="825"/>
      <c r="N88" s="52">
        <f>L85+L86+L87</f>
        <v>1463.3932423289652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6341.3707167588491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16278.249595813564</v>
      </c>
      <c r="L36" s="270"/>
      <c r="M36" s="336">
        <v>670</v>
      </c>
      <c r="N36" s="272">
        <f>K36/M36</f>
        <v>24.295894919124724</v>
      </c>
    </row>
    <row r="37" spans="1:14">
      <c r="A37" s="113" t="s">
        <v>125</v>
      </c>
      <c r="B37" s="872" t="str">
        <f>VLOOKUP(A37,EQUIPOS!A7:D154,3,FALSE)</f>
        <v>Bomba para gato de tensionamiento</v>
      </c>
      <c r="C37" s="873"/>
      <c r="D37" s="873"/>
      <c r="E37" s="873"/>
      <c r="F37" s="873"/>
      <c r="G37" s="873"/>
      <c r="H37" s="874"/>
      <c r="I37" s="421"/>
      <c r="J37" s="422"/>
      <c r="K37" s="269">
        <f>VLOOKUP(A37,EQUIPOS!A7:D164,4,FALSE)</f>
        <v>52039.434142385369</v>
      </c>
      <c r="L37" s="335"/>
      <c r="M37" s="336">
        <v>670</v>
      </c>
      <c r="N37" s="272">
        <f>K37/M37</f>
        <v>77.670797227440843</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161456.99782703284</v>
      </c>
      <c r="L38" s="423"/>
      <c r="M38" s="424">
        <v>670</v>
      </c>
      <c r="N38" s="272">
        <f>K38/M38</f>
        <v>240.98059377169082</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6.9214099586390443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349.86869587689546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12443.862470378208</v>
      </c>
      <c r="N48" s="272">
        <f t="shared" ref="N48:N53" si="0">K48*M48</f>
        <v>49.775449881512834</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12378.951595004351</v>
      </c>
      <c r="N49" s="272">
        <f t="shared" si="0"/>
        <v>49.515806380017409</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1064.3145255265472</v>
      </c>
      <c r="N50" s="272">
        <f t="shared" si="0"/>
        <v>21.286290510530943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5756.923153847064</v>
      </c>
      <c r="N51" s="272">
        <f t="shared" si="0"/>
        <v>489.33846807700047</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70817.765032879965</v>
      </c>
      <c r="N52" s="272">
        <f t="shared" si="0"/>
        <v>70.817765032879961</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5496.7162331405571</v>
      </c>
      <c r="N53" s="272">
        <f t="shared" si="0"/>
        <v>109.93432466281115</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790.66810454475274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346.07049793195222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1486.6072983536005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297.32145967072012</v>
      </c>
      <c r="M85" s="859"/>
      <c r="N85" s="51"/>
    </row>
    <row r="86" spans="1:14">
      <c r="B86" s="89" t="s">
        <v>973</v>
      </c>
      <c r="C86" s="90"/>
      <c r="D86" s="90"/>
      <c r="E86" s="90"/>
      <c r="F86" s="90"/>
      <c r="G86" s="90"/>
      <c r="H86" s="90"/>
      <c r="I86" s="87"/>
      <c r="J86" s="88"/>
      <c r="K86" s="304">
        <v>0.05</v>
      </c>
      <c r="L86" s="858">
        <f>N80*K86</f>
        <v>74.330364917680029</v>
      </c>
      <c r="M86" s="859"/>
      <c r="N86" s="51"/>
    </row>
    <row r="87" spans="1:14" ht="15.75" thickBot="1">
      <c r="B87" s="91" t="s">
        <v>974</v>
      </c>
      <c r="C87" s="92"/>
      <c r="D87" s="92"/>
      <c r="E87" s="92"/>
      <c r="F87" s="92"/>
      <c r="G87" s="92"/>
      <c r="H87" s="92"/>
      <c r="I87" s="93"/>
      <c r="J87" s="94"/>
      <c r="K87" s="305">
        <v>0.05</v>
      </c>
      <c r="L87" s="860">
        <f>N80*K87</f>
        <v>74.330364917680029</v>
      </c>
      <c r="M87" s="861"/>
      <c r="N87" s="51"/>
    </row>
    <row r="88" spans="1:14" ht="15.75" thickBot="1">
      <c r="B88" s="823" t="s">
        <v>953</v>
      </c>
      <c r="C88" s="824"/>
      <c r="D88" s="824"/>
      <c r="E88" s="824"/>
      <c r="F88" s="824"/>
      <c r="G88" s="824"/>
      <c r="H88" s="824"/>
      <c r="I88" s="824"/>
      <c r="J88" s="824"/>
      <c r="K88" s="824"/>
      <c r="L88" s="824"/>
      <c r="M88" s="825"/>
      <c r="N88" s="52">
        <f>L85+L86+L87</f>
        <v>445.98218950608015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1932.5894878596807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16278.249595813564</v>
      </c>
      <c r="L36" s="270"/>
      <c r="M36" s="336">
        <v>670</v>
      </c>
      <c r="N36" s="272">
        <f>K36/M36</f>
        <v>24.295894919124724</v>
      </c>
    </row>
    <row r="37" spans="1:14">
      <c r="A37" s="113" t="s">
        <v>125</v>
      </c>
      <c r="B37" s="872" t="str">
        <f>VLOOKUP(A37,EQUIPOS!A7:D154,3,FALSE)</f>
        <v>Bomba para gato de tensionamiento</v>
      </c>
      <c r="C37" s="873"/>
      <c r="D37" s="873"/>
      <c r="E37" s="873"/>
      <c r="F37" s="873"/>
      <c r="G37" s="873"/>
      <c r="H37" s="874"/>
      <c r="I37" s="421"/>
      <c r="J37" s="422"/>
      <c r="K37" s="269">
        <f>VLOOKUP(A37,EQUIPOS!A7:D164,4,FALSE)</f>
        <v>52039.434142385369</v>
      </c>
      <c r="L37" s="335"/>
      <c r="M37" s="336">
        <v>670</v>
      </c>
      <c r="N37" s="272">
        <f>K37/M37</f>
        <v>77.670797227440843</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161456.99782703284</v>
      </c>
      <c r="L38" s="423"/>
      <c r="M38" s="424">
        <v>670</v>
      </c>
      <c r="N38" s="272">
        <f>K38/M38</f>
        <v>240.98059377169082</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6.9214099586390443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349.86869587689546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12443.862470378208</v>
      </c>
      <c r="N48" s="272">
        <f t="shared" ref="N48:N53" si="0">K48*M48</f>
        <v>49.775449881512834</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12378.951595004351</v>
      </c>
      <c r="N49" s="272">
        <f t="shared" si="0"/>
        <v>49.515806380017409</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1064.3145255265472</v>
      </c>
      <c r="N50" s="272">
        <f t="shared" si="0"/>
        <v>21.286290510530943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5756.923153847064</v>
      </c>
      <c r="N51" s="272">
        <f t="shared" si="0"/>
        <v>31835.785040774266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70817.765032879965</v>
      </c>
      <c r="N52" s="272">
        <f t="shared" si="0"/>
        <v>70.817765032879961</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5496.7162331405571</v>
      </c>
      <c r="N53" s="272">
        <f t="shared" si="0"/>
        <v>109.93432466281115</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32137.114677242018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346.07049793195222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32833.053871050863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6566.6107742101731</v>
      </c>
      <c r="M85" s="859"/>
      <c r="N85" s="51"/>
    </row>
    <row r="86" spans="1:14">
      <c r="B86" s="89" t="s">
        <v>973</v>
      </c>
      <c r="C86" s="90"/>
      <c r="D86" s="90"/>
      <c r="E86" s="90"/>
      <c r="F86" s="90"/>
      <c r="G86" s="90"/>
      <c r="H86" s="90"/>
      <c r="I86" s="87"/>
      <c r="J86" s="88"/>
      <c r="K86" s="304">
        <v>0.05</v>
      </c>
      <c r="L86" s="858">
        <f>N80*K86</f>
        <v>1641.6526935525433</v>
      </c>
      <c r="M86" s="859"/>
      <c r="N86" s="51"/>
    </row>
    <row r="87" spans="1:14" ht="15.75" thickBot="1">
      <c r="B87" s="91" t="s">
        <v>974</v>
      </c>
      <c r="C87" s="92"/>
      <c r="D87" s="92"/>
      <c r="E87" s="92"/>
      <c r="F87" s="92"/>
      <c r="G87" s="92"/>
      <c r="H87" s="92"/>
      <c r="I87" s="93"/>
      <c r="J87" s="94"/>
      <c r="K87" s="305">
        <v>0.05</v>
      </c>
      <c r="L87" s="860">
        <f>N80*K87</f>
        <v>1641.6526935525433</v>
      </c>
      <c r="M87" s="861"/>
      <c r="N87" s="51"/>
    </row>
    <row r="88" spans="1:14" ht="15.75" thickBot="1">
      <c r="B88" s="823" t="s">
        <v>953</v>
      </c>
      <c r="C88" s="824"/>
      <c r="D88" s="824"/>
      <c r="E88" s="824"/>
      <c r="F88" s="824"/>
      <c r="G88" s="824"/>
      <c r="H88" s="824"/>
      <c r="I88" s="824"/>
      <c r="J88" s="824"/>
      <c r="K88" s="824"/>
      <c r="L88" s="824"/>
      <c r="M88" s="825"/>
      <c r="N88" s="52">
        <f>L85+L86+L87</f>
        <v>9849.9161613152592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42682.970032366124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82" t="s">
        <v>933</v>
      </c>
      <c r="L1" s="934" t="s">
        <v>2198</v>
      </c>
      <c r="M1" s="935"/>
      <c r="N1" s="936"/>
    </row>
    <row r="2" spans="2:14">
      <c r="B2" s="918"/>
      <c r="C2" s="940" t="s">
        <v>934</v>
      </c>
      <c r="D2" s="941"/>
      <c r="E2" s="941"/>
      <c r="F2" s="941"/>
      <c r="G2" s="941"/>
      <c r="H2" s="941"/>
      <c r="I2" s="941"/>
      <c r="J2" s="942"/>
      <c r="K2" s="981"/>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1"/>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983" t="s">
        <v>945</v>
      </c>
      <c r="M30" s="800"/>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8" t="s">
        <v>948</v>
      </c>
      <c r="J35" s="895"/>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958"/>
      <c r="D41" s="958"/>
      <c r="E41" s="38"/>
      <c r="F41" s="39"/>
      <c r="G41" s="39"/>
      <c r="H41" s="40"/>
      <c r="I41" s="36"/>
      <c r="J41" s="37"/>
      <c r="K41" s="279"/>
      <c r="L41" s="276"/>
      <c r="M41" s="401">
        <v>0.01</v>
      </c>
      <c r="N41" s="344">
        <f>N78*M41</f>
        <v>19.5595296875</v>
      </c>
    </row>
    <row r="42" spans="1:14" ht="15.75" thickBot="1">
      <c r="B42" s="959"/>
      <c r="C42" s="960"/>
      <c r="D42" s="960"/>
      <c r="E42" s="960"/>
      <c r="F42" s="960"/>
      <c r="G42" s="960"/>
      <c r="H42" s="961"/>
      <c r="I42" s="882"/>
      <c r="J42" s="883"/>
      <c r="K42" s="41"/>
      <c r="L42" s="884"/>
      <c r="M42" s="962"/>
      <c r="N42" s="105"/>
    </row>
    <row r="43" spans="1:14" ht="15.75" thickBot="1">
      <c r="B43" s="823" t="s">
        <v>953</v>
      </c>
      <c r="C43" s="824"/>
      <c r="D43" s="824"/>
      <c r="E43" s="824"/>
      <c r="F43" s="824"/>
      <c r="G43" s="824"/>
      <c r="H43" s="824"/>
      <c r="I43" s="824"/>
      <c r="J43" s="824"/>
      <c r="K43" s="824"/>
      <c r="L43" s="824"/>
      <c r="M43" s="825"/>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381725.18993133202</v>
      </c>
      <c r="N48" s="272">
        <f>K48*M48</f>
        <v>381725.18993133202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381725.18993133202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984"/>
      <c r="I71" s="73" t="s">
        <v>964</v>
      </c>
      <c r="J71" s="75" t="s">
        <v>1410</v>
      </c>
      <c r="K71" s="74" t="s">
        <v>966</v>
      </c>
      <c r="L71" s="864" t="s">
        <v>950</v>
      </c>
      <c r="M71" s="977"/>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883"/>
      <c r="I77" s="126"/>
      <c r="J77" s="126"/>
      <c r="K77" s="126"/>
      <c r="L77" s="985"/>
      <c r="M77" s="885"/>
      <c r="N77" s="127"/>
    </row>
    <row r="78" spans="1:15" ht="15.75" thickBot="1">
      <c r="B78" s="912" t="s">
        <v>953</v>
      </c>
      <c r="C78" s="866"/>
      <c r="D78" s="866"/>
      <c r="E78" s="866"/>
      <c r="F78" s="866"/>
      <c r="G78" s="866"/>
      <c r="H78" s="866"/>
      <c r="I78" s="866"/>
      <c r="J78" s="866"/>
      <c r="K78" s="866"/>
      <c r="L78" s="866"/>
      <c r="M78" s="867"/>
      <c r="N78" s="460">
        <f>SUM(N72:N77)</f>
        <v>1955.9529687499999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383700.7024297695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76740.140485953903</v>
      </c>
      <c r="M85" s="859"/>
      <c r="N85" s="51"/>
    </row>
    <row r="86" spans="1:14">
      <c r="B86" s="89" t="s">
        <v>973</v>
      </c>
      <c r="C86" s="90"/>
      <c r="D86" s="90"/>
      <c r="E86" s="90"/>
      <c r="F86" s="90"/>
      <c r="G86" s="90"/>
      <c r="H86" s="90"/>
      <c r="I86" s="87"/>
      <c r="J86" s="88"/>
      <c r="K86" s="304">
        <v>0.05</v>
      </c>
      <c r="L86" s="858">
        <f>N80*K86</f>
        <v>19185.035121488476</v>
      </c>
      <c r="M86" s="859"/>
      <c r="N86" s="51"/>
    </row>
    <row r="87" spans="1:14" ht="15.75" thickBot="1">
      <c r="B87" s="91" t="s">
        <v>974</v>
      </c>
      <c r="C87" s="92"/>
      <c r="D87" s="92"/>
      <c r="E87" s="92"/>
      <c r="F87" s="92"/>
      <c r="G87" s="92"/>
      <c r="H87" s="92"/>
      <c r="I87" s="93"/>
      <c r="J87" s="94"/>
      <c r="K87" s="305">
        <v>0.05</v>
      </c>
      <c r="L87" s="860">
        <f>N80*K87</f>
        <v>19185.035121488476</v>
      </c>
      <c r="M87" s="861"/>
      <c r="N87" s="51"/>
    </row>
    <row r="88" spans="1:14" ht="15.75" thickBot="1">
      <c r="B88" s="823" t="s">
        <v>953</v>
      </c>
      <c r="C88" s="824"/>
      <c r="D88" s="824"/>
      <c r="E88" s="824"/>
      <c r="F88" s="824"/>
      <c r="G88" s="824"/>
      <c r="H88" s="824"/>
      <c r="I88" s="824"/>
      <c r="J88" s="824"/>
      <c r="K88" s="824"/>
      <c r="L88" s="824"/>
      <c r="M88" s="825"/>
      <c r="N88" s="52">
        <f>L85+L86+L87</f>
        <v>115110.21072893085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498810.91315870034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N78*M41</f>
        <v>62.590495000000004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37982.934470920591</v>
      </c>
      <c r="N48" s="272">
        <f>K48*M48</f>
        <v>39882.08119446662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39882.08119446662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1251.8099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41196.481589466617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8239.2963178933242</v>
      </c>
      <c r="M85" s="859"/>
      <c r="N85" s="51"/>
    </row>
    <row r="86" spans="1:14">
      <c r="B86" s="89" t="s">
        <v>973</v>
      </c>
      <c r="C86" s="90"/>
      <c r="D86" s="90"/>
      <c r="E86" s="90"/>
      <c r="F86" s="90"/>
      <c r="G86" s="90"/>
      <c r="H86" s="90"/>
      <c r="I86" s="87"/>
      <c r="J86" s="88"/>
      <c r="K86" s="304">
        <v>0.05</v>
      </c>
      <c r="L86" s="858">
        <f>N80*K86</f>
        <v>2059.824079473331</v>
      </c>
      <c r="M86" s="859"/>
      <c r="N86" s="51"/>
    </row>
    <row r="87" spans="1:14" ht="15.75" thickBot="1">
      <c r="B87" s="91" t="s">
        <v>974</v>
      </c>
      <c r="C87" s="92"/>
      <c r="D87" s="92"/>
      <c r="E87" s="92"/>
      <c r="F87" s="92"/>
      <c r="G87" s="92"/>
      <c r="H87" s="92"/>
      <c r="I87" s="93"/>
      <c r="J87" s="94"/>
      <c r="K87" s="305">
        <v>0.05</v>
      </c>
      <c r="L87" s="860">
        <f>N80*K87</f>
        <v>2059.824079473331</v>
      </c>
      <c r="M87" s="861"/>
      <c r="N87" s="51"/>
    </row>
    <row r="88" spans="1:14" ht="15.75" thickBot="1">
      <c r="B88" s="823" t="s">
        <v>953</v>
      </c>
      <c r="C88" s="824"/>
      <c r="D88" s="824"/>
      <c r="E88" s="824"/>
      <c r="F88" s="824"/>
      <c r="G88" s="824"/>
      <c r="H88" s="824"/>
      <c r="I88" s="824"/>
      <c r="J88" s="824"/>
      <c r="K88" s="824"/>
      <c r="L88" s="824"/>
      <c r="M88" s="825"/>
      <c r="N88" s="52">
        <f>L85+L86+L87</f>
        <v>12358.944476839988</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53555.426066306609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12676.124532255</v>
      </c>
      <c r="L36" s="270"/>
      <c r="M36" s="336">
        <v>40</v>
      </c>
      <c r="N36" s="272">
        <f>K36/M36</f>
        <v>316.90311330637502</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VLOOKUP(A37,EQUIPOS!A7:D164,4,FALSE)</f>
        <v>16215.330380729571</v>
      </c>
      <c r="L37" s="335"/>
      <c r="M37" s="336">
        <v>40</v>
      </c>
      <c r="N37" s="272">
        <f t="shared" ref="N37:N43" si="0">K37/M37</f>
        <v>405.38325951823924</v>
      </c>
    </row>
    <row r="38" spans="1:14">
      <c r="A38" s="113" t="s">
        <v>204</v>
      </c>
      <c r="B38" s="872" t="str">
        <f>VLOOKUP(A38,EQUIPOS!A8:D154,3,FALSE)</f>
        <v xml:space="preserve">Equipo de soldadura 250 AMP
</v>
      </c>
      <c r="C38" s="873"/>
      <c r="D38" s="873"/>
      <c r="E38" s="873"/>
      <c r="F38" s="873"/>
      <c r="G38" s="873"/>
      <c r="H38" s="874"/>
      <c r="I38" s="421"/>
      <c r="J38" s="422"/>
      <c r="K38" s="269">
        <f>VLOOKUP(A38,EQUIPOS!A8:D165,4,FALSE)</f>
        <v>14010.011892035638</v>
      </c>
      <c r="L38" s="335"/>
      <c r="M38" s="336">
        <v>40</v>
      </c>
      <c r="N38" s="272">
        <f t="shared" si="0"/>
        <v>350.25029730089096</v>
      </c>
    </row>
    <row r="39" spans="1:14">
      <c r="A39" s="113" t="s">
        <v>208</v>
      </c>
      <c r="B39" s="872" t="str">
        <f>VLOOKUP(A39,EQUIPOS!A9:D154,3,FALSE)</f>
        <v>Equipo de soldadura 400</v>
      </c>
      <c r="C39" s="873"/>
      <c r="D39" s="873"/>
      <c r="E39" s="873"/>
      <c r="F39" s="873"/>
      <c r="G39" s="873"/>
      <c r="H39" s="874"/>
      <c r="I39" s="421"/>
      <c r="J39" s="422"/>
      <c r="K39" s="269">
        <f>VLOOKUP(A39,EQUIPOS!A9:D166,4,FALSE)</f>
        <v>10486.535847332063</v>
      </c>
      <c r="L39" s="335"/>
      <c r="M39" s="336">
        <v>40</v>
      </c>
      <c r="N39" s="272">
        <f t="shared" si="0"/>
        <v>262.16339618330159</v>
      </c>
    </row>
    <row r="40" spans="1:14">
      <c r="A40" s="113" t="s">
        <v>210</v>
      </c>
      <c r="B40" s="872" t="str">
        <f>VLOOKUP(A40,EQUIPOS!A10:D154,3,FALSE)</f>
        <v>Equipo de soldadura 600</v>
      </c>
      <c r="C40" s="873"/>
      <c r="D40" s="873"/>
      <c r="E40" s="873"/>
      <c r="F40" s="873"/>
      <c r="G40" s="873"/>
      <c r="H40" s="874"/>
      <c r="I40" s="421"/>
      <c r="J40" s="422"/>
      <c r="K40" s="269">
        <f>VLOOKUP(A40,EQUIPOS!A10:D167,4,FALSE)</f>
        <v>16011.891585291329</v>
      </c>
      <c r="L40" s="335"/>
      <c r="M40" s="336">
        <v>40</v>
      </c>
      <c r="N40" s="272">
        <f t="shared" si="0"/>
        <v>400.2972896322832</v>
      </c>
    </row>
    <row r="41" spans="1:14">
      <c r="A41" s="113" t="s">
        <v>202</v>
      </c>
      <c r="B41" s="872" t="str">
        <f>VLOOKUP(A41,EQUIPOS!A11:D155,3,FALSE)</f>
        <v xml:space="preserve">Equipo de rayos X y/o ultrasonido
</v>
      </c>
      <c r="C41" s="873"/>
      <c r="D41" s="873"/>
      <c r="E41" s="873"/>
      <c r="F41" s="873"/>
      <c r="G41" s="873"/>
      <c r="H41" s="874"/>
      <c r="I41" s="421"/>
      <c r="J41" s="422"/>
      <c r="K41" s="269">
        <f>VLOOKUP(A41,EQUIPOS!A11:D168,4,FALSE)</f>
        <v>62127.481627518813</v>
      </c>
      <c r="L41" s="335"/>
      <c r="M41" s="336">
        <v>4000</v>
      </c>
      <c r="N41" s="272">
        <f t="shared" si="0"/>
        <v>15.531870406879703</v>
      </c>
    </row>
    <row r="42" spans="1:14">
      <c r="A42" s="113" t="s">
        <v>294</v>
      </c>
      <c r="B42" s="872" t="str">
        <f>VLOOKUP(A42,EQUIPOS!A12:D156,3,FALSE)</f>
        <v>Puente grúa</v>
      </c>
      <c r="C42" s="873"/>
      <c r="D42" s="873"/>
      <c r="E42" s="873"/>
      <c r="F42" s="873"/>
      <c r="G42" s="873"/>
      <c r="H42" s="874"/>
      <c r="I42" s="421"/>
      <c r="J42" s="422"/>
      <c r="K42" s="269">
        <f>VLOOKUP(A42,EQUIPOS!A12:D169,4,FALSE)</f>
        <v>519824.9225273435</v>
      </c>
      <c r="L42" s="335"/>
      <c r="M42" s="336">
        <v>40000</v>
      </c>
      <c r="N42" s="272">
        <f t="shared" si="0"/>
        <v>12.995623063183588</v>
      </c>
    </row>
    <row r="43" spans="1:14">
      <c r="A43" s="113" t="s">
        <v>334</v>
      </c>
      <c r="B43" s="872" t="str">
        <f>VLOOKUP(A43,EQUIPOS!A13:D157,3,FALSE)</f>
        <v>Taladro industrial</v>
      </c>
      <c r="C43" s="873"/>
      <c r="D43" s="873"/>
      <c r="E43" s="873"/>
      <c r="F43" s="873"/>
      <c r="G43" s="873"/>
      <c r="H43" s="874"/>
      <c r="I43" s="421"/>
      <c r="J43" s="422"/>
      <c r="K43" s="269">
        <f>VLOOKUP(A43,EQUIPOS!A13:D170,4,FALSE)</f>
        <v>3174.2744009874159</v>
      </c>
      <c r="L43" s="335"/>
      <c r="M43" s="336">
        <v>40</v>
      </c>
      <c r="N43" s="272">
        <f t="shared" si="0"/>
        <v>79.356860024685403</v>
      </c>
    </row>
    <row r="44" spans="1:14">
      <c r="B44" s="872"/>
      <c r="C44" s="873"/>
      <c r="D44" s="873"/>
      <c r="E44" s="873"/>
      <c r="F44" s="873"/>
      <c r="G44" s="873"/>
      <c r="H44" s="874"/>
      <c r="I44" s="36"/>
      <c r="J44" s="37"/>
      <c r="K44" s="269"/>
      <c r="L44" s="276"/>
      <c r="M44" s="336"/>
      <c r="N44" s="272"/>
    </row>
    <row r="45" spans="1:14">
      <c r="B45" s="320"/>
      <c r="C45" s="321"/>
      <c r="D45" s="321"/>
      <c r="E45" s="321"/>
      <c r="F45" s="323"/>
      <c r="G45" s="323"/>
      <c r="H45" s="125"/>
      <c r="I45" s="36"/>
      <c r="J45" s="37"/>
      <c r="K45" s="269"/>
      <c r="L45" s="276"/>
      <c r="M45" s="277"/>
      <c r="N45" s="273"/>
    </row>
    <row r="46" spans="1:14">
      <c r="B46" s="880" t="s">
        <v>952</v>
      </c>
      <c r="C46" s="881"/>
      <c r="D46" s="881"/>
      <c r="E46" s="38"/>
      <c r="F46" s="39"/>
      <c r="G46" s="39"/>
      <c r="H46" s="40"/>
      <c r="I46" s="36"/>
      <c r="J46" s="37"/>
      <c r="K46" s="279"/>
      <c r="L46" s="276"/>
      <c r="M46" s="401">
        <v>0.1</v>
      </c>
      <c r="N46" s="344">
        <f>N83*M46</f>
        <v>209.53877274730041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SUM(N36:N46)</f>
        <v>2052.420482183139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35408.882516439982</v>
      </c>
      <c r="N53" s="272">
        <f t="shared" ref="N53:N58" si="1">K53*M53</f>
        <v>177.04441258219993</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5135.7932257006569</v>
      </c>
      <c r="N54" s="272">
        <f t="shared" si="1"/>
        <v>25.678966128503284</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13285.465544191</v>
      </c>
      <c r="N55" s="272">
        <f t="shared" si="1"/>
        <v>66.427327720955006</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11566.446499807427</v>
      </c>
      <c r="N56" s="272">
        <f t="shared" si="1"/>
        <v>115.66446499807428</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22115.582901083169</v>
      </c>
      <c r="N57" s="272">
        <f t="shared" si="1"/>
        <v>221.1558290108317</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4284.1177746746816</v>
      </c>
      <c r="N58" s="272">
        <f t="shared" si="1"/>
        <v>4284.1177746746816</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3" t="s">
        <v>953</v>
      </c>
      <c r="C61" s="824"/>
      <c r="D61" s="824"/>
      <c r="E61" s="824"/>
      <c r="F61" s="824"/>
      <c r="G61" s="824"/>
      <c r="H61" s="824"/>
      <c r="I61" s="824"/>
      <c r="J61" s="824"/>
      <c r="K61" s="824"/>
      <c r="L61" s="824"/>
      <c r="M61" s="825"/>
      <c r="N61" s="394">
        <f>SUM(N53:N60)</f>
        <v>4890.0887751152459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B66" s="46"/>
      <c r="C66" s="317"/>
      <c r="D66" s="317"/>
      <c r="E66" s="317"/>
      <c r="F66" s="317"/>
      <c r="G66" s="31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311"/>
      <c r="I68" s="279"/>
      <c r="J68" s="286"/>
      <c r="K68" s="279"/>
      <c r="L68" s="910"/>
      <c r="M68" s="911"/>
      <c r="N68" s="287"/>
    </row>
    <row r="69" spans="1:15">
      <c r="B69" s="46"/>
      <c r="C69" s="47"/>
      <c r="D69" s="47"/>
      <c r="E69" s="47"/>
      <c r="F69" s="47"/>
      <c r="G69" s="47"/>
      <c r="H69" s="311"/>
      <c r="I69" s="279"/>
      <c r="J69" s="286"/>
      <c r="K69" s="279"/>
      <c r="L69" s="910"/>
      <c r="M69" s="911"/>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9"/>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70"/>
      <c r="J82" s="471"/>
      <c r="K82" s="474"/>
      <c r="L82" s="475"/>
      <c r="M82" s="476"/>
      <c r="N82" s="440"/>
    </row>
    <row r="83" spans="1:14" ht="15.75" thickBot="1">
      <c r="B83" s="912" t="s">
        <v>953</v>
      </c>
      <c r="C83" s="866"/>
      <c r="D83" s="866"/>
      <c r="E83" s="866"/>
      <c r="F83" s="866"/>
      <c r="G83" s="866"/>
      <c r="H83" s="866"/>
      <c r="I83" s="866"/>
      <c r="J83" s="866"/>
      <c r="K83" s="866"/>
      <c r="L83" s="866"/>
      <c r="M83" s="867"/>
      <c r="N83" s="460">
        <f>SUM(N77:N82)</f>
        <v>2095.3877274730039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9037.8969847713888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1807.5793969542779</v>
      </c>
      <c r="M90" s="859"/>
      <c r="N90" s="51"/>
    </row>
    <row r="91" spans="1:14">
      <c r="B91" s="89" t="s">
        <v>973</v>
      </c>
      <c r="C91" s="90"/>
      <c r="D91" s="90"/>
      <c r="E91" s="90"/>
      <c r="F91" s="90"/>
      <c r="G91" s="90"/>
      <c r="H91" s="90"/>
      <c r="I91" s="87"/>
      <c r="J91" s="88"/>
      <c r="K91" s="304">
        <v>0.05</v>
      </c>
      <c r="L91" s="858">
        <f>N85*K91</f>
        <v>451.89484923856946</v>
      </c>
      <c r="M91" s="859"/>
      <c r="N91" s="51"/>
    </row>
    <row r="92" spans="1:14" ht="15.75" thickBot="1">
      <c r="B92" s="91" t="s">
        <v>974</v>
      </c>
      <c r="C92" s="92"/>
      <c r="D92" s="92"/>
      <c r="E92" s="92"/>
      <c r="F92" s="92"/>
      <c r="G92" s="92"/>
      <c r="H92" s="92"/>
      <c r="I92" s="93"/>
      <c r="J92" s="94"/>
      <c r="K92" s="305">
        <v>0.05</v>
      </c>
      <c r="L92" s="860">
        <f>N85*K92</f>
        <v>451.89484923856946</v>
      </c>
      <c r="M92" s="861"/>
      <c r="N92" s="51"/>
    </row>
    <row r="93" spans="1:14" ht="15.75" thickBot="1">
      <c r="B93" s="823" t="s">
        <v>953</v>
      </c>
      <c r="C93" s="824"/>
      <c r="D93" s="824"/>
      <c r="E93" s="824"/>
      <c r="F93" s="824"/>
      <c r="G93" s="824"/>
      <c r="H93" s="824"/>
      <c r="I93" s="824"/>
      <c r="J93" s="824"/>
      <c r="K93" s="824"/>
      <c r="L93" s="824"/>
      <c r="M93" s="825"/>
      <c r="N93" s="52">
        <f>L90+L91+L92</f>
        <v>2711.3690954314166</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11749.266080202806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12676.124532255</v>
      </c>
      <c r="L36" s="270"/>
      <c r="M36" s="336">
        <v>40</v>
      </c>
      <c r="N36" s="272">
        <f t="shared" ref="N36:N41" si="0">K36/M36</f>
        <v>316.90311330637502</v>
      </c>
    </row>
    <row r="37" spans="1:14">
      <c r="A37" s="113" t="s">
        <v>334</v>
      </c>
      <c r="B37" s="872" t="str">
        <f>VLOOKUP(A37,EQUIPOS!A7:D154,3,FALSE)</f>
        <v>Taladro industrial</v>
      </c>
      <c r="C37" s="873"/>
      <c r="D37" s="873"/>
      <c r="E37" s="873"/>
      <c r="F37" s="873"/>
      <c r="G37" s="873"/>
      <c r="H37" s="874"/>
      <c r="I37" s="421"/>
      <c r="J37" s="422"/>
      <c r="K37" s="269">
        <f>VLOOKUP(A37,EQUIPOS!A7:D164,4,FALSE)</f>
        <v>3174.2744009874159</v>
      </c>
      <c r="L37" s="335"/>
      <c r="M37" s="336">
        <v>40</v>
      </c>
      <c r="N37" s="272">
        <f t="shared" si="0"/>
        <v>79.356860024685403</v>
      </c>
    </row>
    <row r="38" spans="1:14">
      <c r="A38" s="113" t="s">
        <v>195</v>
      </c>
      <c r="B38" s="872" t="str">
        <f>VLOOKUP(A38,EQUIPOS!A8:D154,3,FALSE)</f>
        <v xml:space="preserve">Equipo de oxicorte, Capacidad de corte: hasta 6´´ (152mm) </v>
      </c>
      <c r="C38" s="873"/>
      <c r="D38" s="873"/>
      <c r="E38" s="873"/>
      <c r="F38" s="873"/>
      <c r="G38" s="873"/>
      <c r="H38" s="874"/>
      <c r="I38" s="421"/>
      <c r="J38" s="422"/>
      <c r="K38" s="269">
        <f>VLOOKUP(A38,EQUIPOS!A8:D165,4,FALSE)</f>
        <v>16215.330380729571</v>
      </c>
      <c r="L38" s="335"/>
      <c r="M38" s="336">
        <v>40</v>
      </c>
      <c r="N38" s="272">
        <f t="shared" si="0"/>
        <v>405.38325951823924</v>
      </c>
    </row>
    <row r="39" spans="1:14">
      <c r="A39" s="113" t="s">
        <v>204</v>
      </c>
      <c r="B39" s="872" t="str">
        <f>VLOOKUP(A39,EQUIPOS!A9:D154,3,FALSE)</f>
        <v xml:space="preserve">Equipo de soldadura 250 AMP
</v>
      </c>
      <c r="C39" s="873"/>
      <c r="D39" s="873"/>
      <c r="E39" s="873"/>
      <c r="F39" s="873"/>
      <c r="G39" s="873"/>
      <c r="H39" s="874"/>
      <c r="I39" s="421"/>
      <c r="J39" s="422"/>
      <c r="K39" s="269">
        <f>VLOOKUP(A39,EQUIPOS!A9:D166,4,FALSE)</f>
        <v>14010.011892035638</v>
      </c>
      <c r="L39" s="335"/>
      <c r="M39" s="336">
        <v>40</v>
      </c>
      <c r="N39" s="272">
        <f t="shared" si="0"/>
        <v>350.25029730089096</v>
      </c>
    </row>
    <row r="40" spans="1:14">
      <c r="A40" s="113" t="s">
        <v>208</v>
      </c>
      <c r="B40" s="872" t="str">
        <f>VLOOKUP(A40,EQUIPOS!A10:D154,3,FALSE)</f>
        <v>Equipo de soldadura 400</v>
      </c>
      <c r="C40" s="873"/>
      <c r="D40" s="873"/>
      <c r="E40" s="873"/>
      <c r="F40" s="873"/>
      <c r="G40" s="873"/>
      <c r="H40" s="874"/>
      <c r="I40" s="421"/>
      <c r="J40" s="422"/>
      <c r="K40" s="269">
        <f>VLOOKUP(A40,EQUIPOS!A10:D167,4,FALSE)</f>
        <v>10486.535847332063</v>
      </c>
      <c r="L40" s="335"/>
      <c r="M40" s="336">
        <v>40</v>
      </c>
      <c r="N40" s="272">
        <f t="shared" si="0"/>
        <v>262.16339618330159</v>
      </c>
    </row>
    <row r="41" spans="1:14">
      <c r="A41" s="113" t="s">
        <v>210</v>
      </c>
      <c r="B41" s="872" t="str">
        <f>VLOOKUP(A41,EQUIPOS!A11:D155,3,FALSE)</f>
        <v>Equipo de soldadura 600</v>
      </c>
      <c r="C41" s="873"/>
      <c r="D41" s="873"/>
      <c r="E41" s="873"/>
      <c r="F41" s="873"/>
      <c r="G41" s="873"/>
      <c r="H41" s="874"/>
      <c r="I41" s="421"/>
      <c r="J41" s="422"/>
      <c r="K41" s="269">
        <f>VLOOKUP(A41,EQUIPOS!A11:D168,4,FALSE)</f>
        <v>16011.891585291329</v>
      </c>
      <c r="L41" s="335"/>
      <c r="M41" s="336">
        <v>40</v>
      </c>
      <c r="N41" s="272">
        <f t="shared" si="0"/>
        <v>400.2972896322832</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104.76938637365021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1919.1236023394256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35408.882516439982</v>
      </c>
      <c r="N51" s="272">
        <f t="shared" ref="N51:N56" si="1">K51*M51</f>
        <v>177.04441258219993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5135.7932257006569</v>
      </c>
      <c r="N52" s="272">
        <f t="shared" si="1"/>
        <v>25.678966128503284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13285.465544191</v>
      </c>
      <c r="N53" s="272">
        <f t="shared" si="1"/>
        <v>66.427327720955006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11566.446499807427</v>
      </c>
      <c r="N54" s="272">
        <f t="shared" si="1"/>
        <v>115.66446499807428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22115.582901083169</v>
      </c>
      <c r="N55" s="272">
        <f t="shared" si="1"/>
        <v>221.1558290108317</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4284.1177746746816</v>
      </c>
      <c r="N56" s="272">
        <f t="shared" si="1"/>
        <v>4284.1177746746816</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SUM(N51:N58)</f>
        <v>4890.0887751152459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9"/>
      <c r="C80" s="900"/>
      <c r="D80" s="900"/>
      <c r="E80" s="900"/>
      <c r="F80" s="900"/>
      <c r="G80" s="900"/>
      <c r="H80" s="900"/>
      <c r="I80" s="470"/>
      <c r="J80" s="471"/>
      <c r="K80" s="472"/>
      <c r="L80" s="475"/>
      <c r="M80" s="476"/>
      <c r="N80" s="440"/>
    </row>
    <row r="81" spans="1:14" ht="15.75" thickBot="1">
      <c r="B81" s="912" t="s">
        <v>953</v>
      </c>
      <c r="C81" s="866"/>
      <c r="D81" s="866"/>
      <c r="E81" s="866"/>
      <c r="F81" s="866"/>
      <c r="G81" s="866"/>
      <c r="H81" s="866"/>
      <c r="I81" s="866"/>
      <c r="J81" s="866"/>
      <c r="K81" s="866"/>
      <c r="L81" s="866"/>
      <c r="M81" s="867"/>
      <c r="N81" s="301">
        <f>SUM(N75:N80)</f>
        <v>2095.3877274730039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8904.6001049276747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1780.9200209855351</v>
      </c>
      <c r="M88" s="859"/>
      <c r="N88" s="51"/>
    </row>
    <row r="89" spans="1:14">
      <c r="B89" s="89" t="s">
        <v>973</v>
      </c>
      <c r="C89" s="90"/>
      <c r="D89" s="90"/>
      <c r="E89" s="90"/>
      <c r="F89" s="90"/>
      <c r="G89" s="90"/>
      <c r="H89" s="90"/>
      <c r="I89" s="87"/>
      <c r="J89" s="88"/>
      <c r="K89" s="304">
        <v>0.05</v>
      </c>
      <c r="L89" s="858">
        <f>N83*K89</f>
        <v>445.23000524638377</v>
      </c>
      <c r="M89" s="859"/>
      <c r="N89" s="51"/>
    </row>
    <row r="90" spans="1:14" ht="15.75" thickBot="1">
      <c r="B90" s="91" t="s">
        <v>974</v>
      </c>
      <c r="C90" s="92"/>
      <c r="D90" s="92"/>
      <c r="E90" s="92"/>
      <c r="F90" s="92"/>
      <c r="G90" s="92"/>
      <c r="H90" s="92"/>
      <c r="I90" s="93"/>
      <c r="J90" s="94"/>
      <c r="K90" s="305">
        <v>0.05</v>
      </c>
      <c r="L90" s="860">
        <f>N83*K90</f>
        <v>445.23000524638377</v>
      </c>
      <c r="M90" s="861"/>
      <c r="N90" s="51"/>
    </row>
    <row r="91" spans="1:14" ht="15.75" thickBot="1">
      <c r="B91" s="823" t="s">
        <v>953</v>
      </c>
      <c r="C91" s="824"/>
      <c r="D91" s="824"/>
      <c r="E91" s="824"/>
      <c r="F91" s="824"/>
      <c r="G91" s="824"/>
      <c r="H91" s="824"/>
      <c r="I91" s="824"/>
      <c r="J91" s="824"/>
      <c r="K91" s="824"/>
      <c r="L91" s="824"/>
      <c r="M91" s="825"/>
      <c r="N91" s="52">
        <f>L88+L89+L90</f>
        <v>2671.3800314783025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11575.980136405977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0">
        <f>VLOOKUP(A61,TRANSPORTE!A3:D117,4,FALSE)</f>
        <v>0.31060214642577388</v>
      </c>
      <c r="M61" s="911"/>
      <c r="N61" s="287">
        <f>K61*L61</f>
        <v>0.31060214642577388</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0.31060214642577388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0.31060214642577388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6.212042928515478E-2</v>
      </c>
      <c r="M85" s="859"/>
      <c r="N85" s="51"/>
    </row>
    <row r="86" spans="1:14">
      <c r="B86" s="89" t="s">
        <v>973</v>
      </c>
      <c r="C86" s="90"/>
      <c r="D86" s="90"/>
      <c r="E86" s="90"/>
      <c r="F86" s="90"/>
      <c r="G86" s="90"/>
      <c r="H86" s="90"/>
      <c r="I86" s="87"/>
      <c r="J86" s="88"/>
      <c r="K86" s="304">
        <v>0.05</v>
      </c>
      <c r="L86" s="858">
        <f>N80*K86</f>
        <v>1.5530107321288695E-2</v>
      </c>
      <c r="M86" s="859"/>
      <c r="N86" s="51"/>
    </row>
    <row r="87" spans="1:14" ht="15.75" thickBot="1">
      <c r="B87" s="91" t="s">
        <v>974</v>
      </c>
      <c r="C87" s="92"/>
      <c r="D87" s="92"/>
      <c r="E87" s="92"/>
      <c r="F87" s="92"/>
      <c r="G87" s="92"/>
      <c r="H87" s="92"/>
      <c r="I87" s="93"/>
      <c r="J87" s="94"/>
      <c r="K87" s="305">
        <v>0.05</v>
      </c>
      <c r="L87" s="860">
        <f>N80*K87</f>
        <v>1.5530107321288695E-2</v>
      </c>
      <c r="M87" s="861"/>
      <c r="N87" s="51"/>
    </row>
    <row r="88" spans="1:14" ht="15.75" thickBot="1">
      <c r="B88" s="823" t="s">
        <v>953</v>
      </c>
      <c r="C88" s="824"/>
      <c r="D88" s="824"/>
      <c r="E88" s="824"/>
      <c r="F88" s="824"/>
      <c r="G88" s="824"/>
      <c r="H88" s="824"/>
      <c r="I88" s="824"/>
      <c r="J88" s="824"/>
      <c r="K88" s="824"/>
      <c r="L88" s="824"/>
      <c r="M88" s="825"/>
      <c r="N88" s="52">
        <f>L85+L86+L87</f>
        <v>9.3180643927732162E-2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0.40378279035350606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12676.124532255</v>
      </c>
      <c r="L36" s="270"/>
      <c r="M36" s="336">
        <v>40</v>
      </c>
      <c r="N36" s="272">
        <f t="shared" ref="N36:N41" si="0">K36/M36</f>
        <v>316.90311330637502</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VLOOKUP(A37,EQUIPOS!A7:D164,4,FALSE)</f>
        <v>16215.330380729571</v>
      </c>
      <c r="L37" s="335"/>
      <c r="M37" s="336">
        <v>400</v>
      </c>
      <c r="N37" s="272">
        <f t="shared" si="0"/>
        <v>40.538325951823929</v>
      </c>
    </row>
    <row r="38" spans="1:14">
      <c r="A38" s="113" t="s">
        <v>204</v>
      </c>
      <c r="B38" s="872" t="str">
        <f>VLOOKUP(A38,EQUIPOS!A8:D154,3,FALSE)</f>
        <v xml:space="preserve">Equipo de soldadura 250 AMP
</v>
      </c>
      <c r="C38" s="873"/>
      <c r="D38" s="873"/>
      <c r="E38" s="873"/>
      <c r="F38" s="873"/>
      <c r="G38" s="873"/>
      <c r="H38" s="874"/>
      <c r="I38" s="421"/>
      <c r="J38" s="422"/>
      <c r="K38" s="269">
        <f>VLOOKUP(A38,EQUIPOS!A8:D165,4,FALSE)</f>
        <v>14010.011892035638</v>
      </c>
      <c r="L38" s="335"/>
      <c r="M38" s="336">
        <v>400</v>
      </c>
      <c r="N38" s="272">
        <f t="shared" si="0"/>
        <v>35.025029730089095</v>
      </c>
    </row>
    <row r="39" spans="1:14">
      <c r="A39" s="113" t="s">
        <v>208</v>
      </c>
      <c r="B39" s="872" t="str">
        <f>VLOOKUP(A39,EQUIPOS!A9:D154,3,FALSE)</f>
        <v>Equipo de soldadura 400</v>
      </c>
      <c r="C39" s="873"/>
      <c r="D39" s="873"/>
      <c r="E39" s="873"/>
      <c r="F39" s="873"/>
      <c r="G39" s="873"/>
      <c r="H39" s="874"/>
      <c r="I39" s="421"/>
      <c r="J39" s="422"/>
      <c r="K39" s="269">
        <f>VLOOKUP(A39,EQUIPOS!A9:D166,4,FALSE)</f>
        <v>10486.535847332063</v>
      </c>
      <c r="L39" s="335"/>
      <c r="M39" s="336">
        <v>400</v>
      </c>
      <c r="N39" s="272">
        <f t="shared" si="0"/>
        <v>26.216339618330156</v>
      </c>
    </row>
    <row r="40" spans="1:14">
      <c r="A40" s="113" t="s">
        <v>210</v>
      </c>
      <c r="B40" s="872" t="str">
        <f>VLOOKUP(A40,EQUIPOS!A10:D154,3,FALSE)</f>
        <v>Equipo de soldadura 600</v>
      </c>
      <c r="C40" s="873"/>
      <c r="D40" s="873"/>
      <c r="E40" s="873"/>
      <c r="F40" s="873"/>
      <c r="G40" s="873"/>
      <c r="H40" s="874"/>
      <c r="I40" s="421"/>
      <c r="J40" s="422"/>
      <c r="K40" s="269">
        <f>VLOOKUP(A40,EQUIPOS!A10:D167,4,FALSE)</f>
        <v>16011.891585291329</v>
      </c>
      <c r="L40" s="335"/>
      <c r="M40" s="336">
        <v>400</v>
      </c>
      <c r="N40" s="272">
        <f t="shared" si="0"/>
        <v>40.029728963228322</v>
      </c>
    </row>
    <row r="41" spans="1:14">
      <c r="A41" s="113" t="s">
        <v>243</v>
      </c>
      <c r="B41" s="872" t="str">
        <f>VLOOKUP(A41,EQUIPOS!A11:D155,3,FALSE)</f>
        <v>Grúa 10 ton</v>
      </c>
      <c r="C41" s="873"/>
      <c r="D41" s="873"/>
      <c r="E41" s="873"/>
      <c r="F41" s="873"/>
      <c r="G41" s="873"/>
      <c r="H41" s="874"/>
      <c r="I41" s="421"/>
      <c r="J41" s="422"/>
      <c r="K41" s="269">
        <f>VLOOKUP(A41,EQUIPOS!A11:D168,4,FALSE)</f>
        <v>200154.41241085762</v>
      </c>
      <c r="L41" s="335"/>
      <c r="M41" s="336">
        <v>400</v>
      </c>
      <c r="N41" s="272">
        <f t="shared" si="0"/>
        <v>500.38603102714404</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104.76938637365021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1063.8679549706408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35408.882516439982</v>
      </c>
      <c r="N51" s="272">
        <f>K51*M51</f>
        <v>177.04441258219993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5135.7932257006569</v>
      </c>
      <c r="N52" s="272">
        <f t="shared" ref="N52:N58" si="1">K52*M52</f>
        <v>25.678966128503284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13285.465544191</v>
      </c>
      <c r="N53" s="272">
        <f t="shared" si="1"/>
        <v>66.427327720955006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11566.446499807427</v>
      </c>
      <c r="N54" s="272">
        <f t="shared" si="1"/>
        <v>115.66446499807428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22115.582901083169</v>
      </c>
      <c r="N55" s="272">
        <f t="shared" si="1"/>
        <v>221.1558290108317</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40289.508852739949</v>
      </c>
      <c r="N56" s="272">
        <f t="shared" si="1"/>
        <v>20.144754426369975</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43367.179667879805</v>
      </c>
      <c r="N57" s="272">
        <f t="shared" si="1"/>
        <v>43.367179667879803</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20144.754426369975</v>
      </c>
      <c r="N58" s="272">
        <f t="shared" si="1"/>
        <v>20.144754426369975</v>
      </c>
    </row>
    <row r="59" spans="1:14" ht="15.75" thickBot="1">
      <c r="B59" s="823" t="s">
        <v>953</v>
      </c>
      <c r="C59" s="824"/>
      <c r="D59" s="824"/>
      <c r="E59" s="824"/>
      <c r="F59" s="824"/>
      <c r="G59" s="824"/>
      <c r="H59" s="824"/>
      <c r="I59" s="824"/>
      <c r="J59" s="824"/>
      <c r="K59" s="824"/>
      <c r="L59" s="824"/>
      <c r="M59" s="825"/>
      <c r="N59" s="394">
        <f>SUM(N51:N58)</f>
        <v>689.62768896118394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9"/>
      <c r="C80" s="900"/>
      <c r="D80" s="900"/>
      <c r="E80" s="900"/>
      <c r="F80" s="900"/>
      <c r="G80" s="900"/>
      <c r="H80" s="900"/>
      <c r="I80" s="470"/>
      <c r="J80" s="471"/>
      <c r="K80" s="474"/>
      <c r="L80" s="475"/>
      <c r="M80" s="476"/>
      <c r="N80" s="395"/>
    </row>
    <row r="81" spans="1:14" ht="15.75" thickBot="1">
      <c r="B81" s="912" t="s">
        <v>953</v>
      </c>
      <c r="C81" s="866"/>
      <c r="D81" s="866"/>
      <c r="E81" s="866"/>
      <c r="F81" s="866"/>
      <c r="G81" s="866"/>
      <c r="H81" s="866"/>
      <c r="I81" s="866"/>
      <c r="J81" s="866"/>
      <c r="K81" s="866"/>
      <c r="L81" s="866"/>
      <c r="M81" s="867"/>
      <c r="N81" s="301">
        <f>SUM(N75:N80)</f>
        <v>2095.3877274730039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3848.8833714048287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769.77667428096584</v>
      </c>
      <c r="M88" s="859"/>
      <c r="N88" s="51"/>
    </row>
    <row r="89" spans="1:14">
      <c r="B89" s="89" t="s">
        <v>973</v>
      </c>
      <c r="C89" s="90"/>
      <c r="D89" s="90"/>
      <c r="E89" s="90"/>
      <c r="F89" s="90"/>
      <c r="G89" s="90"/>
      <c r="H89" s="90"/>
      <c r="I89" s="87"/>
      <c r="J89" s="88"/>
      <c r="K89" s="304">
        <v>0.05</v>
      </c>
      <c r="L89" s="858">
        <f>N83*K89</f>
        <v>192.44416857024146</v>
      </c>
      <c r="M89" s="859"/>
      <c r="N89" s="51"/>
    </row>
    <row r="90" spans="1:14" ht="15.75" thickBot="1">
      <c r="B90" s="91" t="s">
        <v>974</v>
      </c>
      <c r="C90" s="92"/>
      <c r="D90" s="92"/>
      <c r="E90" s="92"/>
      <c r="F90" s="92"/>
      <c r="G90" s="92"/>
      <c r="H90" s="92"/>
      <c r="I90" s="93"/>
      <c r="J90" s="94"/>
      <c r="K90" s="305">
        <v>0.05</v>
      </c>
      <c r="L90" s="860">
        <f>N83*K90</f>
        <v>192.44416857024146</v>
      </c>
      <c r="M90" s="861"/>
      <c r="N90" s="51"/>
    </row>
    <row r="91" spans="1:14" ht="15.75" thickBot="1">
      <c r="B91" s="823" t="s">
        <v>953</v>
      </c>
      <c r="C91" s="824"/>
      <c r="D91" s="824"/>
      <c r="E91" s="824"/>
      <c r="F91" s="824"/>
      <c r="G91" s="824"/>
      <c r="H91" s="824"/>
      <c r="I91" s="824"/>
      <c r="J91" s="824"/>
      <c r="K91" s="824"/>
      <c r="L91" s="824"/>
      <c r="M91" s="825"/>
      <c r="N91" s="52">
        <f>L88+L89+L90</f>
        <v>1154.6650114214488</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5003.5483828262777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VLOOKUP(A36,EQUIPOS!A6:D163,4,FALSE)</f>
        <v>3942.9374785968562</v>
      </c>
      <c r="L36" s="270"/>
      <c r="M36" s="336">
        <v>4</v>
      </c>
      <c r="N36" s="272">
        <f>K36/M36</f>
        <v>985.73436964921405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2101.5100684442391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422536.22409311024</v>
      </c>
      <c r="N48" s="272">
        <f>K48*M48</f>
        <v>4225.3622409311029</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141741.8496030102</v>
      </c>
      <c r="N49" s="272">
        <f>K49*M49</f>
        <v>141741.8496030102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352533.20246147463</v>
      </c>
      <c r="N50" s="272">
        <f>K50*M50</f>
        <v>128674.61889843823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274641.83074237953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2.0637084783598949</v>
      </c>
      <c r="M58" s="911"/>
      <c r="N58" s="287">
        <f>K58*L58</f>
        <v>0.57783837394077064</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0.57783837394077064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11157.756987950248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287901.67563714797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57580.3351274296</v>
      </c>
      <c r="M82" s="859"/>
      <c r="N82" s="51"/>
    </row>
    <row r="83" spans="1:14">
      <c r="B83" s="89" t="s">
        <v>973</v>
      </c>
      <c r="C83" s="90"/>
      <c r="D83" s="90"/>
      <c r="E83" s="90"/>
      <c r="F83" s="90"/>
      <c r="G83" s="90"/>
      <c r="H83" s="90"/>
      <c r="I83" s="87"/>
      <c r="J83" s="88"/>
      <c r="K83" s="304">
        <v>0.05</v>
      </c>
      <c r="L83" s="858">
        <f>N77*K83</f>
        <v>14395.0837818574</v>
      </c>
      <c r="M83" s="859"/>
      <c r="N83" s="51"/>
    </row>
    <row r="84" spans="1:14" ht="15.75" thickBot="1">
      <c r="B84" s="91" t="s">
        <v>974</v>
      </c>
      <c r="C84" s="92"/>
      <c r="D84" s="92"/>
      <c r="E84" s="92"/>
      <c r="F84" s="92"/>
      <c r="G84" s="92"/>
      <c r="H84" s="92"/>
      <c r="I84" s="93"/>
      <c r="J84" s="94"/>
      <c r="K84" s="305">
        <v>0.05</v>
      </c>
      <c r="L84" s="860">
        <f>N77*K84</f>
        <v>14395.0837818574</v>
      </c>
      <c r="M84" s="861"/>
      <c r="N84" s="51"/>
    </row>
    <row r="85" spans="1:14" ht="15.75" thickBot="1">
      <c r="B85" s="823" t="s">
        <v>953</v>
      </c>
      <c r="C85" s="824"/>
      <c r="D85" s="824"/>
      <c r="E85" s="824"/>
      <c r="F85" s="824"/>
      <c r="G85" s="824"/>
      <c r="H85" s="824"/>
      <c r="I85" s="824"/>
      <c r="J85" s="824"/>
      <c r="K85" s="824"/>
      <c r="L85" s="824"/>
      <c r="M85" s="825"/>
      <c r="N85" s="52">
        <f>L82+L83+L84</f>
        <v>86370.502691144386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374272.17832829233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VLOOKUP(A36,EQUIPOS!A6:D163,4,FALSE)</f>
        <v>3942.9374785968562</v>
      </c>
      <c r="L36" s="270"/>
      <c r="M36" s="441">
        <v>4</v>
      </c>
      <c r="N36" s="272">
        <f>K36/M36</f>
        <v>985.73436964921405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2101.5100684442391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422536.22409311024</v>
      </c>
      <c r="N48" s="272">
        <f>K48*M48</f>
        <v>8450.7244818622057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141741.8496030102</v>
      </c>
      <c r="N49" s="272">
        <f>K49*M49</f>
        <v>141741.8496030102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352533.20246147463</v>
      </c>
      <c r="N50" s="272">
        <f>K50*M50</f>
        <v>162165.27313227835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312357.84721715073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2.0637084783598949</v>
      </c>
      <c r="M58" s="911"/>
      <c r="N58" s="287">
        <f>K58*L58</f>
        <v>0.57783837394077064</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0.57783837394077064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11157.756987950248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325617.69211191917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65123.538422383834</v>
      </c>
      <c r="M82" s="859"/>
      <c r="N82" s="51"/>
    </row>
    <row r="83" spans="1:14">
      <c r="B83" s="89" t="s">
        <v>973</v>
      </c>
      <c r="C83" s="90"/>
      <c r="D83" s="90"/>
      <c r="E83" s="90"/>
      <c r="F83" s="90"/>
      <c r="G83" s="90"/>
      <c r="H83" s="90"/>
      <c r="I83" s="87"/>
      <c r="J83" s="88"/>
      <c r="K83" s="304">
        <v>0.05</v>
      </c>
      <c r="L83" s="858">
        <f>N77*K83</f>
        <v>16280.884605595958</v>
      </c>
      <c r="M83" s="859"/>
      <c r="N83" s="51"/>
    </row>
    <row r="84" spans="1:14" ht="15.75" thickBot="1">
      <c r="B84" s="91" t="s">
        <v>974</v>
      </c>
      <c r="C84" s="92"/>
      <c r="D84" s="92"/>
      <c r="E84" s="92"/>
      <c r="F84" s="92"/>
      <c r="G84" s="92"/>
      <c r="H84" s="92"/>
      <c r="I84" s="93"/>
      <c r="J84" s="94"/>
      <c r="K84" s="305">
        <v>0.05</v>
      </c>
      <c r="L84" s="860">
        <f>N77*K84</f>
        <v>16280.884605595958</v>
      </c>
      <c r="M84" s="861"/>
      <c r="N84" s="51"/>
    </row>
    <row r="85" spans="1:14" ht="15.75" thickBot="1">
      <c r="B85" s="823" t="s">
        <v>953</v>
      </c>
      <c r="C85" s="824"/>
      <c r="D85" s="824"/>
      <c r="E85" s="824"/>
      <c r="F85" s="824"/>
      <c r="G85" s="824"/>
      <c r="H85" s="824"/>
      <c r="I85" s="824"/>
      <c r="J85" s="824"/>
      <c r="K85" s="824"/>
      <c r="L85" s="824"/>
      <c r="M85" s="825"/>
      <c r="N85" s="52">
        <f>L82+L83+L84</f>
        <v>97685.307633575751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423302.99974549492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310</v>
      </c>
      <c r="B36" s="872" t="str">
        <f>VLOOKUP(A36,EQUIPOS!A6:D154,3,FALSE)</f>
        <v>Retroexcavadora A25C</v>
      </c>
      <c r="C36" s="873"/>
      <c r="D36" s="873"/>
      <c r="E36" s="873"/>
      <c r="F36" s="873"/>
      <c r="G36" s="873"/>
      <c r="H36" s="874"/>
      <c r="I36" s="267"/>
      <c r="J36" s="268"/>
      <c r="K36" s="269">
        <f>VLOOKUP(A36,EQUIPOS!A6:D163,4,FALSE)</f>
        <v>213498.52927658768</v>
      </c>
      <c r="L36" s="270"/>
      <c r="M36" s="336">
        <v>3</v>
      </c>
      <c r="N36" s="272">
        <f>K36/M36</f>
        <v>71166.176425529222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1487.7009317267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72653.877357255915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422536.22409311024</v>
      </c>
      <c r="N48" s="272">
        <f>K48*M48</f>
        <v>8450.7244818622057</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50036.212536031962</v>
      </c>
      <c r="N49" s="272">
        <f>K49*M49</f>
        <v>23016.657766574703</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335745.90710616624</v>
      </c>
      <c r="N50" s="272">
        <f>K50*M50</f>
        <v>335745.90710616624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367213.28935460316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2.0637084783598949</v>
      </c>
      <c r="M58" s="911"/>
      <c r="N58" s="287">
        <f>K58*L58</f>
        <v>0.57783837394077064</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0">
        <f>VLOOKUP(A59,TRANSPORTE!A1:D117,4,FALSE)</f>
        <v>924.54139830523263</v>
      </c>
      <c r="M59" s="911"/>
      <c r="N59" s="287">
        <f>K59*L59</f>
        <v>425.28904322040705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425.86688159434783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14877.009317266999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455170.0429107204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91034.008582144088</v>
      </c>
      <c r="M82" s="859"/>
      <c r="N82" s="51"/>
    </row>
    <row r="83" spans="1:14">
      <c r="B83" s="89" t="s">
        <v>973</v>
      </c>
      <c r="C83" s="90"/>
      <c r="D83" s="90"/>
      <c r="E83" s="90"/>
      <c r="F83" s="90"/>
      <c r="G83" s="90"/>
      <c r="H83" s="90"/>
      <c r="I83" s="87"/>
      <c r="J83" s="88"/>
      <c r="K83" s="304">
        <v>0.05</v>
      </c>
      <c r="L83" s="858">
        <f>N77*K83</f>
        <v>22758.502145536022</v>
      </c>
      <c r="M83" s="859"/>
      <c r="N83" s="51"/>
    </row>
    <row r="84" spans="1:14" ht="15.75" thickBot="1">
      <c r="B84" s="91" t="s">
        <v>974</v>
      </c>
      <c r="C84" s="92"/>
      <c r="D84" s="92"/>
      <c r="E84" s="92"/>
      <c r="F84" s="92"/>
      <c r="G84" s="92"/>
      <c r="H84" s="92"/>
      <c r="I84" s="93"/>
      <c r="J84" s="94"/>
      <c r="K84" s="305">
        <v>0.05</v>
      </c>
      <c r="L84" s="860">
        <f>N77*K84</f>
        <v>22758.502145536022</v>
      </c>
      <c r="M84" s="861"/>
      <c r="N84" s="51"/>
    </row>
    <row r="85" spans="1:14" ht="15.75" thickBot="1">
      <c r="B85" s="823" t="s">
        <v>953</v>
      </c>
      <c r="C85" s="824"/>
      <c r="D85" s="824"/>
      <c r="E85" s="824"/>
      <c r="F85" s="824"/>
      <c r="G85" s="824"/>
      <c r="H85" s="824"/>
      <c r="I85" s="824"/>
      <c r="J85" s="824"/>
      <c r="K85" s="824"/>
      <c r="L85" s="824"/>
      <c r="M85" s="825"/>
      <c r="N85" s="52">
        <f>L82+L83+L84</f>
        <v>136551.01287321612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591721.05578393652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4628.7569230123736</v>
      </c>
      <c r="L36" s="270"/>
      <c r="M36" s="336">
        <v>0.5</v>
      </c>
      <c r="N36" s="272">
        <f>K36/M36</f>
        <v>9257.5138460247472</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VLOOKUP(A37,EQUIPOS!A7:D164,4,FALSE)</f>
        <v>107383.17573026507</v>
      </c>
      <c r="L37" s="335"/>
      <c r="M37" s="336">
        <v>1.5</v>
      </c>
      <c r="N37" s="272">
        <f>K37/M37</f>
        <v>71588.783820176715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2975.4018634534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83821.699529654856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50036.212536031962</v>
      </c>
      <c r="N48" s="272">
        <f>K48*M48</f>
        <v>29021.003270898535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177045.5317352236</v>
      </c>
      <c r="N49" s="272">
        <f>K49*M49</f>
        <v>177045.5317352236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206066.53500612214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729.52094710022266</v>
      </c>
      <c r="M58" s="911"/>
      <c r="N58" s="287">
        <f>K58*L58</f>
        <v>729.52094710022266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924.54139830523263</v>
      </c>
      <c r="M59" s="911"/>
      <c r="N59" s="287">
        <f>K59*L59</f>
        <v>536.23401101703485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f>
        <v>1265.7549581172575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29754.018634533997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320908.00812842825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64181.601625685653</v>
      </c>
      <c r="M82" s="859"/>
      <c r="N82" s="51"/>
    </row>
    <row r="83" spans="1:14">
      <c r="B83" s="89" t="s">
        <v>973</v>
      </c>
      <c r="C83" s="90"/>
      <c r="D83" s="90"/>
      <c r="E83" s="90"/>
      <c r="F83" s="90"/>
      <c r="G83" s="90"/>
      <c r="H83" s="90"/>
      <c r="I83" s="87"/>
      <c r="J83" s="88"/>
      <c r="K83" s="304">
        <v>0.05</v>
      </c>
      <c r="L83" s="858">
        <f>N77*K83</f>
        <v>16045.400406421413</v>
      </c>
      <c r="M83" s="859"/>
      <c r="N83" s="51"/>
    </row>
    <row r="84" spans="1:14" ht="15.75" thickBot="1">
      <c r="B84" s="91" t="s">
        <v>974</v>
      </c>
      <c r="C84" s="92"/>
      <c r="D84" s="92"/>
      <c r="E84" s="92"/>
      <c r="F84" s="92"/>
      <c r="G84" s="92"/>
      <c r="H84" s="92"/>
      <c r="I84" s="93"/>
      <c r="J84" s="94"/>
      <c r="K84" s="305">
        <v>0.05</v>
      </c>
      <c r="L84" s="860">
        <f>N77*K84</f>
        <v>16045.400406421413</v>
      </c>
      <c r="M84" s="861"/>
      <c r="N84" s="51"/>
    </row>
    <row r="85" spans="1:14" ht="15.75" thickBot="1">
      <c r="B85" s="823" t="s">
        <v>953</v>
      </c>
      <c r="C85" s="824"/>
      <c r="D85" s="824"/>
      <c r="E85" s="824"/>
      <c r="F85" s="824"/>
      <c r="G85" s="824"/>
      <c r="H85" s="824"/>
      <c r="I85" s="824"/>
      <c r="J85" s="824"/>
      <c r="K85" s="824"/>
      <c r="L85" s="824"/>
      <c r="M85" s="825"/>
      <c r="N85" s="52">
        <f>L82+L83+L84</f>
        <v>96272.402438528472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417180.41056695674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4628.7569230123736</v>
      </c>
      <c r="L36" s="270"/>
      <c r="M36" s="336">
        <v>0.5</v>
      </c>
      <c r="N36" s="272">
        <f>K36/M36</f>
        <v>9257.5138460247472</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421"/>
      <c r="J37" s="422"/>
      <c r="K37" s="269">
        <f>VLOOKUP(A37,EQUIPOS!A7:D164,4,FALSE)</f>
        <v>83899.627353749631</v>
      </c>
      <c r="L37" s="335"/>
      <c r="M37" s="336">
        <v>1.5</v>
      </c>
      <c r="N37" s="272">
        <f>K37/M37</f>
        <v>55933.084902499751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2975.4018634534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68166.000611977899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50036.212536031962</v>
      </c>
      <c r="N48" s="272">
        <f>K48*M48</f>
        <v>29021.003270898535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177045.5317352236</v>
      </c>
      <c r="N49" s="272">
        <f>K49*M49</f>
        <v>177045.5317352236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206066.53500612214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729.52094710022266</v>
      </c>
      <c r="M58" s="911"/>
      <c r="N58" s="287">
        <f>K58*L58</f>
        <v>729.52094710022266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924.54139830523263</v>
      </c>
      <c r="M59" s="911"/>
      <c r="N59" s="287">
        <f>K59*L59</f>
        <v>536.23401101703485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1265.7549581172575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29754.018634533997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305252.30921075126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61050.461842150253</v>
      </c>
      <c r="M82" s="859"/>
      <c r="N82" s="51"/>
    </row>
    <row r="83" spans="1:14">
      <c r="B83" s="89" t="s">
        <v>973</v>
      </c>
      <c r="C83" s="90"/>
      <c r="D83" s="90"/>
      <c r="E83" s="90"/>
      <c r="F83" s="90"/>
      <c r="G83" s="90"/>
      <c r="H83" s="90"/>
      <c r="I83" s="87"/>
      <c r="J83" s="88"/>
      <c r="K83" s="304">
        <v>0.05</v>
      </c>
      <c r="L83" s="858">
        <f>N77*K83</f>
        <v>15262.615460537563</v>
      </c>
      <c r="M83" s="859"/>
      <c r="N83" s="51"/>
    </row>
    <row r="84" spans="1:14" ht="15.75" thickBot="1">
      <c r="B84" s="91" t="s">
        <v>974</v>
      </c>
      <c r="C84" s="92"/>
      <c r="D84" s="92"/>
      <c r="E84" s="92"/>
      <c r="F84" s="92"/>
      <c r="G84" s="92"/>
      <c r="H84" s="92"/>
      <c r="I84" s="93"/>
      <c r="J84" s="94"/>
      <c r="K84" s="305">
        <v>0.05</v>
      </c>
      <c r="L84" s="860">
        <f>N77*K84</f>
        <v>15262.615460537563</v>
      </c>
      <c r="M84" s="861"/>
      <c r="N84" s="51"/>
    </row>
    <row r="85" spans="1:14" ht="15.75" thickBot="1">
      <c r="B85" s="823" t="s">
        <v>953</v>
      </c>
      <c r="C85" s="824"/>
      <c r="D85" s="824"/>
      <c r="E85" s="824"/>
      <c r="F85" s="824"/>
      <c r="G85" s="824"/>
      <c r="H85" s="824"/>
      <c r="I85" s="824"/>
      <c r="J85" s="824"/>
      <c r="K85" s="824"/>
      <c r="L85" s="824"/>
      <c r="M85" s="825"/>
      <c r="N85" s="52">
        <f>L82+L83+L84</f>
        <v>91575.692763225379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396828.00197397661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147.22886430720399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11952.554292979517</v>
      </c>
      <c r="N48" s="272">
        <f>K48*M48</f>
        <v>11952.554292979517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11952.554292979517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2944.5772861440796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15044.360443430802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3008.8720886861606</v>
      </c>
      <c r="M82" s="859"/>
      <c r="N82" s="51"/>
    </row>
    <row r="83" spans="1:14">
      <c r="B83" s="89" t="s">
        <v>973</v>
      </c>
      <c r="C83" s="90"/>
      <c r="D83" s="90"/>
      <c r="E83" s="90"/>
      <c r="F83" s="90"/>
      <c r="G83" s="90"/>
      <c r="H83" s="90"/>
      <c r="I83" s="87"/>
      <c r="J83" s="88"/>
      <c r="K83" s="304">
        <v>0.05</v>
      </c>
      <c r="L83" s="858">
        <f>N77*K83</f>
        <v>752.21802217154016</v>
      </c>
      <c r="M83" s="859"/>
      <c r="N83" s="51"/>
    </row>
    <row r="84" spans="1:14" ht="15.75" thickBot="1">
      <c r="B84" s="91" t="s">
        <v>974</v>
      </c>
      <c r="C84" s="92"/>
      <c r="D84" s="92"/>
      <c r="E84" s="92"/>
      <c r="F84" s="92"/>
      <c r="G84" s="92"/>
      <c r="H84" s="92"/>
      <c r="I84" s="93"/>
      <c r="J84" s="94"/>
      <c r="K84" s="305">
        <v>0.05</v>
      </c>
      <c r="L84" s="860">
        <f>N77*K84</f>
        <v>752.21802217154016</v>
      </c>
      <c r="M84" s="861"/>
      <c r="N84" s="51"/>
    </row>
    <row r="85" spans="1:14" ht="15.75" thickBot="1">
      <c r="B85" s="823" t="s">
        <v>953</v>
      </c>
      <c r="C85" s="824"/>
      <c r="D85" s="824"/>
      <c r="E85" s="824"/>
      <c r="F85" s="824"/>
      <c r="G85" s="824"/>
      <c r="H85" s="824"/>
      <c r="I85" s="824"/>
      <c r="J85" s="824"/>
      <c r="K85" s="824"/>
      <c r="L85" s="824"/>
      <c r="M85" s="825"/>
      <c r="N85" s="52">
        <f>L82+L83+L84</f>
        <v>4513.3081330292407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19557.668576460041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2231.5513975900499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7424.461159141023</v>
      </c>
      <c r="N49" s="272">
        <f>K49*M49</f>
        <v>8538.1303330121755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527613.50148710341</v>
      </c>
      <c r="N50" s="272">
        <f>K50*M50</f>
        <v>63313.620178452409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16319.489391407054</v>
      </c>
      <c r="N51" s="272">
        <f>K51*M51</f>
        <v>32638.978782814109</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198282.57951271231</v>
      </c>
      <c r="N52" s="272">
        <f>K52*M52</f>
        <v>99141.289756356156</v>
      </c>
    </row>
    <row r="53" spans="1:14" ht="15.75" thickBot="1">
      <c r="B53" s="823" t="s">
        <v>953</v>
      </c>
      <c r="C53" s="824"/>
      <c r="D53" s="824"/>
      <c r="E53" s="824"/>
      <c r="F53" s="824"/>
      <c r="G53" s="824"/>
      <c r="H53" s="824"/>
      <c r="I53" s="824"/>
      <c r="J53" s="824"/>
      <c r="K53" s="824"/>
      <c r="L53" s="824"/>
      <c r="M53" s="825"/>
      <c r="N53" s="394">
        <f>SUM(N48:N52)</f>
        <v>277496.11861399142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1294.9770701708335</v>
      </c>
      <c r="M58" s="911"/>
      <c r="N58" s="287">
        <f>K58*L58</f>
        <v>1424.474777187917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1424.474777187917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325783.17274057039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65156.634548114082</v>
      </c>
      <c r="M82" s="859"/>
      <c r="N82" s="51"/>
    </row>
    <row r="83" spans="1:14">
      <c r="B83" s="89" t="s">
        <v>973</v>
      </c>
      <c r="C83" s="90"/>
      <c r="D83" s="90"/>
      <c r="E83" s="90"/>
      <c r="F83" s="90"/>
      <c r="G83" s="90"/>
      <c r="H83" s="90"/>
      <c r="I83" s="87"/>
      <c r="J83" s="88"/>
      <c r="K83" s="304">
        <v>0.05</v>
      </c>
      <c r="L83" s="858">
        <f>N77*K83</f>
        <v>16289.15863702852</v>
      </c>
      <c r="M83" s="859"/>
      <c r="N83" s="51"/>
    </row>
    <row r="84" spans="1:14" ht="15.75" thickBot="1">
      <c r="B84" s="91" t="s">
        <v>974</v>
      </c>
      <c r="C84" s="92"/>
      <c r="D84" s="92"/>
      <c r="E84" s="92"/>
      <c r="F84" s="92"/>
      <c r="G84" s="92"/>
      <c r="H84" s="92"/>
      <c r="I84" s="93"/>
      <c r="J84" s="94"/>
      <c r="K84" s="305">
        <v>0.05</v>
      </c>
      <c r="L84" s="860">
        <f>N77*K84</f>
        <v>16289.15863702852</v>
      </c>
      <c r="M84" s="861"/>
      <c r="N84" s="51"/>
    </row>
    <row r="85" spans="1:14" ht="15.75" thickBot="1">
      <c r="B85" s="823" t="s">
        <v>953</v>
      </c>
      <c r="C85" s="824"/>
      <c r="D85" s="824"/>
      <c r="E85" s="824"/>
      <c r="F85" s="824"/>
      <c r="G85" s="824"/>
      <c r="H85" s="824"/>
      <c r="I85" s="824"/>
      <c r="J85" s="824"/>
      <c r="K85" s="824"/>
      <c r="L85" s="824"/>
      <c r="M85" s="825"/>
      <c r="N85" s="52">
        <f>L82+L83+L84</f>
        <v>97734.951822171119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423518.12456274149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2231.5513975900499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7424.461159141023</v>
      </c>
      <c r="N49" s="272">
        <f>K49*M49</f>
        <v>8538.1303330121755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527613.50148710341</v>
      </c>
      <c r="N50" s="272">
        <f>K50*M50</f>
        <v>63313.620178452409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16319.489391407054</v>
      </c>
      <c r="N51" s="272">
        <f>K51*M51</f>
        <v>32638.978782814109</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57061.136065716644</v>
      </c>
      <c r="N52" s="272">
        <f>K52*M52</f>
        <v>28530.568032858322</v>
      </c>
    </row>
    <row r="53" spans="1:14" ht="15.75" thickBot="1">
      <c r="B53" s="823" t="s">
        <v>953</v>
      </c>
      <c r="C53" s="824"/>
      <c r="D53" s="824"/>
      <c r="E53" s="824"/>
      <c r="F53" s="824"/>
      <c r="G53" s="824"/>
      <c r="H53" s="824"/>
      <c r="I53" s="824"/>
      <c r="J53" s="824"/>
      <c r="K53" s="824"/>
      <c r="L53" s="824"/>
      <c r="M53" s="825"/>
      <c r="N53" s="394">
        <f>SUM(N48:N52)</f>
        <v>206885.3968904936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1294.9770701708335</v>
      </c>
      <c r="M58" s="911"/>
      <c r="N58" s="287">
        <f>K58*L58</f>
        <v>1424.474777187917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1424.474777187917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255172.45101707257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51034.49020341452</v>
      </c>
      <c r="M82" s="859"/>
      <c r="N82" s="51"/>
    </row>
    <row r="83" spans="1:14">
      <c r="B83" s="89" t="s">
        <v>973</v>
      </c>
      <c r="C83" s="90"/>
      <c r="D83" s="90"/>
      <c r="E83" s="90"/>
      <c r="F83" s="90"/>
      <c r="G83" s="90"/>
      <c r="H83" s="90"/>
      <c r="I83" s="87"/>
      <c r="J83" s="88"/>
      <c r="K83" s="304">
        <v>0.05</v>
      </c>
      <c r="L83" s="858">
        <f>N77*K83</f>
        <v>12758.62255085363</v>
      </c>
      <c r="M83" s="859"/>
      <c r="N83" s="51"/>
    </row>
    <row r="84" spans="1:14" ht="15.75" thickBot="1">
      <c r="B84" s="91" t="s">
        <v>974</v>
      </c>
      <c r="C84" s="92"/>
      <c r="D84" s="92"/>
      <c r="E84" s="92"/>
      <c r="F84" s="92"/>
      <c r="G84" s="92"/>
      <c r="H84" s="92"/>
      <c r="I84" s="93"/>
      <c r="J84" s="94"/>
      <c r="K84" s="305">
        <v>0.05</v>
      </c>
      <c r="L84" s="860">
        <f>N77*K84</f>
        <v>12758.62255085363</v>
      </c>
      <c r="M84" s="861"/>
      <c r="N84" s="51"/>
    </row>
    <row r="85" spans="1:14" ht="15.75" thickBot="1">
      <c r="B85" s="823" t="s">
        <v>953</v>
      </c>
      <c r="C85" s="824"/>
      <c r="D85" s="824"/>
      <c r="E85" s="824"/>
      <c r="F85" s="824"/>
      <c r="G85" s="824"/>
      <c r="H85" s="824"/>
      <c r="I85" s="824"/>
      <c r="J85" s="824"/>
      <c r="K85" s="824"/>
      <c r="L85" s="824"/>
      <c r="M85" s="825"/>
      <c r="N85" s="52">
        <f>L82+L83+L84</f>
        <v>76551.73530512178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331724.18632219435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2231.5513975900499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7424.461159141023</v>
      </c>
      <c r="N49" s="272">
        <f>K49*M49</f>
        <v>8538.1303330121755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527613.50148710341</v>
      </c>
      <c r="N50" s="272">
        <f>K50*M50</f>
        <v>63313.620178452409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16319.489391407054</v>
      </c>
      <c r="N51" s="272">
        <f>K51*M51</f>
        <v>32638.978782814109</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112916.94432492215</v>
      </c>
      <c r="N52" s="272">
        <f>K52*M52</f>
        <v>56458.472162461076</v>
      </c>
    </row>
    <row r="53" spans="1:14" ht="15.75" thickBot="1">
      <c r="B53" s="823" t="s">
        <v>953</v>
      </c>
      <c r="C53" s="824"/>
      <c r="D53" s="824"/>
      <c r="E53" s="824"/>
      <c r="F53" s="824"/>
      <c r="G53" s="824"/>
      <c r="H53" s="824"/>
      <c r="I53" s="824"/>
      <c r="J53" s="824"/>
      <c r="K53" s="824"/>
      <c r="L53" s="824"/>
      <c r="M53" s="825"/>
      <c r="N53" s="394">
        <f>SUM(N48:N52)</f>
        <v>234813.30102009638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1294.9770701708335</v>
      </c>
      <c r="M58" s="911"/>
      <c r="N58" s="287">
        <f>K58*L58</f>
        <v>1424.474777187917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1424.474777187917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283100.35514667537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56620.071029335078</v>
      </c>
      <c r="M82" s="859"/>
      <c r="N82" s="51"/>
    </row>
    <row r="83" spans="1:14">
      <c r="B83" s="89" t="s">
        <v>973</v>
      </c>
      <c r="C83" s="90"/>
      <c r="D83" s="90"/>
      <c r="E83" s="90"/>
      <c r="F83" s="90"/>
      <c r="G83" s="90"/>
      <c r="H83" s="90"/>
      <c r="I83" s="87"/>
      <c r="J83" s="88"/>
      <c r="K83" s="304">
        <v>0.05</v>
      </c>
      <c r="L83" s="858">
        <f>N77*K83</f>
        <v>14155.01775733377</v>
      </c>
      <c r="M83" s="859"/>
      <c r="N83" s="51"/>
    </row>
    <row r="84" spans="1:14" ht="15.75" thickBot="1">
      <c r="B84" s="91" t="s">
        <v>974</v>
      </c>
      <c r="C84" s="92"/>
      <c r="D84" s="92"/>
      <c r="E84" s="92"/>
      <c r="F84" s="92"/>
      <c r="G84" s="92"/>
      <c r="H84" s="92"/>
      <c r="I84" s="93"/>
      <c r="J84" s="94"/>
      <c r="K84" s="305">
        <v>0.05</v>
      </c>
      <c r="L84" s="860">
        <f>N77*K84</f>
        <v>14155.01775733377</v>
      </c>
      <c r="M84" s="861"/>
      <c r="N84" s="51"/>
    </row>
    <row r="85" spans="1:14" ht="15.75" thickBot="1">
      <c r="B85" s="823" t="s">
        <v>953</v>
      </c>
      <c r="C85" s="824"/>
      <c r="D85" s="824"/>
      <c r="E85" s="824"/>
      <c r="F85" s="824"/>
      <c r="G85" s="824"/>
      <c r="H85" s="824"/>
      <c r="I85" s="824"/>
      <c r="J85" s="824"/>
      <c r="K85" s="824"/>
      <c r="L85" s="824"/>
      <c r="M85" s="825"/>
      <c r="N85" s="52">
        <f>L82+L83+L84</f>
        <v>84930.106544002614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368030.46169067797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2231.5513975900499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7424.461159141023</v>
      </c>
      <c r="N49" s="272">
        <f>K49*M49</f>
        <v>8538.1303330121755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527613.50148710341</v>
      </c>
      <c r="N50" s="272">
        <f>K50*M50</f>
        <v>63313.620178452409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16319.489391407054</v>
      </c>
      <c r="N51" s="272">
        <f>K51*M51</f>
        <v>32638.978782814109</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116581.0513244741</v>
      </c>
      <c r="N52" s="272">
        <f>K52*M52</f>
        <v>58290.525662237051</v>
      </c>
    </row>
    <row r="53" spans="1:14" ht="15.75" thickBot="1">
      <c r="B53" s="823" t="s">
        <v>953</v>
      </c>
      <c r="C53" s="824"/>
      <c r="D53" s="824"/>
      <c r="E53" s="824"/>
      <c r="F53" s="824"/>
      <c r="G53" s="824"/>
      <c r="H53" s="824"/>
      <c r="I53" s="824"/>
      <c r="J53" s="824"/>
      <c r="K53" s="824"/>
      <c r="L53" s="824"/>
      <c r="M53" s="825"/>
      <c r="N53" s="394">
        <f>SUM(N48:N52)</f>
        <v>236645.35451987234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1294.9770701708335</v>
      </c>
      <c r="M58" s="911"/>
      <c r="N58" s="287">
        <f>K58*L58</f>
        <v>1424.474777187917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1424.474777187917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284932.40864645131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56986.481729290266</v>
      </c>
      <c r="M82" s="859"/>
      <c r="N82" s="51"/>
    </row>
    <row r="83" spans="1:14">
      <c r="B83" s="89" t="s">
        <v>973</v>
      </c>
      <c r="C83" s="90"/>
      <c r="D83" s="90"/>
      <c r="E83" s="90"/>
      <c r="F83" s="90"/>
      <c r="G83" s="90"/>
      <c r="H83" s="90"/>
      <c r="I83" s="87"/>
      <c r="J83" s="88"/>
      <c r="K83" s="304">
        <v>0.05</v>
      </c>
      <c r="L83" s="858">
        <f>N77*K83</f>
        <v>14246.620432322567</v>
      </c>
      <c r="M83" s="859"/>
      <c r="N83" s="51"/>
    </row>
    <row r="84" spans="1:14" ht="15.75" thickBot="1">
      <c r="B84" s="91" t="s">
        <v>974</v>
      </c>
      <c r="C84" s="92"/>
      <c r="D84" s="92"/>
      <c r="E84" s="92"/>
      <c r="F84" s="92"/>
      <c r="G84" s="92"/>
      <c r="H84" s="92"/>
      <c r="I84" s="93"/>
      <c r="J84" s="94"/>
      <c r="K84" s="305">
        <v>0.05</v>
      </c>
      <c r="L84" s="860">
        <f>N77*K84</f>
        <v>14246.620432322567</v>
      </c>
      <c r="M84" s="861"/>
      <c r="N84" s="51"/>
    </row>
    <row r="85" spans="1:14" ht="15.75" thickBot="1">
      <c r="B85" s="823" t="s">
        <v>953</v>
      </c>
      <c r="C85" s="824"/>
      <c r="D85" s="824"/>
      <c r="E85" s="824"/>
      <c r="F85" s="824"/>
      <c r="G85" s="824"/>
      <c r="H85" s="824"/>
      <c r="I85" s="824"/>
      <c r="J85" s="824"/>
      <c r="K85" s="824"/>
      <c r="L85" s="824"/>
      <c r="M85" s="825"/>
      <c r="N85" s="52">
        <f>L82+L83+L84</f>
        <v>85479.722593935396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370412.13124038669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6611.7608517428662</v>
      </c>
      <c r="L36" s="270"/>
      <c r="M36" s="336">
        <v>1</v>
      </c>
      <c r="N36" s="272">
        <f>K36*M36</f>
        <v>6611.7608517428662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3796.3137725900497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10408.074624332916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99884.407364084458</v>
      </c>
      <c r="N48" s="272">
        <f t="shared" ref="N48:N53" si="0">K48*M48</f>
        <v>50341.741311498568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16319.489391407054</v>
      </c>
      <c r="N49" s="272">
        <f t="shared" si="0"/>
        <v>32638.978782814109</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91.77054794235211</v>
      </c>
      <c r="N50" s="272">
        <f t="shared" si="0"/>
        <v>10186.530821601084</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67149.181421233254</v>
      </c>
      <c r="N51" s="272">
        <f t="shared" si="0"/>
        <v>26859.672568493304</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61553.416302797152</v>
      </c>
      <c r="N52" s="273">
        <f t="shared" si="0"/>
        <v>23267.191362457324</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661.41943699914771</v>
      </c>
      <c r="N53" s="273">
        <f t="shared" si="0"/>
        <v>103181.43217186704</v>
      </c>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246475.54701873142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0">
        <f>VLOOKUP(A60,TRANSPORTE!A1:D117,4,FALSE)</f>
        <v>1294.9770701708335</v>
      </c>
      <c r="M60" s="911"/>
      <c r="N60" s="287">
        <f>K60*L60</f>
        <v>517.99082806833337</v>
      </c>
    </row>
    <row r="61" spans="1:14">
      <c r="A61" t="s">
        <v>1229</v>
      </c>
      <c r="B61" s="46" t="str">
        <f>VLOOKUP(A61,TRANSPORTE!A1:D117,3,FALSE)</f>
        <v>Transporte de arena</v>
      </c>
      <c r="C61" s="47"/>
      <c r="D61" s="47"/>
      <c r="E61" s="47"/>
      <c r="F61" s="47"/>
      <c r="G61" s="47"/>
      <c r="H61" s="311" t="s">
        <v>339</v>
      </c>
      <c r="I61" s="279">
        <v>0.378</v>
      </c>
      <c r="J61" s="286">
        <v>1</v>
      </c>
      <c r="K61" s="279">
        <f>I61*J61</f>
        <v>0.378</v>
      </c>
      <c r="L61" s="910">
        <f>VLOOKUP(A61,TRANSPORTE!A1:D117,4,FALSE)</f>
        <v>1294.9770701708335</v>
      </c>
      <c r="M61" s="911"/>
      <c r="N61" s="287">
        <f t="shared" ref="N61:N62" si="1">K61*L61</f>
        <v>489.50133252457505</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0">
        <f>VLOOKUP(A62,TRANSPORTE!A1:D117,4,FALSE)</f>
        <v>1294.9770701708335</v>
      </c>
      <c r="M62" s="911"/>
      <c r="N62" s="287">
        <f t="shared" si="1"/>
        <v>652.66844336610006</v>
      </c>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1660.1606039590085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75926.27545180099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334470.05769882433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66894.011539764862</v>
      </c>
      <c r="M84" s="859"/>
      <c r="N84" s="51"/>
    </row>
    <row r="85" spans="1:14">
      <c r="B85" s="89" t="s">
        <v>973</v>
      </c>
      <c r="C85" s="90"/>
      <c r="D85" s="90"/>
      <c r="E85" s="90"/>
      <c r="F85" s="90"/>
      <c r="G85" s="90"/>
      <c r="H85" s="90"/>
      <c r="I85" s="87"/>
      <c r="J85" s="88"/>
      <c r="K85" s="304">
        <v>0.05</v>
      </c>
      <c r="L85" s="858">
        <f>N79*K85</f>
        <v>16723.502884941216</v>
      </c>
      <c r="M85" s="859"/>
      <c r="N85" s="51"/>
    </row>
    <row r="86" spans="1:14" ht="15.75" thickBot="1">
      <c r="B86" s="91" t="s">
        <v>974</v>
      </c>
      <c r="C86" s="92"/>
      <c r="D86" s="92"/>
      <c r="E86" s="92"/>
      <c r="F86" s="92"/>
      <c r="G86" s="92"/>
      <c r="H86" s="92"/>
      <c r="I86" s="93"/>
      <c r="J86" s="94"/>
      <c r="K86" s="305">
        <v>0.05</v>
      </c>
      <c r="L86" s="860">
        <f>N79*K86</f>
        <v>16723.502884941216</v>
      </c>
      <c r="M86" s="861"/>
      <c r="N86" s="51"/>
    </row>
    <row r="87" spans="1:14" ht="15.75" thickBot="1">
      <c r="B87" s="823" t="s">
        <v>953</v>
      </c>
      <c r="C87" s="824"/>
      <c r="D87" s="824"/>
      <c r="E87" s="824"/>
      <c r="F87" s="824"/>
      <c r="G87" s="824"/>
      <c r="H87" s="824"/>
      <c r="I87" s="824"/>
      <c r="J87" s="824"/>
      <c r="K87" s="824"/>
      <c r="L87" s="824"/>
      <c r="M87" s="825"/>
      <c r="N87" s="52">
        <f>L84+L85+L86</f>
        <v>100341.0173096473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434811.07500847161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1472.28864307204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1196.3745823216391</v>
      </c>
      <c r="N48" s="272">
        <f>K48*M48</f>
        <v>598.18729116081954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352533.20246147463</v>
      </c>
      <c r="N49" s="272">
        <f>K49*M49</f>
        <v>356058.53448608937</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16319.489391407054</v>
      </c>
      <c r="N50" s="272">
        <f>K50*M50</f>
        <v>4895.8468174221161</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361552.56859467231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0">
        <f>VLOOKUP(A60,TRANSPORTE!A1:D117,4,FALSE)</f>
        <v>924.54139830523263</v>
      </c>
      <c r="M60" s="911"/>
      <c r="N60" s="287">
        <f>K60*L60</f>
        <v>933.78681228828498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933.78681228828498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29445.772861440797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393404.41691147344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78680.883382294691</v>
      </c>
      <c r="M84" s="859"/>
      <c r="N84" s="51"/>
    </row>
    <row r="85" spans="1:14">
      <c r="B85" s="89" t="s">
        <v>973</v>
      </c>
      <c r="C85" s="90"/>
      <c r="D85" s="90"/>
      <c r="E85" s="90"/>
      <c r="F85" s="90"/>
      <c r="G85" s="90"/>
      <c r="H85" s="90"/>
      <c r="I85" s="87"/>
      <c r="J85" s="88"/>
      <c r="K85" s="304">
        <v>0.05</v>
      </c>
      <c r="L85" s="858">
        <f>N79*K85</f>
        <v>19670.220845573673</v>
      </c>
      <c r="M85" s="859"/>
      <c r="N85" s="51"/>
    </row>
    <row r="86" spans="1:14" ht="15.75" thickBot="1">
      <c r="B86" s="91" t="s">
        <v>974</v>
      </c>
      <c r="C86" s="92"/>
      <c r="D86" s="92"/>
      <c r="E86" s="92"/>
      <c r="F86" s="92"/>
      <c r="G86" s="92"/>
      <c r="H86" s="92"/>
      <c r="I86" s="93"/>
      <c r="J86" s="94"/>
      <c r="K86" s="305">
        <v>0.05</v>
      </c>
      <c r="L86" s="860">
        <f>N79*K86</f>
        <v>19670.220845573673</v>
      </c>
      <c r="M86" s="861"/>
      <c r="N86" s="51"/>
    </row>
    <row r="87" spans="1:14" ht="15.75" thickBot="1">
      <c r="B87" s="823" t="s">
        <v>953</v>
      </c>
      <c r="C87" s="824"/>
      <c r="D87" s="824"/>
      <c r="E87" s="824"/>
      <c r="F87" s="824"/>
      <c r="G87" s="824"/>
      <c r="H87" s="824"/>
      <c r="I87" s="824"/>
      <c r="J87" s="824"/>
      <c r="K87" s="824"/>
      <c r="L87" s="824"/>
      <c r="M87" s="825"/>
      <c r="N87" s="52">
        <f>L84+L85+L86</f>
        <v>118021.32507344203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511425.74198491545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77.289077871469317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1196.3745823216391</v>
      </c>
      <c r="N48" s="272">
        <f>K48*M48</f>
        <v>59.818729116081954</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36169.90657254729</v>
      </c>
      <c r="N49" s="272">
        <f>K49*M49</f>
        <v>36169.90657254729</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36229.725301663369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1545.7815574293863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37852.795936964227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7570.5591873928461</v>
      </c>
      <c r="M84" s="859"/>
      <c r="N84" s="51"/>
    </row>
    <row r="85" spans="1:14">
      <c r="B85" s="89" t="s">
        <v>973</v>
      </c>
      <c r="C85" s="90"/>
      <c r="D85" s="90"/>
      <c r="E85" s="90"/>
      <c r="F85" s="90"/>
      <c r="G85" s="90"/>
      <c r="H85" s="90"/>
      <c r="I85" s="87"/>
      <c r="J85" s="88"/>
      <c r="K85" s="304">
        <v>0.05</v>
      </c>
      <c r="L85" s="858">
        <f>N79*K85</f>
        <v>1892.6397968482115</v>
      </c>
      <c r="M85" s="859"/>
      <c r="N85" s="51"/>
    </row>
    <row r="86" spans="1:14" ht="15.75" thickBot="1">
      <c r="B86" s="91" t="s">
        <v>974</v>
      </c>
      <c r="C86" s="92"/>
      <c r="D86" s="92"/>
      <c r="E86" s="92"/>
      <c r="F86" s="92"/>
      <c r="G86" s="92"/>
      <c r="H86" s="92"/>
      <c r="I86" s="93"/>
      <c r="J86" s="94"/>
      <c r="K86" s="305">
        <v>0.05</v>
      </c>
      <c r="L86" s="860">
        <f>N79*K86</f>
        <v>1892.6397968482115</v>
      </c>
      <c r="M86" s="861"/>
      <c r="N86" s="51"/>
    </row>
    <row r="87" spans="1:14" ht="15.75" thickBot="1">
      <c r="B87" s="823" t="s">
        <v>953</v>
      </c>
      <c r="C87" s="824"/>
      <c r="D87" s="824"/>
      <c r="E87" s="824"/>
      <c r="F87" s="824"/>
      <c r="G87" s="824"/>
      <c r="H87" s="824"/>
      <c r="I87" s="824"/>
      <c r="J87" s="824"/>
      <c r="K87" s="824"/>
      <c r="L87" s="824"/>
      <c r="M87" s="825"/>
      <c r="N87" s="52">
        <f>L84+L85+L86</f>
        <v>11355.838781089271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49208.634718053494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4628.7569230123736</v>
      </c>
      <c r="L36" s="270"/>
      <c r="M36" s="336">
        <v>1.25</v>
      </c>
      <c r="N36" s="272">
        <f>K36/M36</f>
        <v>3703.0055384098987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2098.1935930720401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5801.1991314819388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90020.192613305306</v>
      </c>
      <c r="N48" s="272">
        <f>K48*M48</f>
        <v>45010.096306652653</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1196.3745823216391</v>
      </c>
      <c r="N49" s="272">
        <f>K49*M49</f>
        <v>598.18729116081954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352533.20246147463</v>
      </c>
      <c r="N50" s="272">
        <f>K50*M50</f>
        <v>356058.53448608937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16319.489391407054</v>
      </c>
      <c r="N51" s="272">
        <f>K51*M51</f>
        <v>4895.8468174221161</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406562.66490132496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0">
        <f>VLOOKUP(A58,TRANSPORTE!A1:D117,4,FALSE)</f>
        <v>924.54139830523263</v>
      </c>
      <c r="M58" s="911"/>
      <c r="N58" s="287">
        <f>K58*L58</f>
        <v>933.78681228828498</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0">
        <f>VLOOKUP(A59,TRANSPORTE!A1:D117,4,FALSE)</f>
        <v>1294.9770701708335</v>
      </c>
      <c r="M59" s="911"/>
      <c r="N59" s="287">
        <f>K59*L59</f>
        <v>647.48853508541674</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1581.2753473737016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41963.871861440799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455909.01124162134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91181.802248324268</v>
      </c>
      <c r="M82" s="859"/>
      <c r="N82" s="51"/>
    </row>
    <row r="83" spans="1:14">
      <c r="B83" s="89" t="s">
        <v>973</v>
      </c>
      <c r="C83" s="90"/>
      <c r="D83" s="90"/>
      <c r="E83" s="90"/>
      <c r="F83" s="90"/>
      <c r="G83" s="90"/>
      <c r="H83" s="90"/>
      <c r="I83" s="87"/>
      <c r="J83" s="88"/>
      <c r="K83" s="304">
        <v>0.05</v>
      </c>
      <c r="L83" s="858">
        <f>N77*K83</f>
        <v>22795.450562081067</v>
      </c>
      <c r="M83" s="859"/>
      <c r="N83" s="51"/>
    </row>
    <row r="84" spans="1:14" ht="15.75" thickBot="1">
      <c r="B84" s="91" t="s">
        <v>974</v>
      </c>
      <c r="C84" s="92"/>
      <c r="D84" s="92"/>
      <c r="E84" s="92"/>
      <c r="F84" s="92"/>
      <c r="G84" s="92"/>
      <c r="H84" s="92"/>
      <c r="I84" s="93"/>
      <c r="J84" s="94"/>
      <c r="K84" s="305">
        <v>0.05</v>
      </c>
      <c r="L84" s="860">
        <f>N77*K84</f>
        <v>22795.450562081067</v>
      </c>
      <c r="M84" s="861"/>
      <c r="N84" s="51"/>
    </row>
    <row r="85" spans="1:14" ht="15.75" thickBot="1">
      <c r="B85" s="823" t="s">
        <v>953</v>
      </c>
      <c r="C85" s="824"/>
      <c r="D85" s="824"/>
      <c r="E85" s="824"/>
      <c r="F85" s="824"/>
      <c r="G85" s="824"/>
      <c r="H85" s="824"/>
      <c r="I85" s="824"/>
      <c r="J85" s="824"/>
      <c r="K85" s="824"/>
      <c r="L85" s="824"/>
      <c r="M85" s="825"/>
      <c r="N85" s="52">
        <f>L82+L83+L84</f>
        <v>136772.7033724864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592681.71461410774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4628.7569230123736</v>
      </c>
      <c r="L36" s="270"/>
      <c r="M36" s="336">
        <v>18.75</v>
      </c>
      <c r="N36" s="272">
        <f>K36/M36</f>
        <v>246.86703589399326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119.016074538136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365.88311043212923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90020.192613305306</v>
      </c>
      <c r="N48" s="272">
        <f>K48*M48</f>
        <v>4501.0096306652658</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1196.3745823216391</v>
      </c>
      <c r="N49" s="272">
        <f>K49*M49</f>
        <v>59.818729116081954</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36169.90657254729</v>
      </c>
      <c r="N50" s="272">
        <f>K50*M50</f>
        <v>36169.90657254729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40730.73493232864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0">
        <f>VLOOKUP(A58,TRANSPORTE!A1:D117,4,FALSE)</f>
        <v>1294.9770701708335</v>
      </c>
      <c r="M58" s="911"/>
      <c r="N58" s="287">
        <f>K58*L58</f>
        <v>64.748853508541671</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64.748853508541671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2380.3214907627198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43541.688387032031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8708.3376774064072</v>
      </c>
      <c r="M82" s="859"/>
      <c r="N82" s="51"/>
    </row>
    <row r="83" spans="1:14">
      <c r="B83" s="89" t="s">
        <v>973</v>
      </c>
      <c r="C83" s="90"/>
      <c r="D83" s="90"/>
      <c r="E83" s="90"/>
      <c r="F83" s="90"/>
      <c r="G83" s="90"/>
      <c r="H83" s="90"/>
      <c r="I83" s="87"/>
      <c r="J83" s="88"/>
      <c r="K83" s="304">
        <v>0.05</v>
      </c>
      <c r="L83" s="858">
        <f>N77*K83</f>
        <v>2177.0844193516018</v>
      </c>
      <c r="M83" s="859"/>
      <c r="N83" s="51"/>
    </row>
    <row r="84" spans="1:14" ht="15.75" thickBot="1">
      <c r="B84" s="91" t="s">
        <v>974</v>
      </c>
      <c r="C84" s="92"/>
      <c r="D84" s="92"/>
      <c r="E84" s="92"/>
      <c r="F84" s="92"/>
      <c r="G84" s="92"/>
      <c r="H84" s="92"/>
      <c r="I84" s="93"/>
      <c r="J84" s="94"/>
      <c r="K84" s="305">
        <v>0.05</v>
      </c>
      <c r="L84" s="860">
        <f>N77*K84</f>
        <v>2177.0844193516018</v>
      </c>
      <c r="M84" s="861"/>
      <c r="N84" s="51"/>
    </row>
    <row r="85" spans="1:14" ht="15.75" thickBot="1">
      <c r="B85" s="823" t="s">
        <v>953</v>
      </c>
      <c r="C85" s="824"/>
      <c r="D85" s="824"/>
      <c r="E85" s="824"/>
      <c r="F85" s="824"/>
      <c r="G85" s="824"/>
      <c r="H85" s="824"/>
      <c r="I85" s="824"/>
      <c r="J85" s="824"/>
      <c r="K85" s="824"/>
      <c r="L85" s="824"/>
      <c r="M85" s="825"/>
      <c r="N85" s="52">
        <f>L82+L83+L84</f>
        <v>13062.506516109612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56604.194903141644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147.22886430720399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352533.20246147463</v>
      </c>
      <c r="N48" s="272">
        <f>K48*M48</f>
        <v>24677.324172303226</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16319.489391407054</v>
      </c>
      <c r="N49" s="272">
        <f>K49*M49</f>
        <v>4895.8468174221161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29573.170989725342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0">
        <f>VLOOKUP(A58,TRANSPORTE!A1:D117,4,FALSE)</f>
        <v>924.54139830523263</v>
      </c>
      <c r="M58" s="911"/>
      <c r="N58" s="287">
        <f>K58*L58</f>
        <v>64.717897881366284</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64.717897881366284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2944.5772861440796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32729.695038057987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6545.9390076115978</v>
      </c>
      <c r="M82" s="859"/>
      <c r="N82" s="51"/>
    </row>
    <row r="83" spans="1:14">
      <c r="B83" s="89" t="s">
        <v>973</v>
      </c>
      <c r="C83" s="90"/>
      <c r="D83" s="90"/>
      <c r="E83" s="90"/>
      <c r="F83" s="90"/>
      <c r="G83" s="90"/>
      <c r="H83" s="90"/>
      <c r="I83" s="87"/>
      <c r="J83" s="88"/>
      <c r="K83" s="304">
        <v>0.05</v>
      </c>
      <c r="L83" s="858">
        <f>N77*K83</f>
        <v>1636.4847519028995</v>
      </c>
      <c r="M83" s="859"/>
      <c r="N83" s="51"/>
    </row>
    <row r="84" spans="1:14" ht="15.75" thickBot="1">
      <c r="B84" s="91" t="s">
        <v>974</v>
      </c>
      <c r="C84" s="92"/>
      <c r="D84" s="92"/>
      <c r="E84" s="92"/>
      <c r="F84" s="92"/>
      <c r="G84" s="92"/>
      <c r="H84" s="92"/>
      <c r="I84" s="93"/>
      <c r="J84" s="94"/>
      <c r="K84" s="305">
        <v>0.05</v>
      </c>
      <c r="L84" s="860">
        <f>N77*K84</f>
        <v>1636.4847519028995</v>
      </c>
      <c r="M84" s="861"/>
      <c r="N84" s="51"/>
    </row>
    <row r="85" spans="1:14" ht="15.75" thickBot="1">
      <c r="B85" s="823" t="s">
        <v>953</v>
      </c>
      <c r="C85" s="824"/>
      <c r="D85" s="824"/>
      <c r="E85" s="824"/>
      <c r="F85" s="824"/>
      <c r="G85" s="824"/>
      <c r="H85" s="824"/>
      <c r="I85" s="824"/>
      <c r="J85" s="824"/>
      <c r="K85" s="824"/>
      <c r="L85" s="824"/>
      <c r="M85" s="825"/>
      <c r="N85" s="52">
        <f>L82+L83+L84</f>
        <v>9818.9085114173959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42548.603549475381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77.289077871469317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27187.584404433655</v>
      </c>
      <c r="N48" s="272">
        <f>K48*M48</f>
        <v>33984.480505542073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33984.480505542073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1545.7815574293863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35607.55114084293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7121.5102281685868</v>
      </c>
      <c r="M82" s="859"/>
      <c r="N82" s="51"/>
    </row>
    <row r="83" spans="1:14">
      <c r="B83" s="89" t="s">
        <v>973</v>
      </c>
      <c r="C83" s="90"/>
      <c r="D83" s="90"/>
      <c r="E83" s="90"/>
      <c r="F83" s="90"/>
      <c r="G83" s="90"/>
      <c r="H83" s="90"/>
      <c r="I83" s="87"/>
      <c r="J83" s="88"/>
      <c r="K83" s="304">
        <v>0.05</v>
      </c>
      <c r="L83" s="858">
        <f>N77*K83</f>
        <v>1780.3775570421467</v>
      </c>
      <c r="M83" s="859"/>
      <c r="N83" s="51"/>
    </row>
    <row r="84" spans="1:14" ht="15.75" thickBot="1">
      <c r="B84" s="91" t="s">
        <v>974</v>
      </c>
      <c r="C84" s="92"/>
      <c r="D84" s="92"/>
      <c r="E84" s="92"/>
      <c r="F84" s="92"/>
      <c r="G84" s="92"/>
      <c r="H84" s="92"/>
      <c r="I84" s="93"/>
      <c r="J84" s="94"/>
      <c r="K84" s="305">
        <v>0.05</v>
      </c>
      <c r="L84" s="860">
        <f>N77*K84</f>
        <v>1780.3775570421467</v>
      </c>
      <c r="M84" s="861"/>
      <c r="N84" s="51"/>
    </row>
    <row r="85" spans="1:14" ht="15.75" thickBot="1">
      <c r="B85" s="823" t="s">
        <v>953</v>
      </c>
      <c r="C85" s="824"/>
      <c r="D85" s="824"/>
      <c r="E85" s="824"/>
      <c r="F85" s="824"/>
      <c r="G85" s="824"/>
      <c r="H85" s="824"/>
      <c r="I85" s="824"/>
      <c r="J85" s="824"/>
      <c r="K85" s="824"/>
      <c r="L85" s="824"/>
      <c r="M85" s="825"/>
      <c r="N85" s="52">
        <f>L82+L83+L84</f>
        <v>10682.265342252878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46289.816483095812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178.52411180720401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422536.22409311024</v>
      </c>
      <c r="N48" s="272">
        <f>K48*M48</f>
        <v>845.07244818622053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352533.20246147463</v>
      </c>
      <c r="N49" s="272">
        <f>K49*M49</f>
        <v>24677.324172303226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16319.489391407054</v>
      </c>
      <c r="N50" s="272">
        <f>K50*M50</f>
        <v>4895.8468174221161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30418.243437911562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0">
        <f>VLOOKUP(A58,TRANSPORTE!A1:D117,4,FALSE)</f>
        <v>924.54139830523263</v>
      </c>
      <c r="M58" s="911"/>
      <c r="N58" s="287">
        <f>K58*L58</f>
        <v>66.566980677976758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66.566980677976758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3570.4822361440797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34233.816766540825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6846.7633533081653</v>
      </c>
      <c r="M82" s="859"/>
      <c r="N82" s="51"/>
    </row>
    <row r="83" spans="1:14">
      <c r="B83" s="89" t="s">
        <v>973</v>
      </c>
      <c r="C83" s="90"/>
      <c r="D83" s="90"/>
      <c r="E83" s="90"/>
      <c r="F83" s="90"/>
      <c r="G83" s="90"/>
      <c r="H83" s="90"/>
      <c r="I83" s="87"/>
      <c r="J83" s="88"/>
      <c r="K83" s="304">
        <v>0.05</v>
      </c>
      <c r="L83" s="858">
        <f>N77*K83</f>
        <v>1711.6908383270413</v>
      </c>
      <c r="M83" s="859"/>
      <c r="N83" s="51"/>
    </row>
    <row r="84" spans="1:14" ht="15.75" thickBot="1">
      <c r="B84" s="91" t="s">
        <v>974</v>
      </c>
      <c r="C84" s="92"/>
      <c r="D84" s="92"/>
      <c r="E84" s="92"/>
      <c r="F84" s="92"/>
      <c r="G84" s="92"/>
      <c r="H84" s="92"/>
      <c r="I84" s="93"/>
      <c r="J84" s="94"/>
      <c r="K84" s="305">
        <v>0.05</v>
      </c>
      <c r="L84" s="860">
        <f>N77*K84</f>
        <v>1711.6908383270413</v>
      </c>
      <c r="M84" s="861"/>
      <c r="N84" s="51"/>
    </row>
    <row r="85" spans="1:14" ht="15.75" thickBot="1">
      <c r="B85" s="823" t="s">
        <v>953</v>
      </c>
      <c r="C85" s="824"/>
      <c r="D85" s="824"/>
      <c r="E85" s="824"/>
      <c r="F85" s="824"/>
      <c r="G85" s="824"/>
      <c r="H85" s="824"/>
      <c r="I85" s="824"/>
      <c r="J85" s="824"/>
      <c r="K85" s="824"/>
      <c r="L85" s="824"/>
      <c r="M85" s="825"/>
      <c r="N85" s="52">
        <f>L82+L83+L84</f>
        <v>10270.145029962248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44503.961796503077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98.152576204802656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422536.22409311024</v>
      </c>
      <c r="N48" s="272">
        <f>K48*M48</f>
        <v>845.07244818622053</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27187.584404433655</v>
      </c>
      <c r="N49" s="272">
        <f>K49*M49</f>
        <v>33984.480505542073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34829.552953728293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0">
        <f>VLOOKUP(A58,TRANSPORTE!A1:D117,4,FALSE)</f>
        <v>924.54139830523263</v>
      </c>
      <c r="M58" s="911"/>
      <c r="N58" s="287">
        <f>K58*L58</f>
        <v>1.8490827966104653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1.8490827966104653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1963.0515240960531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36892.606136825758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7378.5212273651523</v>
      </c>
      <c r="M82" s="859"/>
      <c r="N82" s="51"/>
    </row>
    <row r="83" spans="1:14">
      <c r="B83" s="89" t="s">
        <v>973</v>
      </c>
      <c r="C83" s="90"/>
      <c r="D83" s="90"/>
      <c r="E83" s="90"/>
      <c r="F83" s="90"/>
      <c r="G83" s="90"/>
      <c r="H83" s="90"/>
      <c r="I83" s="87"/>
      <c r="J83" s="88"/>
      <c r="K83" s="304">
        <v>0.05</v>
      </c>
      <c r="L83" s="858">
        <f>N77*K83</f>
        <v>1844.6303068412881</v>
      </c>
      <c r="M83" s="859"/>
      <c r="N83" s="51"/>
    </row>
    <row r="84" spans="1:14" ht="15.75" thickBot="1">
      <c r="B84" s="91" t="s">
        <v>974</v>
      </c>
      <c r="C84" s="92"/>
      <c r="D84" s="92"/>
      <c r="E84" s="92"/>
      <c r="F84" s="92"/>
      <c r="G84" s="92"/>
      <c r="H84" s="92"/>
      <c r="I84" s="93"/>
      <c r="J84" s="94"/>
      <c r="K84" s="305">
        <v>0.05</v>
      </c>
      <c r="L84" s="860">
        <f>N77*K84</f>
        <v>1844.6303068412881</v>
      </c>
      <c r="M84" s="861"/>
      <c r="N84" s="51"/>
    </row>
    <row r="85" spans="1:14" ht="15.75" thickBot="1">
      <c r="B85" s="823" t="s">
        <v>953</v>
      </c>
      <c r="C85" s="824"/>
      <c r="D85" s="824"/>
      <c r="E85" s="824"/>
      <c r="F85" s="824"/>
      <c r="G85" s="824"/>
      <c r="H85" s="824"/>
      <c r="I85" s="824"/>
      <c r="J85" s="824"/>
      <c r="K85" s="824"/>
      <c r="L85" s="824"/>
      <c r="M85" s="825"/>
      <c r="N85" s="52">
        <f>L82+L83+L84</f>
        <v>11067.78184104773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47960.387977873484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26.079372916666667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6000.8985130108786</v>
      </c>
      <c r="N48" s="272">
        <f>K48*M48</f>
        <v>6600.9883643119665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6600.9883643119665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521.5874583333333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7148.6551955619661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1429.7310391123933</v>
      </c>
      <c r="M82" s="859"/>
      <c r="N82" s="51"/>
    </row>
    <row r="83" spans="1:14">
      <c r="B83" s="89" t="s">
        <v>973</v>
      </c>
      <c r="C83" s="90"/>
      <c r="D83" s="90"/>
      <c r="E83" s="90"/>
      <c r="F83" s="90"/>
      <c r="G83" s="90"/>
      <c r="H83" s="90"/>
      <c r="I83" s="87"/>
      <c r="J83" s="88"/>
      <c r="K83" s="304">
        <v>0.05</v>
      </c>
      <c r="L83" s="858">
        <f>N77*K83</f>
        <v>357.43275977809833</v>
      </c>
      <c r="M83" s="859"/>
      <c r="N83" s="51"/>
    </row>
    <row r="84" spans="1:14" ht="15.75" thickBot="1">
      <c r="B84" s="91" t="s">
        <v>974</v>
      </c>
      <c r="C84" s="92"/>
      <c r="D84" s="92"/>
      <c r="E84" s="92"/>
      <c r="F84" s="92"/>
      <c r="G84" s="92"/>
      <c r="H84" s="92"/>
      <c r="I84" s="93"/>
      <c r="J84" s="94"/>
      <c r="K84" s="305">
        <v>0.05</v>
      </c>
      <c r="L84" s="860">
        <f>N77*K84</f>
        <v>357.43275977809833</v>
      </c>
      <c r="M84" s="861"/>
      <c r="N84" s="51"/>
    </row>
    <row r="85" spans="1:14" ht="15.75" thickBot="1">
      <c r="B85" s="823" t="s">
        <v>953</v>
      </c>
      <c r="C85" s="824"/>
      <c r="D85" s="824"/>
      <c r="E85" s="824"/>
      <c r="F85" s="824"/>
      <c r="G85" s="824"/>
      <c r="H85" s="824"/>
      <c r="I85" s="824"/>
      <c r="J85" s="824"/>
      <c r="K85" s="824"/>
      <c r="L85" s="824"/>
      <c r="M85" s="825"/>
      <c r="N85" s="52">
        <f>L82+L83+L84</f>
        <v>2144.5965586685902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9293.2517542305559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26.079372916666667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6689.1776225785188</v>
      </c>
      <c r="N48" s="272">
        <f>K48*M48</f>
        <v>7358.0953848363715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7358.0953848363715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521.5874583333333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7905.7622160863712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1581.1524432172744</v>
      </c>
      <c r="M82" s="859"/>
      <c r="N82" s="51"/>
    </row>
    <row r="83" spans="1:14">
      <c r="B83" s="89" t="s">
        <v>973</v>
      </c>
      <c r="C83" s="90"/>
      <c r="D83" s="90"/>
      <c r="E83" s="90"/>
      <c r="F83" s="90"/>
      <c r="G83" s="90"/>
      <c r="H83" s="90"/>
      <c r="I83" s="87"/>
      <c r="J83" s="88"/>
      <c r="K83" s="304">
        <v>0.05</v>
      </c>
      <c r="L83" s="858">
        <f>N77*K83</f>
        <v>395.28811080431859</v>
      </c>
      <c r="M83" s="859"/>
      <c r="N83" s="51"/>
    </row>
    <row r="84" spans="1:14" ht="15.75" thickBot="1">
      <c r="B84" s="91" t="s">
        <v>974</v>
      </c>
      <c r="C84" s="92"/>
      <c r="D84" s="92"/>
      <c r="E84" s="92"/>
      <c r="F84" s="92"/>
      <c r="G84" s="92"/>
      <c r="H84" s="92"/>
      <c r="I84" s="93"/>
      <c r="J84" s="94"/>
      <c r="K84" s="305">
        <v>0.05</v>
      </c>
      <c r="L84" s="860">
        <f>N77*K84</f>
        <v>395.28811080431859</v>
      </c>
      <c r="M84" s="861"/>
      <c r="N84" s="51"/>
    </row>
    <row r="85" spans="1:14" ht="15.75" thickBot="1">
      <c r="B85" s="823" t="s">
        <v>953</v>
      </c>
      <c r="C85" s="824"/>
      <c r="D85" s="824"/>
      <c r="E85" s="824"/>
      <c r="F85" s="824"/>
      <c r="G85" s="824"/>
      <c r="H85" s="824"/>
      <c r="I85" s="824"/>
      <c r="J85" s="824"/>
      <c r="K85" s="824"/>
      <c r="L85" s="824"/>
      <c r="M85" s="825"/>
      <c r="N85" s="52">
        <f>L82+L83+L84</f>
        <v>2371.7286648259114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10277.490880912283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375.54296999999997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53694.723770465484</v>
      </c>
      <c r="N48" s="272">
        <f>K48*M48</f>
        <v>59064.196147512033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59064.196147512033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0">
        <f>VLOOKUP(A58,TRANSPORTE!A1:D117,4,FALSE)</f>
        <v>1294.9770701708335</v>
      </c>
      <c r="M58" s="911"/>
      <c r="N58" s="287">
        <f>K58*L58</f>
        <v>1424.474777187917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1424.474777187917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7510.8593999999994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68375.073294699949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13675.01465893999</v>
      </c>
      <c r="M82" s="859"/>
      <c r="N82" s="51"/>
    </row>
    <row r="83" spans="1:14">
      <c r="B83" s="89" t="s">
        <v>973</v>
      </c>
      <c r="C83" s="90"/>
      <c r="D83" s="90"/>
      <c r="E83" s="90"/>
      <c r="F83" s="90"/>
      <c r="G83" s="90"/>
      <c r="H83" s="90"/>
      <c r="I83" s="87"/>
      <c r="J83" s="88"/>
      <c r="K83" s="304">
        <v>0.05</v>
      </c>
      <c r="L83" s="858">
        <f>N77*K83</f>
        <v>3418.7536647349975</v>
      </c>
      <c r="M83" s="859"/>
      <c r="N83" s="51"/>
    </row>
    <row r="84" spans="1:14" ht="15.75" thickBot="1">
      <c r="B84" s="91" t="s">
        <v>974</v>
      </c>
      <c r="C84" s="92"/>
      <c r="D84" s="92"/>
      <c r="E84" s="92"/>
      <c r="F84" s="92"/>
      <c r="G84" s="92"/>
      <c r="H84" s="92"/>
      <c r="I84" s="93"/>
      <c r="J84" s="94"/>
      <c r="K84" s="305">
        <v>0.05</v>
      </c>
      <c r="L84" s="860">
        <f>N77*K84</f>
        <v>3418.7536647349975</v>
      </c>
      <c r="M84" s="861"/>
      <c r="N84" s="51"/>
    </row>
    <row r="85" spans="1:14" ht="15.75" thickBot="1">
      <c r="B85" s="823" t="s">
        <v>953</v>
      </c>
      <c r="C85" s="824"/>
      <c r="D85" s="824"/>
      <c r="E85" s="824"/>
      <c r="F85" s="824"/>
      <c r="G85" s="824"/>
      <c r="H85" s="824"/>
      <c r="I85" s="824"/>
      <c r="J85" s="824"/>
      <c r="K85" s="824"/>
      <c r="L85" s="824"/>
      <c r="M85" s="825"/>
      <c r="N85" s="52">
        <f>L82+L83+L84</f>
        <v>20512.521988409986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88887.595283109928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4628.7569230123736</v>
      </c>
      <c r="L36" s="270"/>
      <c r="M36" s="336">
        <v>3</v>
      </c>
      <c r="N36" s="272">
        <f>K36/M36</f>
        <v>1542.9189743374579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521.5874583333333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2064.5064326707911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57061.136065716644</v>
      </c>
      <c r="N48" s="272">
        <f>K48*M48</f>
        <v>71326.420082145807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71326.420082145807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0">
        <f>VLOOKUP(A60,TRANSPORTE!A1:D117,4,FALSE)</f>
        <v>1294.9770701708335</v>
      </c>
      <c r="M60" s="911"/>
      <c r="N60" s="287">
        <f>K60*L60</f>
        <v>1618.7213377135417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1618.7213377135417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5215.8745833333332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80225.522435863488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16045.104487172699</v>
      </c>
      <c r="M84" s="859"/>
      <c r="N84" s="51"/>
    </row>
    <row r="85" spans="1:14">
      <c r="B85" s="89" t="s">
        <v>973</v>
      </c>
      <c r="C85" s="90"/>
      <c r="D85" s="90"/>
      <c r="E85" s="90"/>
      <c r="F85" s="90"/>
      <c r="G85" s="90"/>
      <c r="H85" s="90"/>
      <c r="I85" s="87"/>
      <c r="J85" s="88"/>
      <c r="K85" s="304">
        <v>0.05</v>
      </c>
      <c r="L85" s="858">
        <f>N79*K85</f>
        <v>4011.2761217931748</v>
      </c>
      <c r="M85" s="859"/>
      <c r="N85" s="51"/>
    </row>
    <row r="86" spans="1:14" ht="15.75" thickBot="1">
      <c r="B86" s="91" t="s">
        <v>974</v>
      </c>
      <c r="C86" s="92"/>
      <c r="D86" s="92"/>
      <c r="E86" s="92"/>
      <c r="F86" s="92"/>
      <c r="G86" s="92"/>
      <c r="H86" s="92"/>
      <c r="I86" s="93"/>
      <c r="J86" s="94"/>
      <c r="K86" s="305">
        <v>0.05</v>
      </c>
      <c r="L86" s="860">
        <f>N79*K86</f>
        <v>4011.2761217931748</v>
      </c>
      <c r="M86" s="861"/>
      <c r="N86" s="51"/>
    </row>
    <row r="87" spans="1:14" ht="15.75" thickBot="1">
      <c r="B87" s="823" t="s">
        <v>953</v>
      </c>
      <c r="C87" s="824"/>
      <c r="D87" s="824"/>
      <c r="E87" s="824"/>
      <c r="F87" s="824"/>
      <c r="G87" s="824"/>
      <c r="H87" s="824"/>
      <c r="I87" s="824"/>
      <c r="J87" s="824"/>
      <c r="K87" s="824"/>
      <c r="L87" s="824"/>
      <c r="M87" s="825"/>
      <c r="N87" s="52">
        <f>L84+L85+L86</f>
        <v>24067.656730759052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104293.17916662255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VLOOKUP(A36,EQUIPOS!A6:D163,4,FALSE)</f>
        <v>130767.10201623083</v>
      </c>
      <c r="L36" s="270"/>
      <c r="M36" s="336">
        <v>2.5</v>
      </c>
      <c r="N36" s="272">
        <f>K36/M36</f>
        <v>52306.840806492328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423.19184653601991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52730.032653028349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30021.279860409701</v>
      </c>
      <c r="N48" s="272">
        <f>K48*M48</f>
        <v>30321.492659013798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30321.492659013798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8463.8369307203975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91515.362242762552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18303.07244855251</v>
      </c>
      <c r="M84" s="859"/>
      <c r="N84" s="51"/>
    </row>
    <row r="85" spans="1:14">
      <c r="B85" s="89" t="s">
        <v>973</v>
      </c>
      <c r="C85" s="90"/>
      <c r="D85" s="90"/>
      <c r="E85" s="90"/>
      <c r="F85" s="90"/>
      <c r="G85" s="90"/>
      <c r="H85" s="90"/>
      <c r="I85" s="87"/>
      <c r="J85" s="88"/>
      <c r="K85" s="304">
        <v>0.05</v>
      </c>
      <c r="L85" s="858">
        <f>N79*K85</f>
        <v>4575.7681121381274</v>
      </c>
      <c r="M85" s="859"/>
      <c r="N85" s="51"/>
    </row>
    <row r="86" spans="1:14" ht="15.75" thickBot="1">
      <c r="B86" s="91" t="s">
        <v>974</v>
      </c>
      <c r="C86" s="92"/>
      <c r="D86" s="92"/>
      <c r="E86" s="92"/>
      <c r="F86" s="92"/>
      <c r="G86" s="92"/>
      <c r="H86" s="92"/>
      <c r="I86" s="93"/>
      <c r="J86" s="94"/>
      <c r="K86" s="305">
        <v>0.05</v>
      </c>
      <c r="L86" s="860">
        <f>N79*K86</f>
        <v>4575.7681121381274</v>
      </c>
      <c r="M86" s="861"/>
      <c r="N86" s="51"/>
    </row>
    <row r="87" spans="1:14" ht="15.75" thickBot="1">
      <c r="B87" s="823" t="s">
        <v>953</v>
      </c>
      <c r="C87" s="824"/>
      <c r="D87" s="824"/>
      <c r="E87" s="824"/>
      <c r="F87" s="824"/>
      <c r="G87" s="824"/>
      <c r="H87" s="824"/>
      <c r="I87" s="824"/>
      <c r="J87" s="824"/>
      <c r="K87" s="824"/>
      <c r="L87" s="824"/>
      <c r="M87" s="825"/>
      <c r="N87" s="52">
        <f>L84+L85+L86</f>
        <v>27454.608672828766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118969.97091559132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VLOOKUP(A36,EQUIPOS!A6:D163,4,FALSE)</f>
        <v>130767.10201623083</v>
      </c>
      <c r="L36" s="270"/>
      <c r="M36" s="336">
        <v>1.25</v>
      </c>
      <c r="N36" s="272">
        <f>K36/M36</f>
        <v>104613.68161298466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1159.3361680720398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105773.0177810567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30021.279860409701</v>
      </c>
      <c r="N48" s="272">
        <f>K48*M48</f>
        <v>30321.492659013798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30321.492659013798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23186.723361440796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159281.23380151129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31856.24676030226</v>
      </c>
      <c r="M84" s="859"/>
      <c r="N84" s="51"/>
    </row>
    <row r="85" spans="1:14">
      <c r="B85" s="89" t="s">
        <v>973</v>
      </c>
      <c r="C85" s="90"/>
      <c r="D85" s="90"/>
      <c r="E85" s="90"/>
      <c r="F85" s="90"/>
      <c r="G85" s="90"/>
      <c r="H85" s="90"/>
      <c r="I85" s="87"/>
      <c r="J85" s="88"/>
      <c r="K85" s="304">
        <v>0.05</v>
      </c>
      <c r="L85" s="858">
        <f>N79*K85</f>
        <v>7964.0616900755649</v>
      </c>
      <c r="M85" s="859"/>
      <c r="N85" s="51"/>
    </row>
    <row r="86" spans="1:14" ht="15.75" thickBot="1">
      <c r="B86" s="91" t="s">
        <v>974</v>
      </c>
      <c r="C86" s="92"/>
      <c r="D86" s="92"/>
      <c r="E86" s="92"/>
      <c r="F86" s="92"/>
      <c r="G86" s="92"/>
      <c r="H86" s="92"/>
      <c r="I86" s="93"/>
      <c r="J86" s="94"/>
      <c r="K86" s="305">
        <v>0.05</v>
      </c>
      <c r="L86" s="860">
        <f>N79*K86</f>
        <v>7964.0616900755649</v>
      </c>
      <c r="M86" s="861"/>
      <c r="N86" s="51"/>
    </row>
    <row r="87" spans="1:14" ht="15.75" thickBot="1">
      <c r="B87" s="823" t="s">
        <v>953</v>
      </c>
      <c r="C87" s="824"/>
      <c r="D87" s="824"/>
      <c r="E87" s="824"/>
      <c r="F87" s="824"/>
      <c r="G87" s="824"/>
      <c r="H87" s="824"/>
      <c r="I87" s="824"/>
      <c r="J87" s="824"/>
      <c r="K87" s="824"/>
      <c r="L87" s="824"/>
      <c r="M87" s="825"/>
      <c r="N87" s="52">
        <f>L84+L85+L86</f>
        <v>47784.370140453386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207065.60394196468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314</v>
      </c>
      <c r="B36" s="872" t="str">
        <f>VLOOKUP(A36,EQUIPOS!A6:D154,3,FALSE)</f>
        <v xml:space="preserve">Retroexcavadora E-200 sobre orugas
</v>
      </c>
      <c r="C36" s="873"/>
      <c r="D36" s="873"/>
      <c r="E36" s="873"/>
      <c r="F36" s="873"/>
      <c r="G36" s="873"/>
      <c r="H36" s="874"/>
      <c r="I36" s="267"/>
      <c r="J36" s="268"/>
      <c r="K36" s="269">
        <f>VLOOKUP(A36,EQUIPOS!A6:D163,4,FALSE)</f>
        <v>190212.12777400209</v>
      </c>
      <c r="L36" s="270"/>
      <c r="M36" s="336">
        <v>23</v>
      </c>
      <c r="N36" s="272">
        <f>K36/M36</f>
        <v>8270.0925119131334</v>
      </c>
    </row>
    <row r="37" spans="1:14">
      <c r="A37" s="113" t="s">
        <v>328</v>
      </c>
      <c r="B37" s="872" t="str">
        <f>VLOOKUP(A37,EQUIPOS!A7:D154,3,FALSE)</f>
        <v xml:space="preserve">Taco metálico o puntal (escamas en concreto)
</v>
      </c>
      <c r="C37" s="873"/>
      <c r="D37" s="873"/>
      <c r="E37" s="873"/>
      <c r="F37" s="873"/>
      <c r="G37" s="873"/>
      <c r="H37" s="874"/>
      <c r="I37" s="421"/>
      <c r="J37" s="422"/>
      <c r="K37" s="269">
        <f>VLOOKUP(A37,EQUIPOS!A7:D164,4,FALSE)</f>
        <v>66.065175838192005</v>
      </c>
      <c r="L37" s="335"/>
      <c r="M37" s="336">
        <v>1</v>
      </c>
      <c r="N37" s="272">
        <f>K37/M37</f>
        <v>66.065175838192005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1159.3361680720398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9495.4938558233644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4570.6209487386095</v>
      </c>
      <c r="N48" s="272">
        <f>K48*M48</f>
        <v>1599.7173320585132</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9940.3171563898959</v>
      </c>
      <c r="N49" s="272">
        <f>K49*M49</f>
        <v>9940.3171563898959</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3646.2005511729653</v>
      </c>
      <c r="N50" s="272">
        <f>K50*M50</f>
        <v>13855.562094457267</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374916.26293521898</v>
      </c>
      <c r="N51" s="272">
        <f>K51*M51</f>
        <v>67484.927328339414</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92880.523911245094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0">
        <f>VLOOKUP(A58,TRANSPORTE!A1:D117,4,FALSE)</f>
        <v>924.54139830523263</v>
      </c>
      <c r="M58" s="911"/>
      <c r="N58" s="287">
        <f>K58*L58</f>
        <v>166.41745169494186</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166.41745169494186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23186.723361440796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125729.15858020421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25145.831716040844</v>
      </c>
      <c r="M82" s="859"/>
      <c r="N82" s="51"/>
    </row>
    <row r="83" spans="1:14">
      <c r="B83" s="89" t="s">
        <v>973</v>
      </c>
      <c r="C83" s="90"/>
      <c r="D83" s="90"/>
      <c r="E83" s="90"/>
      <c r="F83" s="90"/>
      <c r="G83" s="90"/>
      <c r="H83" s="90"/>
      <c r="I83" s="87"/>
      <c r="J83" s="88"/>
      <c r="K83" s="304">
        <v>0.05</v>
      </c>
      <c r="L83" s="858">
        <f>N77*K83</f>
        <v>6286.457929010211</v>
      </c>
      <c r="M83" s="859"/>
      <c r="N83" s="51"/>
    </row>
    <row r="84" spans="1:14" ht="15.75" thickBot="1">
      <c r="B84" s="91" t="s">
        <v>974</v>
      </c>
      <c r="C84" s="92"/>
      <c r="D84" s="92"/>
      <c r="E84" s="92"/>
      <c r="F84" s="92"/>
      <c r="G84" s="92"/>
      <c r="H84" s="92"/>
      <c r="I84" s="93"/>
      <c r="J84" s="94"/>
      <c r="K84" s="305">
        <v>0.05</v>
      </c>
      <c r="L84" s="860">
        <f>N77*K84</f>
        <v>6286.457929010211</v>
      </c>
      <c r="M84" s="861"/>
      <c r="N84" s="51"/>
    </row>
    <row r="85" spans="1:14" ht="15.75" thickBot="1">
      <c r="B85" s="823" t="s">
        <v>953</v>
      </c>
      <c r="C85" s="824"/>
      <c r="D85" s="824"/>
      <c r="E85" s="824"/>
      <c r="F85" s="824"/>
      <c r="G85" s="824"/>
      <c r="H85" s="824"/>
      <c r="I85" s="824"/>
      <c r="J85" s="824"/>
      <c r="K85" s="824"/>
      <c r="L85" s="824"/>
      <c r="M85" s="825"/>
      <c r="N85" s="52">
        <f>L82+L83+L84</f>
        <v>37718.747574061264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163447.90615426548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57.966808403602002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3472.7318325014462</v>
      </c>
      <c r="N48" s="272">
        <f>K48*M48</f>
        <v>3472.7318325014462</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682.6833444492047</v>
      </c>
      <c r="N49" s="272">
        <f>K49*M49</f>
        <v>2730.7333777968188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6203.4652102982654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579.66808403601999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6841.1001027378879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1368.2200205475776</v>
      </c>
      <c r="M82" s="859"/>
      <c r="N82" s="51"/>
    </row>
    <row r="83" spans="1:14">
      <c r="B83" s="89" t="s">
        <v>973</v>
      </c>
      <c r="C83" s="90"/>
      <c r="D83" s="90"/>
      <c r="E83" s="90"/>
      <c r="F83" s="90"/>
      <c r="G83" s="90"/>
      <c r="H83" s="90"/>
      <c r="I83" s="87"/>
      <c r="J83" s="88"/>
      <c r="K83" s="304">
        <v>0.05</v>
      </c>
      <c r="L83" s="858">
        <f>N77*K83</f>
        <v>342.05500513689441</v>
      </c>
      <c r="M83" s="859"/>
      <c r="N83" s="51"/>
    </row>
    <row r="84" spans="1:14" ht="15.75" thickBot="1">
      <c r="B84" s="91" t="s">
        <v>974</v>
      </c>
      <c r="C84" s="92"/>
      <c r="D84" s="92"/>
      <c r="E84" s="92"/>
      <c r="F84" s="92"/>
      <c r="G84" s="92"/>
      <c r="H84" s="92"/>
      <c r="I84" s="93"/>
      <c r="J84" s="94"/>
      <c r="K84" s="305">
        <v>0.05</v>
      </c>
      <c r="L84" s="860">
        <f>N77*K84</f>
        <v>342.05500513689441</v>
      </c>
      <c r="M84" s="861"/>
      <c r="N84" s="51"/>
    </row>
    <row r="85" spans="1:14" ht="15.75" thickBot="1">
      <c r="B85" s="823" t="s">
        <v>953</v>
      </c>
      <c r="C85" s="824"/>
      <c r="D85" s="824"/>
      <c r="E85" s="824"/>
      <c r="F85" s="824"/>
      <c r="G85" s="824"/>
      <c r="H85" s="824"/>
      <c r="I85" s="824"/>
      <c r="J85" s="824"/>
      <c r="K85" s="824"/>
      <c r="L85" s="824"/>
      <c r="M85" s="825"/>
      <c r="N85" s="52">
        <f>L82+L83+L84</f>
        <v>2052.3300308213666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8893.4301335592536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269</v>
      </c>
      <c r="B36" s="872" t="str">
        <f>VLOOKUP(A36,EQUIPOS!A6:D154,3,FALSE)</f>
        <v>Motoniveladora  potencia 215 HP, ancho de cuchilla 4,27 m, peso 18 ton.</v>
      </c>
      <c r="C36" s="873"/>
      <c r="D36" s="873"/>
      <c r="E36" s="873"/>
      <c r="F36" s="873"/>
      <c r="G36" s="873"/>
      <c r="H36" s="874"/>
      <c r="I36" s="267"/>
      <c r="J36" s="268"/>
      <c r="K36" s="269">
        <f>VLOOKUP(A36,EQUIPOS!A6:D163,4,FALSE)</f>
        <v>184084.84487840594</v>
      </c>
      <c r="L36" s="270"/>
      <c r="M36" s="336">
        <v>15</v>
      </c>
      <c r="N36" s="272">
        <f>K36/M36</f>
        <v>12272.32299189373</v>
      </c>
    </row>
    <row r="37" spans="1:14">
      <c r="A37" s="113" t="s">
        <v>365</v>
      </c>
      <c r="B37" s="872" t="str">
        <f>VLOOKUP(A37,EQUIPOS!A7:D154,3,FALSE)</f>
        <v xml:space="preserve">Vibrocompatador, potencia 153 HP, peso 10 Ton. </v>
      </c>
      <c r="C37" s="873"/>
      <c r="D37" s="873"/>
      <c r="E37" s="873"/>
      <c r="F37" s="873"/>
      <c r="G37" s="873"/>
      <c r="H37" s="874"/>
      <c r="I37" s="421"/>
      <c r="J37" s="422"/>
      <c r="K37" s="269">
        <f>VLOOKUP(A37,EQUIPOS!A7:D164,4,FALSE)</f>
        <v>110451.53611919442</v>
      </c>
      <c r="L37" s="335"/>
      <c r="M37" s="336">
        <v>15</v>
      </c>
      <c r="N37" s="272">
        <f>K37/M37</f>
        <v>7363.435741279628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122.69072025600332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19758.449453429363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90020.192613305306</v>
      </c>
      <c r="N48" s="272">
        <f>K48*M48</f>
        <v>94521.202243970576</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91.77054794235211</v>
      </c>
      <c r="N49" s="272">
        <f>K49*M49</f>
        <v>2753.1164382705633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97274.318682241137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0">
        <f>VLOOKUP(A60,TRANSPORTE!A1:D117,4,FALSE)</f>
        <v>1294.9770701708335</v>
      </c>
      <c r="M60" s="911"/>
      <c r="N60" s="287">
        <f>K60*L60</f>
        <v>1359.7259236793752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1359.7259236793752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2453.8144051200661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120846.30846446994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24169.26169289399</v>
      </c>
      <c r="M84" s="859"/>
      <c r="N84" s="51"/>
    </row>
    <row r="85" spans="1:14">
      <c r="B85" s="89" t="s">
        <v>973</v>
      </c>
      <c r="C85" s="90"/>
      <c r="D85" s="90"/>
      <c r="E85" s="90"/>
      <c r="F85" s="90"/>
      <c r="G85" s="90"/>
      <c r="H85" s="90"/>
      <c r="I85" s="87"/>
      <c r="J85" s="88"/>
      <c r="K85" s="304">
        <v>0.05</v>
      </c>
      <c r="L85" s="858">
        <f>N79*K85</f>
        <v>6042.3154232234974</v>
      </c>
      <c r="M85" s="859"/>
      <c r="N85" s="51"/>
    </row>
    <row r="86" spans="1:14" ht="15.75" thickBot="1">
      <c r="B86" s="91" t="s">
        <v>974</v>
      </c>
      <c r="C86" s="92"/>
      <c r="D86" s="92"/>
      <c r="E86" s="92"/>
      <c r="F86" s="92"/>
      <c r="G86" s="92"/>
      <c r="H86" s="92"/>
      <c r="I86" s="93"/>
      <c r="J86" s="94"/>
      <c r="K86" s="305">
        <v>0.05</v>
      </c>
      <c r="L86" s="860">
        <f>N79*K86</f>
        <v>6042.3154232234974</v>
      </c>
      <c r="M86" s="861"/>
      <c r="N86" s="51"/>
    </row>
    <row r="87" spans="1:14" ht="15.75" thickBot="1">
      <c r="B87" s="823" t="s">
        <v>953</v>
      </c>
      <c r="C87" s="824"/>
      <c r="D87" s="824"/>
      <c r="E87" s="824"/>
      <c r="F87" s="824"/>
      <c r="G87" s="824"/>
      <c r="H87" s="824"/>
      <c r="I87" s="824"/>
      <c r="J87" s="824"/>
      <c r="K87" s="824"/>
      <c r="L87" s="824"/>
      <c r="M87" s="825"/>
      <c r="N87" s="52">
        <f>L84+L85+L86</f>
        <v>36253.892539340981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157100.20100381091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7424.461159141023</v>
      </c>
      <c r="N49" s="272">
        <f>K49*M49</f>
        <v>8538.1303330121755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16319.489391407054</v>
      </c>
      <c r="N50" s="272">
        <f>K50*M50</f>
        <v>32638.978782814109</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198282.57951271231</v>
      </c>
      <c r="N51" s="272">
        <f>K51*M51</f>
        <v>99141.289756356156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214182.49843553902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1294.9770701708335</v>
      </c>
      <c r="M60" s="911"/>
      <c r="N60" s="287">
        <f>K60*L60</f>
        <v>1424.474777187917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1424.474777187917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234352.00495248337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46870.400990496681</v>
      </c>
      <c r="M84" s="859"/>
      <c r="N84" s="51"/>
    </row>
    <row r="85" spans="1:14">
      <c r="B85" s="89" t="s">
        <v>973</v>
      </c>
      <c r="C85" s="90"/>
      <c r="D85" s="90"/>
      <c r="E85" s="90"/>
      <c r="F85" s="90"/>
      <c r="G85" s="90"/>
      <c r="H85" s="90"/>
      <c r="I85" s="87"/>
      <c r="J85" s="88"/>
      <c r="K85" s="304">
        <v>0.05</v>
      </c>
      <c r="L85" s="858">
        <f>N79*K85</f>
        <v>11717.60024762417</v>
      </c>
      <c r="M85" s="859"/>
      <c r="N85" s="51"/>
    </row>
    <row r="86" spans="1:14" ht="15.75" thickBot="1">
      <c r="B86" s="91" t="s">
        <v>974</v>
      </c>
      <c r="C86" s="92"/>
      <c r="D86" s="92"/>
      <c r="E86" s="92"/>
      <c r="F86" s="92"/>
      <c r="G86" s="92"/>
      <c r="H86" s="92"/>
      <c r="I86" s="93"/>
      <c r="J86" s="94"/>
      <c r="K86" s="305">
        <v>0.05</v>
      </c>
      <c r="L86" s="860">
        <f>N79*K86</f>
        <v>11717.60024762417</v>
      </c>
      <c r="M86" s="861"/>
      <c r="N86" s="51"/>
    </row>
    <row r="87" spans="1:14" ht="15.75" thickBot="1">
      <c r="B87" s="823" t="s">
        <v>953</v>
      </c>
      <c r="C87" s="824"/>
      <c r="D87" s="824"/>
      <c r="E87" s="824"/>
      <c r="F87" s="824"/>
      <c r="G87" s="824"/>
      <c r="H87" s="824"/>
      <c r="I87" s="824"/>
      <c r="J87" s="824"/>
      <c r="K87" s="824"/>
      <c r="L87" s="824"/>
      <c r="M87" s="825"/>
      <c r="N87" s="52">
        <f>L84+L85+L86</f>
        <v>70305.601485745021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304657.60643822839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7424.461159141023</v>
      </c>
      <c r="N49" s="272">
        <f>K49*M49</f>
        <v>8538.1303330121755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16319.489391407054</v>
      </c>
      <c r="N50" s="272">
        <f>K50*M50</f>
        <v>32638.978782814109</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57061.136065716644</v>
      </c>
      <c r="N51" s="272">
        <f>K51*M51</f>
        <v>28530.568032858322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143571.7767120412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1294.9770701708335</v>
      </c>
      <c r="M60" s="911"/>
      <c r="N60" s="287">
        <f>K60*L60</f>
        <v>1424.474777187917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1424.474777187917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163741.28322898556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32748.256645797112</v>
      </c>
      <c r="M84" s="859"/>
      <c r="N84" s="51"/>
    </row>
    <row r="85" spans="1:14">
      <c r="B85" s="89" t="s">
        <v>973</v>
      </c>
      <c r="C85" s="90"/>
      <c r="D85" s="90"/>
      <c r="E85" s="90"/>
      <c r="F85" s="90"/>
      <c r="G85" s="90"/>
      <c r="H85" s="90"/>
      <c r="I85" s="87"/>
      <c r="J85" s="88"/>
      <c r="K85" s="304">
        <v>0.05</v>
      </c>
      <c r="L85" s="858">
        <f>N79*K85</f>
        <v>8187.0641614492779</v>
      </c>
      <c r="M85" s="859"/>
      <c r="N85" s="51"/>
    </row>
    <row r="86" spans="1:14" ht="15.75" thickBot="1">
      <c r="B86" s="91" t="s">
        <v>974</v>
      </c>
      <c r="C86" s="92"/>
      <c r="D86" s="92"/>
      <c r="E86" s="92"/>
      <c r="F86" s="92"/>
      <c r="G86" s="92"/>
      <c r="H86" s="92"/>
      <c r="I86" s="93"/>
      <c r="J86" s="94"/>
      <c r="K86" s="305">
        <v>0.05</v>
      </c>
      <c r="L86" s="860">
        <f>N79*K86</f>
        <v>8187.0641614492779</v>
      </c>
      <c r="M86" s="861"/>
      <c r="N86" s="51"/>
    </row>
    <row r="87" spans="1:14" ht="15.75" thickBot="1">
      <c r="B87" s="823" t="s">
        <v>953</v>
      </c>
      <c r="C87" s="824"/>
      <c r="D87" s="824"/>
      <c r="E87" s="824"/>
      <c r="F87" s="824"/>
      <c r="G87" s="824"/>
      <c r="H87" s="824"/>
      <c r="I87" s="824"/>
      <c r="J87" s="824"/>
      <c r="K87" s="824"/>
      <c r="L87" s="824"/>
      <c r="M87" s="825"/>
      <c r="N87" s="52">
        <f>L84+L85+L86</f>
        <v>49122.384968695667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212863.66819768123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7424.461159141023</v>
      </c>
      <c r="N49" s="272">
        <f>K49*M49</f>
        <v>8538.1303330121755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16319.489391407054</v>
      </c>
      <c r="N50" s="272">
        <f>K50*M50</f>
        <v>32638.978782814109</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112916.94432492215</v>
      </c>
      <c r="N51" s="272">
        <f>K51*M51</f>
        <v>56458.472162461076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171499.68084164395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1294.9770701708335</v>
      </c>
      <c r="M60" s="911"/>
      <c r="N60" s="287">
        <f>K60*L60</f>
        <v>1424.474777187917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1424.474777187917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191669.1873585883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38333.837471717663</v>
      </c>
      <c r="M84" s="859"/>
      <c r="N84" s="51"/>
    </row>
    <row r="85" spans="1:14">
      <c r="B85" s="89" t="s">
        <v>973</v>
      </c>
      <c r="C85" s="90"/>
      <c r="D85" s="90"/>
      <c r="E85" s="90"/>
      <c r="F85" s="90"/>
      <c r="G85" s="90"/>
      <c r="H85" s="90"/>
      <c r="I85" s="87"/>
      <c r="J85" s="88"/>
      <c r="K85" s="304">
        <v>0.05</v>
      </c>
      <c r="L85" s="858">
        <f>N79*K85</f>
        <v>9583.4593679294157</v>
      </c>
      <c r="M85" s="859"/>
      <c r="N85" s="51"/>
    </row>
    <row r="86" spans="1:14" ht="15.75" thickBot="1">
      <c r="B86" s="91" t="s">
        <v>974</v>
      </c>
      <c r="C86" s="92"/>
      <c r="D86" s="92"/>
      <c r="E86" s="92"/>
      <c r="F86" s="92"/>
      <c r="G86" s="92"/>
      <c r="H86" s="92"/>
      <c r="I86" s="93"/>
      <c r="J86" s="94"/>
      <c r="K86" s="305">
        <v>0.05</v>
      </c>
      <c r="L86" s="860">
        <f>N79*K86</f>
        <v>9583.4593679294157</v>
      </c>
      <c r="M86" s="861"/>
      <c r="N86" s="51"/>
    </row>
    <row r="87" spans="1:14" ht="15.75" thickBot="1">
      <c r="B87" s="823" t="s">
        <v>953</v>
      </c>
      <c r="C87" s="824"/>
      <c r="D87" s="824"/>
      <c r="E87" s="824"/>
      <c r="F87" s="824"/>
      <c r="G87" s="824"/>
      <c r="H87" s="824"/>
      <c r="I87" s="824"/>
      <c r="J87" s="824"/>
      <c r="K87" s="824"/>
      <c r="L87" s="824"/>
      <c r="M87" s="825"/>
      <c r="N87" s="52">
        <f>L84+L85+L86</f>
        <v>57500.756207576502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249169.94356616482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7424.461159141023</v>
      </c>
      <c r="N49" s="272">
        <f>K49*M49</f>
        <v>8538.1303330121755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16319.489391407054</v>
      </c>
      <c r="N50" s="272">
        <f>K50*M50</f>
        <v>32638.978782814109</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116581.0513244741</v>
      </c>
      <c r="N51" s="272">
        <f>K51*M51</f>
        <v>58290.525662237051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173331.73434141994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1294.9770701708335</v>
      </c>
      <c r="M60" s="911"/>
      <c r="N60" s="287">
        <f>K60*L60</f>
        <v>1424.474777187917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1424.474777187917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193501.2408583643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38700.248171672858</v>
      </c>
      <c r="M84" s="859"/>
      <c r="N84" s="51"/>
    </row>
    <row r="85" spans="1:14">
      <c r="B85" s="89" t="s">
        <v>973</v>
      </c>
      <c r="C85" s="90"/>
      <c r="D85" s="90"/>
      <c r="E85" s="90"/>
      <c r="F85" s="90"/>
      <c r="G85" s="90"/>
      <c r="H85" s="90"/>
      <c r="I85" s="87"/>
      <c r="J85" s="88"/>
      <c r="K85" s="304">
        <v>0.05</v>
      </c>
      <c r="L85" s="858">
        <f>N79*K85</f>
        <v>9675.0620429182145</v>
      </c>
      <c r="M85" s="859"/>
      <c r="N85" s="51"/>
    </row>
    <row r="86" spans="1:14" ht="15.75" thickBot="1">
      <c r="B86" s="91" t="s">
        <v>974</v>
      </c>
      <c r="C86" s="92"/>
      <c r="D86" s="92"/>
      <c r="E86" s="92"/>
      <c r="F86" s="92"/>
      <c r="G86" s="92"/>
      <c r="H86" s="92"/>
      <c r="I86" s="93"/>
      <c r="J86" s="94"/>
      <c r="K86" s="305">
        <v>0.05</v>
      </c>
      <c r="L86" s="860">
        <f>N79*K86</f>
        <v>9675.0620429182145</v>
      </c>
      <c r="M86" s="861"/>
      <c r="N86" s="51"/>
    </row>
    <row r="87" spans="1:14" ht="15.75" thickBot="1">
      <c r="B87" s="823" t="s">
        <v>953</v>
      </c>
      <c r="C87" s="824"/>
      <c r="D87" s="824"/>
      <c r="E87" s="824"/>
      <c r="F87" s="824"/>
      <c r="G87" s="824"/>
      <c r="H87" s="824"/>
      <c r="I87" s="824"/>
      <c r="J87" s="824"/>
      <c r="K87" s="824"/>
      <c r="L87" s="824"/>
      <c r="M87" s="825"/>
      <c r="N87" s="52">
        <f>L84+L85+L86</f>
        <v>58050.372257509291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251551.6131158736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7424.461159141023</v>
      </c>
      <c r="N49" s="272">
        <f>K49*M49</f>
        <v>3712.2305795705115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16319.489391407054</v>
      </c>
      <c r="N50" s="272">
        <f>K50*M50</f>
        <v>16319.489391407054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280806.68517336057</v>
      </c>
      <c r="N51" s="272">
        <f>K51*M51</f>
        <v>280806.68517336057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374702.50470769475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1294.9770701708335</v>
      </c>
      <c r="M60" s="911"/>
      <c r="N60" s="287">
        <f>K60*L60</f>
        <v>1424.474777187917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1424.474777187917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394872.01122463908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78974.402244927827</v>
      </c>
      <c r="M84" s="859"/>
      <c r="N84" s="51"/>
    </row>
    <row r="85" spans="1:14">
      <c r="B85" s="89" t="s">
        <v>973</v>
      </c>
      <c r="C85" s="90"/>
      <c r="D85" s="90"/>
      <c r="E85" s="90"/>
      <c r="F85" s="90"/>
      <c r="G85" s="90"/>
      <c r="H85" s="90"/>
      <c r="I85" s="87"/>
      <c r="J85" s="88"/>
      <c r="K85" s="304">
        <v>0.05</v>
      </c>
      <c r="L85" s="858">
        <f>N79*K85</f>
        <v>19743.600561231957</v>
      </c>
      <c r="M85" s="859"/>
      <c r="N85" s="51"/>
    </row>
    <row r="86" spans="1:14" ht="15.75" thickBot="1">
      <c r="B86" s="91" t="s">
        <v>974</v>
      </c>
      <c r="C86" s="92"/>
      <c r="D86" s="92"/>
      <c r="E86" s="92"/>
      <c r="F86" s="92"/>
      <c r="G86" s="92"/>
      <c r="H86" s="92"/>
      <c r="I86" s="93"/>
      <c r="J86" s="94"/>
      <c r="K86" s="305">
        <v>0.05</v>
      </c>
      <c r="L86" s="860">
        <f>N79*K86</f>
        <v>19743.600561231957</v>
      </c>
      <c r="M86" s="861"/>
      <c r="N86" s="51"/>
    </row>
    <row r="87" spans="1:14" ht="15.75" thickBot="1">
      <c r="B87" s="823" t="s">
        <v>953</v>
      </c>
      <c r="C87" s="824"/>
      <c r="D87" s="824"/>
      <c r="E87" s="824"/>
      <c r="F87" s="824"/>
      <c r="G87" s="824"/>
      <c r="H87" s="824"/>
      <c r="I87" s="824"/>
      <c r="J87" s="824"/>
      <c r="K87" s="824"/>
      <c r="L87" s="824"/>
      <c r="M87" s="825"/>
      <c r="N87" s="52">
        <f>L84+L85+L86</f>
        <v>118461.60336739174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513333.61459203082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7424.461159141023</v>
      </c>
      <c r="N49" s="272">
        <f>K49*M49</f>
        <v>3712.2305795705115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16319.489391407054</v>
      </c>
      <c r="N50" s="272">
        <f>K50*M50</f>
        <v>16319.489391407054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280806.68517336057</v>
      </c>
      <c r="N51" s="272">
        <f>K51*M51</f>
        <v>280806.68517336057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374702.50470769475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1294.9770701708335</v>
      </c>
      <c r="M60" s="911"/>
      <c r="N60" s="287">
        <f>K60*L60</f>
        <v>1424.474777187917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1424.474777187917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394872.01122463908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78974.402244927827</v>
      </c>
      <c r="M84" s="859"/>
      <c r="N84" s="51"/>
    </row>
    <row r="85" spans="1:14">
      <c r="B85" s="89" t="s">
        <v>973</v>
      </c>
      <c r="C85" s="90"/>
      <c r="D85" s="90"/>
      <c r="E85" s="90"/>
      <c r="F85" s="90"/>
      <c r="G85" s="90"/>
      <c r="H85" s="90"/>
      <c r="I85" s="87"/>
      <c r="J85" s="88"/>
      <c r="K85" s="304">
        <v>0.05</v>
      </c>
      <c r="L85" s="858">
        <f>N79*K85</f>
        <v>19743.600561231957</v>
      </c>
      <c r="M85" s="859"/>
      <c r="N85" s="51"/>
    </row>
    <row r="86" spans="1:14" ht="15.75" thickBot="1">
      <c r="B86" s="91" t="s">
        <v>974</v>
      </c>
      <c r="C86" s="92"/>
      <c r="D86" s="92"/>
      <c r="E86" s="92"/>
      <c r="F86" s="92"/>
      <c r="G86" s="92"/>
      <c r="H86" s="92"/>
      <c r="I86" s="93"/>
      <c r="J86" s="94"/>
      <c r="K86" s="305">
        <v>0.05</v>
      </c>
      <c r="L86" s="860">
        <f>N79*K86</f>
        <v>19743.600561231957</v>
      </c>
      <c r="M86" s="861"/>
      <c r="N86" s="51"/>
    </row>
    <row r="87" spans="1:14" ht="15.75" thickBot="1">
      <c r="B87" s="823" t="s">
        <v>953</v>
      </c>
      <c r="C87" s="824"/>
      <c r="D87" s="824"/>
      <c r="E87" s="824"/>
      <c r="F87" s="824"/>
      <c r="G87" s="824"/>
      <c r="H87" s="824"/>
      <c r="I87" s="824"/>
      <c r="J87" s="824"/>
      <c r="K87" s="824"/>
      <c r="L87" s="824"/>
      <c r="M87" s="825"/>
      <c r="N87" s="52">
        <f>L84+L85+L86</f>
        <v>118461.60336739174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513333.61459203082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7424.461159141023</v>
      </c>
      <c r="N49" s="272">
        <f>K49*M49</f>
        <v>3712.2305795705115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16319.489391407054</v>
      </c>
      <c r="N50" s="272">
        <f>K50*M50</f>
        <v>16319.489391407054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280806.68517336057</v>
      </c>
      <c r="N51" s="272">
        <f>K51*M51</f>
        <v>280806.68517336057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374702.50470769475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1294.9770701708335</v>
      </c>
      <c r="M60" s="911"/>
      <c r="N60" s="287">
        <f>K60*L60</f>
        <v>1424.474777187917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1424.474777187917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394872.01122463908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78974.402244927827</v>
      </c>
      <c r="M84" s="859"/>
      <c r="N84" s="51"/>
    </row>
    <row r="85" spans="1:14">
      <c r="B85" s="89" t="s">
        <v>973</v>
      </c>
      <c r="C85" s="90"/>
      <c r="D85" s="90"/>
      <c r="E85" s="90"/>
      <c r="F85" s="90"/>
      <c r="G85" s="90"/>
      <c r="H85" s="90"/>
      <c r="I85" s="87"/>
      <c r="J85" s="88"/>
      <c r="K85" s="304">
        <v>0.05</v>
      </c>
      <c r="L85" s="858">
        <f>N79*K85</f>
        <v>19743.600561231957</v>
      </c>
      <c r="M85" s="859"/>
      <c r="N85" s="51"/>
    </row>
    <row r="86" spans="1:14" ht="15.75" thickBot="1">
      <c r="B86" s="91" t="s">
        <v>974</v>
      </c>
      <c r="C86" s="92"/>
      <c r="D86" s="92"/>
      <c r="E86" s="92"/>
      <c r="F86" s="92"/>
      <c r="G86" s="92"/>
      <c r="H86" s="92"/>
      <c r="I86" s="93"/>
      <c r="J86" s="94"/>
      <c r="K86" s="305">
        <v>0.05</v>
      </c>
      <c r="L86" s="860">
        <f>N79*K86</f>
        <v>19743.600561231957</v>
      </c>
      <c r="M86" s="861"/>
      <c r="N86" s="51"/>
    </row>
    <row r="87" spans="1:14" ht="15.75" thickBot="1">
      <c r="B87" s="823" t="s">
        <v>953</v>
      </c>
      <c r="C87" s="824"/>
      <c r="D87" s="824"/>
      <c r="E87" s="824"/>
      <c r="F87" s="824"/>
      <c r="G87" s="824"/>
      <c r="H87" s="824"/>
      <c r="I87" s="824"/>
      <c r="J87" s="824"/>
      <c r="K87" s="824"/>
      <c r="L87" s="824"/>
      <c r="M87" s="825"/>
      <c r="N87" s="52">
        <f>L84+L85+L86</f>
        <v>118461.60336739174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513333.61459203082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67149.181421233254</v>
      </c>
      <c r="N48" s="272">
        <f>K48*M48</f>
        <v>73864.099563356591</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7424.461159141023</v>
      </c>
      <c r="N49" s="272">
        <f>K49*M49</f>
        <v>3712.2305795705115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16319.489391407054</v>
      </c>
      <c r="N50" s="272">
        <f>K50*M50</f>
        <v>16319.489391407054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280806.68517336057</v>
      </c>
      <c r="N51" s="272">
        <f>K51*M51</f>
        <v>280806.68517336057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374702.50470769475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1294.9770701708335</v>
      </c>
      <c r="M60" s="911"/>
      <c r="N60" s="287">
        <f>K60*L60</f>
        <v>1424.474777187917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1424.474777187917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394872.01122463908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78974.402244927827</v>
      </c>
      <c r="M84" s="859"/>
      <c r="N84" s="51"/>
    </row>
    <row r="85" spans="1:14">
      <c r="B85" s="89" t="s">
        <v>973</v>
      </c>
      <c r="C85" s="90"/>
      <c r="D85" s="90"/>
      <c r="E85" s="90"/>
      <c r="F85" s="90"/>
      <c r="G85" s="90"/>
      <c r="H85" s="90"/>
      <c r="I85" s="87"/>
      <c r="J85" s="88"/>
      <c r="K85" s="304">
        <v>0.05</v>
      </c>
      <c r="L85" s="858">
        <f>N79*K85</f>
        <v>19743.600561231957</v>
      </c>
      <c r="M85" s="859"/>
      <c r="N85" s="51"/>
    </row>
    <row r="86" spans="1:14" ht="15.75" thickBot="1">
      <c r="B86" s="91" t="s">
        <v>974</v>
      </c>
      <c r="C86" s="92"/>
      <c r="D86" s="92"/>
      <c r="E86" s="92"/>
      <c r="F86" s="92"/>
      <c r="G86" s="92"/>
      <c r="H86" s="92"/>
      <c r="I86" s="93"/>
      <c r="J86" s="94"/>
      <c r="K86" s="305">
        <v>0.05</v>
      </c>
      <c r="L86" s="860">
        <f>N79*K86</f>
        <v>19743.600561231957</v>
      </c>
      <c r="M86" s="861"/>
      <c r="N86" s="51"/>
    </row>
    <row r="87" spans="1:14" ht="15.75" thickBot="1">
      <c r="B87" s="823" t="s">
        <v>953</v>
      </c>
      <c r="C87" s="824"/>
      <c r="D87" s="824"/>
      <c r="E87" s="824"/>
      <c r="F87" s="824"/>
      <c r="G87" s="824"/>
      <c r="H87" s="824"/>
      <c r="I87" s="824"/>
      <c r="J87" s="824"/>
      <c r="K87" s="824"/>
      <c r="L87" s="824"/>
      <c r="M87" s="825"/>
      <c r="N87" s="52">
        <f>L84+L85+L86</f>
        <v>118461.60336739174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513333.61459203082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6739.5395086444441</v>
      </c>
      <c r="N48" s="272">
        <f>K48*M48</f>
        <v>8761.4013612377785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8761.4013612377785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10546.642479309818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2109.3284958619638</v>
      </c>
      <c r="M84" s="859"/>
      <c r="N84" s="51"/>
    </row>
    <row r="85" spans="1:14">
      <c r="B85" s="89" t="s">
        <v>973</v>
      </c>
      <c r="C85" s="90"/>
      <c r="D85" s="90"/>
      <c r="E85" s="90"/>
      <c r="F85" s="90"/>
      <c r="G85" s="90"/>
      <c r="H85" s="90"/>
      <c r="I85" s="87"/>
      <c r="J85" s="88"/>
      <c r="K85" s="304">
        <v>0.05</v>
      </c>
      <c r="L85" s="858">
        <f>N79*K85</f>
        <v>527.33212396549095</v>
      </c>
      <c r="M85" s="859"/>
      <c r="N85" s="51"/>
    </row>
    <row r="86" spans="1:14" ht="15.75" thickBot="1">
      <c r="B86" s="91" t="s">
        <v>974</v>
      </c>
      <c r="C86" s="92"/>
      <c r="D86" s="92"/>
      <c r="E86" s="92"/>
      <c r="F86" s="92"/>
      <c r="G86" s="92"/>
      <c r="H86" s="92"/>
      <c r="I86" s="93"/>
      <c r="J86" s="94"/>
      <c r="K86" s="305">
        <v>0.05</v>
      </c>
      <c r="L86" s="860">
        <f>N79*K86</f>
        <v>527.33212396549095</v>
      </c>
      <c r="M86" s="861"/>
      <c r="N86" s="51"/>
    </row>
    <row r="87" spans="1:14" ht="15.75" thickBot="1">
      <c r="B87" s="823" t="s">
        <v>953</v>
      </c>
      <c r="C87" s="824"/>
      <c r="D87" s="824"/>
      <c r="E87" s="824"/>
      <c r="F87" s="824"/>
      <c r="G87" s="824"/>
      <c r="H87" s="824"/>
      <c r="I87" s="824"/>
      <c r="J87" s="824"/>
      <c r="K87" s="824"/>
      <c r="L87" s="824"/>
      <c r="M87" s="825"/>
      <c r="N87" s="52">
        <f>L84+L85+L86</f>
        <v>3163.9927437929459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13710.635223102763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13414.168141915028</v>
      </c>
      <c r="N48" s="272">
        <f>K48*M48</f>
        <v>17438.418584489536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17438.418584489536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19223.659702561577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3844.7319405123158</v>
      </c>
      <c r="M84" s="859"/>
      <c r="N84" s="51"/>
    </row>
    <row r="85" spans="1:14">
      <c r="B85" s="89" t="s">
        <v>973</v>
      </c>
      <c r="C85" s="90"/>
      <c r="D85" s="90"/>
      <c r="E85" s="90"/>
      <c r="F85" s="90"/>
      <c r="G85" s="90"/>
      <c r="H85" s="90"/>
      <c r="I85" s="87"/>
      <c r="J85" s="88"/>
      <c r="K85" s="304">
        <v>0.05</v>
      </c>
      <c r="L85" s="858">
        <f>N79*K85</f>
        <v>961.18298512807894</v>
      </c>
      <c r="M85" s="859"/>
      <c r="N85" s="51"/>
    </row>
    <row r="86" spans="1:14" ht="15.75" thickBot="1">
      <c r="B86" s="91" t="s">
        <v>974</v>
      </c>
      <c r="C86" s="92"/>
      <c r="D86" s="92"/>
      <c r="E86" s="92"/>
      <c r="F86" s="92"/>
      <c r="G86" s="92"/>
      <c r="H86" s="92"/>
      <c r="I86" s="93"/>
      <c r="J86" s="94"/>
      <c r="K86" s="305">
        <v>0.05</v>
      </c>
      <c r="L86" s="860">
        <f>N79*K86</f>
        <v>961.18298512807894</v>
      </c>
      <c r="M86" s="861"/>
      <c r="N86" s="51"/>
    </row>
    <row r="87" spans="1:14" ht="15.75" thickBot="1">
      <c r="B87" s="823" t="s">
        <v>953</v>
      </c>
      <c r="C87" s="824"/>
      <c r="D87" s="824"/>
      <c r="E87" s="824"/>
      <c r="F87" s="824"/>
      <c r="G87" s="824"/>
      <c r="H87" s="824"/>
      <c r="I87" s="824"/>
      <c r="J87" s="824"/>
      <c r="K87" s="824"/>
      <c r="L87" s="824"/>
      <c r="M87" s="825"/>
      <c r="N87" s="52">
        <f>L84+L85+L86</f>
        <v>5767.0979107684734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24990.75761333005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6739.5395086444441</v>
      </c>
      <c r="N48" s="272">
        <f>K48*M48</f>
        <v>8761.4013612377785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8761.4013612377785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10546.642479309818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2109.3284958619638</v>
      </c>
      <c r="M84" s="859"/>
      <c r="N84" s="51"/>
    </row>
    <row r="85" spans="1:14">
      <c r="B85" s="89" t="s">
        <v>973</v>
      </c>
      <c r="C85" s="90"/>
      <c r="D85" s="90"/>
      <c r="E85" s="90"/>
      <c r="F85" s="90"/>
      <c r="G85" s="90"/>
      <c r="H85" s="90"/>
      <c r="I85" s="87"/>
      <c r="J85" s="88"/>
      <c r="K85" s="304">
        <v>0.05</v>
      </c>
      <c r="L85" s="858">
        <f>N79*K85</f>
        <v>527.33212396549095</v>
      </c>
      <c r="M85" s="859"/>
      <c r="N85" s="51"/>
    </row>
    <row r="86" spans="1:14" ht="15.75" thickBot="1">
      <c r="B86" s="91" t="s">
        <v>974</v>
      </c>
      <c r="C86" s="92"/>
      <c r="D86" s="92"/>
      <c r="E86" s="92"/>
      <c r="F86" s="92"/>
      <c r="G86" s="92"/>
      <c r="H86" s="92"/>
      <c r="I86" s="93"/>
      <c r="J86" s="94"/>
      <c r="K86" s="305">
        <v>0.05</v>
      </c>
      <c r="L86" s="860">
        <f>N79*K86</f>
        <v>527.33212396549095</v>
      </c>
      <c r="M86" s="861"/>
      <c r="N86" s="51"/>
    </row>
    <row r="87" spans="1:14" ht="15.75" thickBot="1">
      <c r="B87" s="823" t="s">
        <v>953</v>
      </c>
      <c r="C87" s="824"/>
      <c r="D87" s="824"/>
      <c r="E87" s="824"/>
      <c r="F87" s="824"/>
      <c r="G87" s="824"/>
      <c r="H87" s="824"/>
      <c r="I87" s="824"/>
      <c r="J87" s="824"/>
      <c r="K87" s="824"/>
      <c r="L87" s="824"/>
      <c r="M87" s="825"/>
      <c r="N87" s="52">
        <f>L84+L85+L86</f>
        <v>3163.9927437929459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13710.635223102763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13414.168141915028</v>
      </c>
      <c r="N48" s="272">
        <f>K48*M48</f>
        <v>17438.418584489536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17438.418584489536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19223.659702561577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3844.7319405123158</v>
      </c>
      <c r="M84" s="859"/>
      <c r="N84" s="51"/>
    </row>
    <row r="85" spans="1:14">
      <c r="B85" s="89" t="s">
        <v>973</v>
      </c>
      <c r="C85" s="90"/>
      <c r="D85" s="90"/>
      <c r="E85" s="90"/>
      <c r="F85" s="90"/>
      <c r="G85" s="90"/>
      <c r="H85" s="90"/>
      <c r="I85" s="87"/>
      <c r="J85" s="88"/>
      <c r="K85" s="304">
        <v>0.05</v>
      </c>
      <c r="L85" s="858">
        <f>N79*K85</f>
        <v>961.18298512807894</v>
      </c>
      <c r="M85" s="859"/>
      <c r="N85" s="51"/>
    </row>
    <row r="86" spans="1:14" ht="15.75" thickBot="1">
      <c r="B86" s="91" t="s">
        <v>974</v>
      </c>
      <c r="C86" s="92"/>
      <c r="D86" s="92"/>
      <c r="E86" s="92"/>
      <c r="F86" s="92"/>
      <c r="G86" s="92"/>
      <c r="H86" s="92"/>
      <c r="I86" s="93"/>
      <c r="J86" s="94"/>
      <c r="K86" s="305">
        <v>0.05</v>
      </c>
      <c r="L86" s="860">
        <f>N79*K86</f>
        <v>961.18298512807894</v>
      </c>
      <c r="M86" s="861"/>
      <c r="N86" s="51"/>
    </row>
    <row r="87" spans="1:14" ht="15.75" thickBot="1">
      <c r="B87" s="823" t="s">
        <v>953</v>
      </c>
      <c r="C87" s="824"/>
      <c r="D87" s="824"/>
      <c r="E87" s="824"/>
      <c r="F87" s="824"/>
      <c r="G87" s="824"/>
      <c r="H87" s="824"/>
      <c r="I87" s="824"/>
      <c r="J87" s="824"/>
      <c r="K87" s="824"/>
      <c r="L87" s="824"/>
      <c r="M87" s="825"/>
      <c r="N87" s="52">
        <f>L84+L85+L86</f>
        <v>5767.0979107684734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24990.75761333005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67221.840742152723</v>
      </c>
      <c r="L36" s="270"/>
      <c r="M36" s="336">
        <v>15</v>
      </c>
      <c r="N36" s="272">
        <f>K36/M36</f>
        <v>4481.4560494768484</v>
      </c>
    </row>
    <row r="37" spans="1:14">
      <c r="A37" s="113" t="s">
        <v>174</v>
      </c>
      <c r="B37" s="872" t="str">
        <f>VLOOKUP(A37,EQUIPOS!A7:D154,3,FALSE)</f>
        <v>Compactador vibratorio tipo DD-20</v>
      </c>
      <c r="C37" s="873"/>
      <c r="D37" s="873"/>
      <c r="E37" s="873"/>
      <c r="F37" s="873"/>
      <c r="G37" s="873"/>
      <c r="H37" s="874"/>
      <c r="I37" s="421"/>
      <c r="J37" s="422"/>
      <c r="K37" s="269">
        <f>VLOOKUP(A37,EQUIPOS!A7:D164,4,FALSE)</f>
        <v>93405.672099356176</v>
      </c>
      <c r="L37" s="335"/>
      <c r="M37" s="336">
        <v>15</v>
      </c>
      <c r="N37" s="272">
        <f>K37/M37</f>
        <v>6227.044806623745</v>
      </c>
    </row>
    <row r="38" spans="1:14">
      <c r="A38" s="113" t="s">
        <v>269</v>
      </c>
      <c r="B38" s="872" t="str">
        <f>VLOOKUP(A38,EQUIPOS!A8:D154,3,FALSE)</f>
        <v>Motoniveladora  potencia 215 HP, ancho de cuchilla 4,27 m, peso 18 ton.</v>
      </c>
      <c r="C38" s="873"/>
      <c r="D38" s="873"/>
      <c r="E38" s="873"/>
      <c r="F38" s="873"/>
      <c r="G38" s="873"/>
      <c r="H38" s="874"/>
      <c r="I38" s="328"/>
      <c r="J38" s="330"/>
      <c r="K38" s="269">
        <f>VLOOKUP(A38,EQUIPOS!A8:D165,4,FALSE)</f>
        <v>184084.84487840594</v>
      </c>
      <c r="L38" s="423"/>
      <c r="M38" s="424">
        <v>15</v>
      </c>
      <c r="N38" s="272">
        <f>K38/M38</f>
        <v>12272.32299189373</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N75*M41</f>
        <v>49.076288102401321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23029.900136096727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90020.192613305306</v>
      </c>
      <c r="N48" s="272">
        <f>K48*M48</f>
        <v>117026.2503972969</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91.77054794235211</v>
      </c>
      <c r="N49" s="272">
        <f>K49*M49</f>
        <v>2753.1164382705633</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2" t="s">
        <v>953</v>
      </c>
      <c r="C53" s="866"/>
      <c r="D53" s="866"/>
      <c r="E53" s="866"/>
      <c r="F53" s="866"/>
      <c r="G53" s="866"/>
      <c r="H53" s="866"/>
      <c r="I53" s="866"/>
      <c r="J53" s="866"/>
      <c r="K53" s="866"/>
      <c r="L53" s="866"/>
      <c r="M53" s="867"/>
      <c r="N53" s="104">
        <f>SUM(N48:N52)</f>
        <v>119779.36683556746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0">
        <f>VLOOKUP(A58,TRANSPORTE!A1:D117,4,FALSE)</f>
        <v>1294.9770701708335</v>
      </c>
      <c r="M58" s="911"/>
      <c r="N58" s="287">
        <f>K58*L58</f>
        <v>1683.4701912220835</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1683.4701912220835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2453.8144051200661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146946.55156800634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29389.310313601269</v>
      </c>
      <c r="M82" s="859"/>
      <c r="N82" s="51"/>
    </row>
    <row r="83" spans="1:14">
      <c r="B83" s="89" t="s">
        <v>973</v>
      </c>
      <c r="C83" s="90"/>
      <c r="D83" s="90"/>
      <c r="E83" s="90"/>
      <c r="F83" s="90"/>
      <c r="G83" s="90"/>
      <c r="H83" s="90"/>
      <c r="I83" s="87"/>
      <c r="J83" s="88"/>
      <c r="K83" s="304">
        <v>0.05</v>
      </c>
      <c r="L83" s="858">
        <f>N77*K83</f>
        <v>7347.3275784003172</v>
      </c>
      <c r="M83" s="859"/>
      <c r="N83" s="51"/>
    </row>
    <row r="84" spans="1:14" ht="15.75" thickBot="1">
      <c r="B84" s="91" t="s">
        <v>974</v>
      </c>
      <c r="C84" s="92"/>
      <c r="D84" s="92"/>
      <c r="E84" s="92"/>
      <c r="F84" s="92"/>
      <c r="G84" s="92"/>
      <c r="H84" s="92"/>
      <c r="I84" s="93"/>
      <c r="J84" s="94"/>
      <c r="K84" s="305">
        <v>0.05</v>
      </c>
      <c r="L84" s="860">
        <f>N77*K84</f>
        <v>7347.3275784003172</v>
      </c>
      <c r="M84" s="861"/>
      <c r="N84" s="51"/>
    </row>
    <row r="85" spans="1:14" ht="15.75" thickBot="1">
      <c r="B85" s="823" t="s">
        <v>953</v>
      </c>
      <c r="C85" s="824"/>
      <c r="D85" s="824"/>
      <c r="E85" s="824"/>
      <c r="F85" s="824"/>
      <c r="G85" s="824"/>
      <c r="H85" s="824"/>
      <c r="I85" s="824"/>
      <c r="J85" s="824"/>
      <c r="K85" s="824"/>
      <c r="L85" s="824"/>
      <c r="M85" s="825"/>
      <c r="N85" s="52">
        <f>L82+L83+L84</f>
        <v>44083.965470401905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191030.51703840826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106.68624361440799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16207.574089038333</v>
      </c>
      <c r="N48" s="272">
        <f>K48*M48</f>
        <v>11345.301862326833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11345.301862326833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13585.7129782294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2717.1425956458802</v>
      </c>
      <c r="M84" s="859"/>
      <c r="N84" s="51"/>
    </row>
    <row r="85" spans="1:14">
      <c r="B85" s="89" t="s">
        <v>973</v>
      </c>
      <c r="C85" s="90"/>
      <c r="D85" s="90"/>
      <c r="E85" s="90"/>
      <c r="F85" s="90"/>
      <c r="G85" s="90"/>
      <c r="H85" s="90"/>
      <c r="I85" s="87"/>
      <c r="J85" s="88"/>
      <c r="K85" s="304">
        <v>0.05</v>
      </c>
      <c r="L85" s="858">
        <f>N79*K85</f>
        <v>679.28564891147005</v>
      </c>
      <c r="M85" s="859"/>
      <c r="N85" s="51"/>
    </row>
    <row r="86" spans="1:14" ht="15.75" thickBot="1">
      <c r="B86" s="91" t="s">
        <v>974</v>
      </c>
      <c r="C86" s="92"/>
      <c r="D86" s="92"/>
      <c r="E86" s="92"/>
      <c r="F86" s="92"/>
      <c r="G86" s="92"/>
      <c r="H86" s="92"/>
      <c r="I86" s="93"/>
      <c r="J86" s="94"/>
      <c r="K86" s="305">
        <v>0.05</v>
      </c>
      <c r="L86" s="860">
        <f>N79*K86</f>
        <v>679.28564891147005</v>
      </c>
      <c r="M86" s="861"/>
      <c r="N86" s="51"/>
    </row>
    <row r="87" spans="1:14" ht="15.75" thickBot="1">
      <c r="B87" s="823" t="s">
        <v>953</v>
      </c>
      <c r="C87" s="824"/>
      <c r="D87" s="824"/>
      <c r="E87" s="824"/>
      <c r="F87" s="824"/>
      <c r="G87" s="824"/>
      <c r="H87" s="824"/>
      <c r="I87" s="824"/>
      <c r="J87" s="824"/>
      <c r="K87" s="824"/>
      <c r="L87" s="824"/>
      <c r="M87" s="825"/>
      <c r="N87" s="52">
        <f>L84+L85+L86</f>
        <v>4075.7138934688205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17661.426871698219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579.66808403601988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14703.059374194812</v>
      </c>
      <c r="N48" s="272">
        <f>K48*M48</f>
        <v>2940.6118748389626</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1915.9899765525222</v>
      </c>
      <c r="N49" s="272">
        <f>K49*M49</f>
        <v>2011.7894753801484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4952.401350219111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11593.361680720398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17125.43111497553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3425.0862229951063</v>
      </c>
      <c r="M84" s="859"/>
      <c r="N84" s="51"/>
    </row>
    <row r="85" spans="1:14">
      <c r="B85" s="89" t="s">
        <v>973</v>
      </c>
      <c r="C85" s="90"/>
      <c r="D85" s="90"/>
      <c r="E85" s="90"/>
      <c r="F85" s="90"/>
      <c r="G85" s="90"/>
      <c r="H85" s="90"/>
      <c r="I85" s="87"/>
      <c r="J85" s="88"/>
      <c r="K85" s="304">
        <v>0.05</v>
      </c>
      <c r="L85" s="858">
        <f>N79*K85</f>
        <v>856.27155574877656</v>
      </c>
      <c r="M85" s="859"/>
      <c r="N85" s="51"/>
    </row>
    <row r="86" spans="1:14" ht="15.75" thickBot="1">
      <c r="B86" s="91" t="s">
        <v>974</v>
      </c>
      <c r="C86" s="92"/>
      <c r="D86" s="92"/>
      <c r="E86" s="92"/>
      <c r="F86" s="92"/>
      <c r="G86" s="92"/>
      <c r="H86" s="92"/>
      <c r="I86" s="93"/>
      <c r="J86" s="94"/>
      <c r="K86" s="305">
        <v>0.05</v>
      </c>
      <c r="L86" s="860">
        <f>N79*K86</f>
        <v>856.27155574877656</v>
      </c>
      <c r="M86" s="861"/>
      <c r="N86" s="51"/>
    </row>
    <row r="87" spans="1:14" ht="15.75" thickBot="1">
      <c r="B87" s="823" t="s">
        <v>953</v>
      </c>
      <c r="C87" s="824"/>
      <c r="D87" s="824"/>
      <c r="E87" s="824"/>
      <c r="F87" s="824"/>
      <c r="G87" s="824"/>
      <c r="H87" s="824"/>
      <c r="I87" s="824"/>
      <c r="J87" s="824"/>
      <c r="K87" s="824"/>
      <c r="L87" s="824"/>
      <c r="M87" s="825"/>
      <c r="N87" s="52">
        <f>L84+L85+L86</f>
        <v>5137.6293344926589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22263.06044946819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1500</v>
      </c>
      <c r="N36" s="272">
        <f>K36/M36</f>
        <v>22.894904164285187</v>
      </c>
    </row>
    <row r="37" spans="1:14">
      <c r="A37" s="113" t="s">
        <v>361</v>
      </c>
      <c r="B37" s="872" t="str">
        <f>VLOOKUP(A37,EQUIPOS!A7:D154,3,FALSE)</f>
        <v>Vehículo delineador</v>
      </c>
      <c r="C37" s="873"/>
      <c r="D37" s="873"/>
      <c r="E37" s="873"/>
      <c r="F37" s="873"/>
      <c r="G37" s="873"/>
      <c r="H37" s="874"/>
      <c r="I37" s="421"/>
      <c r="J37" s="422"/>
      <c r="K37" s="269">
        <f>VLOOKUP(A37,EQUIPOS!A7:D164,4,FALSE)</f>
        <v>113421.32307115887</v>
      </c>
      <c r="L37" s="335"/>
      <c r="M37" s="336">
        <v>1500</v>
      </c>
      <c r="N37" s="272">
        <f>K37/M37</f>
        <v>75.614215380772578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0.24538144051200664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98.754500985569763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5371.9345136986603</v>
      </c>
      <c r="N48" s="272">
        <f>K48*M48</f>
        <v>247.10898763013836</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98373.5507821067</v>
      </c>
      <c r="N49" s="272">
        <f>K49*M49</f>
        <v>1377.2297109494939</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36372.473269834671</v>
      </c>
      <c r="N50" s="272">
        <f>K50*M50</f>
        <v>15.640163506028909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1639.9788620856614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24.538144051200664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1763.2715071224318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352.65430142448639</v>
      </c>
      <c r="M84" s="859"/>
      <c r="N84" s="51"/>
    </row>
    <row r="85" spans="1:14">
      <c r="B85" s="89" t="s">
        <v>973</v>
      </c>
      <c r="C85" s="90"/>
      <c r="D85" s="90"/>
      <c r="E85" s="90"/>
      <c r="F85" s="90"/>
      <c r="G85" s="90"/>
      <c r="H85" s="90"/>
      <c r="I85" s="87"/>
      <c r="J85" s="88"/>
      <c r="K85" s="304">
        <v>0.05</v>
      </c>
      <c r="L85" s="858">
        <f>N79*K85</f>
        <v>88.163575356121598</v>
      </c>
      <c r="M85" s="859"/>
      <c r="N85" s="51"/>
    </row>
    <row r="86" spans="1:14" ht="15.75" thickBot="1">
      <c r="B86" s="91" t="s">
        <v>974</v>
      </c>
      <c r="C86" s="92"/>
      <c r="D86" s="92"/>
      <c r="E86" s="92"/>
      <c r="F86" s="92"/>
      <c r="G86" s="92"/>
      <c r="H86" s="92"/>
      <c r="I86" s="93"/>
      <c r="J86" s="94"/>
      <c r="K86" s="305">
        <v>0.05</v>
      </c>
      <c r="L86" s="860">
        <f>N79*K86</f>
        <v>88.163575356121598</v>
      </c>
      <c r="M86" s="861"/>
      <c r="N86" s="51"/>
    </row>
    <row r="87" spans="1:14" ht="15.75" thickBot="1">
      <c r="B87" s="823" t="s">
        <v>953</v>
      </c>
      <c r="C87" s="824"/>
      <c r="D87" s="824"/>
      <c r="E87" s="824"/>
      <c r="F87" s="824"/>
      <c r="G87" s="824"/>
      <c r="H87" s="824"/>
      <c r="I87" s="824"/>
      <c r="J87" s="824"/>
      <c r="K87" s="824"/>
      <c r="L87" s="824"/>
      <c r="M87" s="825"/>
      <c r="N87" s="52">
        <f>L84+L85+L86</f>
        <v>528.98145213672956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2292.2529592591613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1200</v>
      </c>
      <c r="N36" s="272">
        <f>K36/M36</f>
        <v>28.618630205356482</v>
      </c>
    </row>
    <row r="37" spans="1:14">
      <c r="A37" s="113" t="s">
        <v>201</v>
      </c>
      <c r="B37" s="872" t="str">
        <f>VLOOKUP(A37,EQUIPOS!A7:D154,3,FALSE)</f>
        <v>Equipo autopropulsado para pintura termoplástica</v>
      </c>
      <c r="C37" s="873"/>
      <c r="D37" s="873"/>
      <c r="E37" s="873"/>
      <c r="F37" s="873"/>
      <c r="G37" s="873"/>
      <c r="H37" s="874"/>
      <c r="I37" s="421"/>
      <c r="J37" s="422"/>
      <c r="K37" s="269">
        <f>VLOOKUP(A37,EQUIPOS!A7:D164,4,FALSE)</f>
        <v>76122.812369368185</v>
      </c>
      <c r="L37" s="335"/>
      <c r="M37" s="336">
        <v>1200</v>
      </c>
      <c r="N37" s="272">
        <f>K37/M37</f>
        <v>63.435676974473488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0.43712366522334167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92.491430845053316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5371.9345136986603</v>
      </c>
      <c r="N48" s="272">
        <f>K48*M48</f>
        <v>580.16892747945531</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32903.098896404292</v>
      </c>
      <c r="N49" s="272">
        <f>K49*M49</f>
        <v>2566.4417139195348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3146.6106413989901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43.712366522334165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3282.8144387663779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656.56288775327562</v>
      </c>
      <c r="M84" s="859"/>
      <c r="N84" s="51"/>
    </row>
    <row r="85" spans="1:14">
      <c r="B85" s="89" t="s">
        <v>973</v>
      </c>
      <c r="C85" s="90"/>
      <c r="D85" s="90"/>
      <c r="E85" s="90"/>
      <c r="F85" s="90"/>
      <c r="G85" s="90"/>
      <c r="H85" s="90"/>
      <c r="I85" s="87"/>
      <c r="J85" s="88"/>
      <c r="K85" s="304">
        <v>0.05</v>
      </c>
      <c r="L85" s="858">
        <f>N79*K85</f>
        <v>164.1407219383189</v>
      </c>
      <c r="M85" s="859"/>
      <c r="N85" s="51"/>
    </row>
    <row r="86" spans="1:14" ht="15.75" thickBot="1">
      <c r="B86" s="91" t="s">
        <v>974</v>
      </c>
      <c r="C86" s="92"/>
      <c r="D86" s="92"/>
      <c r="E86" s="92"/>
      <c r="F86" s="92"/>
      <c r="G86" s="92"/>
      <c r="H86" s="92"/>
      <c r="I86" s="93"/>
      <c r="J86" s="94"/>
      <c r="K86" s="305">
        <v>0.05</v>
      </c>
      <c r="L86" s="860">
        <f>N79*K86</f>
        <v>164.1407219383189</v>
      </c>
      <c r="M86" s="861"/>
      <c r="N86" s="51"/>
    </row>
    <row r="87" spans="1:14" ht="15.75" thickBot="1">
      <c r="B87" s="823" t="s">
        <v>953</v>
      </c>
      <c r="C87" s="824"/>
      <c r="D87" s="824"/>
      <c r="E87" s="824"/>
      <c r="F87" s="824"/>
      <c r="G87" s="824"/>
      <c r="H87" s="824"/>
      <c r="I87" s="824"/>
      <c r="J87" s="824"/>
      <c r="K87" s="824"/>
      <c r="L87" s="824"/>
      <c r="M87" s="825"/>
      <c r="N87" s="52">
        <f>L84+L85+L86</f>
        <v>984.84433162991331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4267.6587703962914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199</v>
      </c>
      <c r="B36" s="872" t="str">
        <f>VLOOKUP(A36,EQUIPOS!A6:D154,3,FALSE)</f>
        <v xml:space="preserve">Equipo de pintura (Compresor), Presión máxima de trabajo 3300 psi.
</v>
      </c>
      <c r="C36" s="873"/>
      <c r="D36" s="873"/>
      <c r="E36" s="873"/>
      <c r="F36" s="873"/>
      <c r="G36" s="873"/>
      <c r="H36" s="874"/>
      <c r="I36" s="267"/>
      <c r="J36" s="268"/>
      <c r="K36" s="269">
        <f>VLOOKUP(A36,EQUIPOS!A6:D163,4,FALSE)</f>
        <v>13978.552284493642</v>
      </c>
      <c r="L36" s="270"/>
      <c r="M36" s="336">
        <v>6.1</v>
      </c>
      <c r="N36" s="272">
        <f>K36/M36</f>
        <v>2291.5659482776464</v>
      </c>
    </row>
    <row r="37" spans="1:14">
      <c r="A37" s="113" t="s">
        <v>138</v>
      </c>
      <c r="B37" s="872" t="str">
        <f>VLOOKUP(A37,EQUIPOS!A7:D154,3,FALSE)</f>
        <v>Camioneta D-300</v>
      </c>
      <c r="C37" s="873"/>
      <c r="D37" s="873"/>
      <c r="E37" s="873"/>
      <c r="F37" s="873"/>
      <c r="G37" s="873"/>
      <c r="H37" s="874"/>
      <c r="I37" s="421"/>
      <c r="J37" s="422"/>
      <c r="K37" s="269">
        <f>VLOOKUP(A37,EQUIPOS!A7:D164,4,FALSE)</f>
        <v>34342.356246427778</v>
      </c>
      <c r="L37" s="335"/>
      <c r="M37" s="336">
        <v>6.1</v>
      </c>
      <c r="N37" s="272">
        <f>K37/M37</f>
        <v>5629.8944666275047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85.991540699673777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8007.4519556048244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5371.9345136986603</v>
      </c>
      <c r="N48" s="272">
        <f>K48*M48</f>
        <v>2052.0789842328882</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36372.473269834671</v>
      </c>
      <c r="N49" s="272">
        <f>K49*M49</f>
        <v>1818.6236634917336</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98373.5507821067</v>
      </c>
      <c r="N50" s="272">
        <f>K50*M50</f>
        <v>11804.826093852804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15675.528741577426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8599.1540699673769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32282.134767149626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6456.4269534299256</v>
      </c>
      <c r="M84" s="859"/>
      <c r="N84" s="51"/>
    </row>
    <row r="85" spans="1:14">
      <c r="B85" s="89" t="s">
        <v>973</v>
      </c>
      <c r="C85" s="90"/>
      <c r="D85" s="90"/>
      <c r="E85" s="90"/>
      <c r="F85" s="90"/>
      <c r="G85" s="90"/>
      <c r="H85" s="90"/>
      <c r="I85" s="87"/>
      <c r="J85" s="88"/>
      <c r="K85" s="304">
        <v>0.05</v>
      </c>
      <c r="L85" s="858">
        <f>N79*K85</f>
        <v>1614.1067383574814</v>
      </c>
      <c r="M85" s="859"/>
      <c r="N85" s="51"/>
    </row>
    <row r="86" spans="1:14" ht="15.75" thickBot="1">
      <c r="B86" s="91" t="s">
        <v>974</v>
      </c>
      <c r="C86" s="92"/>
      <c r="D86" s="92"/>
      <c r="E86" s="92"/>
      <c r="F86" s="92"/>
      <c r="G86" s="92"/>
      <c r="H86" s="92"/>
      <c r="I86" s="93"/>
      <c r="J86" s="94"/>
      <c r="K86" s="305">
        <v>0.05</v>
      </c>
      <c r="L86" s="860">
        <f>N79*K86</f>
        <v>1614.1067383574814</v>
      </c>
      <c r="M86" s="861"/>
      <c r="N86" s="51"/>
    </row>
    <row r="87" spans="1:14" ht="15.75" thickBot="1">
      <c r="B87" s="823" t="s">
        <v>953</v>
      </c>
      <c r="C87" s="824"/>
      <c r="D87" s="824"/>
      <c r="E87" s="824"/>
      <c r="F87" s="824"/>
      <c r="G87" s="824"/>
      <c r="H87" s="824"/>
      <c r="I87" s="824"/>
      <c r="J87" s="824"/>
      <c r="K87" s="824"/>
      <c r="L87" s="824"/>
      <c r="M87" s="825"/>
      <c r="N87" s="52">
        <f>L84+L85+L86</f>
        <v>9684.6404301448874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41966.775197294512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6</v>
      </c>
      <c r="N36" s="272">
        <f>K36/M36</f>
        <v>5723.7260410712961</v>
      </c>
    </row>
    <row r="37" spans="1:14">
      <c r="A37" s="113" t="s">
        <v>1711</v>
      </c>
      <c r="B37" s="872" t="str">
        <f>VLOOKUP(A37,EQUIPOS!A7:D154,3,FALSE)</f>
        <v>Caldera para pintura termoplástica</v>
      </c>
      <c r="C37" s="873"/>
      <c r="D37" s="873"/>
      <c r="E37" s="873"/>
      <c r="F37" s="873"/>
      <c r="G37" s="873"/>
      <c r="H37" s="874"/>
      <c r="I37" s="421"/>
      <c r="J37" s="422"/>
      <c r="K37" s="269">
        <f>VLOOKUP(A37,EQUIPOS!A7:D164,4,FALSE)</f>
        <v>44516.393325509351</v>
      </c>
      <c r="L37" s="335"/>
      <c r="M37" s="336">
        <v>6</v>
      </c>
      <c r="N37" s="272">
        <f>K37/M37</f>
        <v>7419.3988875848918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100.46441950300166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13243.589348159188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5371.9345136986603</v>
      </c>
      <c r="N48" s="272">
        <f>K48*M48</f>
        <v>4834.7410623287942</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32903.098896404292</v>
      </c>
      <c r="N49" s="272">
        <f>K49*M49</f>
        <v>21387.014282662789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26221.755344991583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10046.441950300166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49511.786643450934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9902.3573286901883</v>
      </c>
      <c r="M84" s="859"/>
      <c r="N84" s="51"/>
    </row>
    <row r="85" spans="1:14">
      <c r="B85" s="89" t="s">
        <v>973</v>
      </c>
      <c r="C85" s="90"/>
      <c r="D85" s="90"/>
      <c r="E85" s="90"/>
      <c r="F85" s="90"/>
      <c r="G85" s="90"/>
      <c r="H85" s="90"/>
      <c r="I85" s="87"/>
      <c r="J85" s="88"/>
      <c r="K85" s="304">
        <v>0.05</v>
      </c>
      <c r="L85" s="858">
        <f>N79*K85</f>
        <v>2475.5893321725471</v>
      </c>
      <c r="M85" s="859"/>
      <c r="N85" s="51"/>
    </row>
    <row r="86" spans="1:14" ht="15.75" thickBot="1">
      <c r="B86" s="91" t="s">
        <v>974</v>
      </c>
      <c r="C86" s="92"/>
      <c r="D86" s="92"/>
      <c r="E86" s="92"/>
      <c r="F86" s="92"/>
      <c r="G86" s="92"/>
      <c r="H86" s="92"/>
      <c r="I86" s="93"/>
      <c r="J86" s="94"/>
      <c r="K86" s="305">
        <v>0.05</v>
      </c>
      <c r="L86" s="860">
        <f>N79*K86</f>
        <v>2475.5893321725471</v>
      </c>
      <c r="M86" s="861"/>
      <c r="N86" s="51"/>
    </row>
    <row r="87" spans="1:14" ht="15.75" thickBot="1">
      <c r="B87" s="823" t="s">
        <v>953</v>
      </c>
      <c r="C87" s="824"/>
      <c r="D87" s="824"/>
      <c r="E87" s="824"/>
      <c r="F87" s="824"/>
      <c r="G87" s="824"/>
      <c r="H87" s="824"/>
      <c r="I87" s="824"/>
      <c r="J87" s="824"/>
      <c r="K87" s="824"/>
      <c r="L87" s="824"/>
      <c r="M87" s="825"/>
      <c r="N87" s="52">
        <f>L84+L85+L86</f>
        <v>14853.535993035282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64365.32263648622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250</v>
      </c>
      <c r="N36" s="272">
        <f>K36/M36</f>
        <v>137.36942498571111</v>
      </c>
    </row>
    <row r="37" spans="1:14">
      <c r="A37" s="113" t="s">
        <v>251</v>
      </c>
      <c r="B37" s="872" t="str">
        <f>VLOOKUP(A37,EQUIPOS!A7:D154,3,FALSE)</f>
        <v>Maquina térmica pegatachas</v>
      </c>
      <c r="C37" s="873"/>
      <c r="D37" s="873"/>
      <c r="E37" s="873"/>
      <c r="F37" s="873"/>
      <c r="G37" s="873"/>
      <c r="H37" s="874"/>
      <c r="I37" s="421"/>
      <c r="J37" s="422"/>
      <c r="K37" s="269">
        <f>VLOOKUP(A37,EQUIPOS!A7:D164,4,FALSE)</f>
        <v>41364.140649801324</v>
      </c>
      <c r="L37" s="335"/>
      <c r="M37" s="336">
        <v>250</v>
      </c>
      <c r="N37" s="272">
        <f>K37/M37</f>
        <v>165.45656259920528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1.15933616807204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303.98532375298845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32903.098896404292</v>
      </c>
      <c r="N48" s="272">
        <f>K48*M48</f>
        <v>2632.2479117123435</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5315.9768625142988</v>
      </c>
      <c r="N49" s="272">
        <f>K49*M49</f>
        <v>5315.9768625142988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7948.2247742266427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115.93361680720399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8368.1437147868346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1673.628742957367</v>
      </c>
      <c r="M84" s="859"/>
      <c r="N84" s="51"/>
    </row>
    <row r="85" spans="1:14">
      <c r="B85" s="89" t="s">
        <v>973</v>
      </c>
      <c r="C85" s="90"/>
      <c r="D85" s="90"/>
      <c r="E85" s="90"/>
      <c r="F85" s="90"/>
      <c r="G85" s="90"/>
      <c r="H85" s="90"/>
      <c r="I85" s="87"/>
      <c r="J85" s="88"/>
      <c r="K85" s="304">
        <v>0.05</v>
      </c>
      <c r="L85" s="858">
        <f>N79*K85</f>
        <v>418.40718573934174</v>
      </c>
      <c r="M85" s="859"/>
      <c r="N85" s="51"/>
    </row>
    <row r="86" spans="1:14" ht="15.75" thickBot="1">
      <c r="B86" s="91" t="s">
        <v>974</v>
      </c>
      <c r="C86" s="92"/>
      <c r="D86" s="92"/>
      <c r="E86" s="92"/>
      <c r="F86" s="92"/>
      <c r="G86" s="92"/>
      <c r="H86" s="92"/>
      <c r="I86" s="93"/>
      <c r="J86" s="94"/>
      <c r="K86" s="305">
        <v>0.05</v>
      </c>
      <c r="L86" s="860">
        <f>N79*K86</f>
        <v>418.40718573934174</v>
      </c>
      <c r="M86" s="861"/>
      <c r="N86" s="51"/>
    </row>
    <row r="87" spans="1:14" ht="15.75" thickBot="1">
      <c r="B87" s="823" t="s">
        <v>953</v>
      </c>
      <c r="C87" s="824"/>
      <c r="D87" s="824"/>
      <c r="E87" s="824"/>
      <c r="F87" s="824"/>
      <c r="G87" s="824"/>
      <c r="H87" s="824"/>
      <c r="I87" s="824"/>
      <c r="J87" s="824"/>
      <c r="K87" s="824"/>
      <c r="L87" s="824"/>
      <c r="M87" s="825"/>
      <c r="N87" s="52">
        <f>L84+L85+L86</f>
        <v>2510.4431144360506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10878.586829222884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3.75</v>
      </c>
      <c r="N36" s="272">
        <f>K36/M36</f>
        <v>9157.9616657140741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98.152576204802642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9256.1142419188764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135806.98111839686</v>
      </c>
      <c r="N48" s="272">
        <f>K48*M48</f>
        <v>135806.98111839686</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329030.98896404298</v>
      </c>
      <c r="N49" s="272">
        <f>K49*M49</f>
        <v>329030.98896404298</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352533.20246147463</v>
      </c>
      <c r="N50" s="272">
        <f>K50*M50</f>
        <v>10575.996073844239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475413.96615628409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9815.2576204802644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494485.33801868325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98897.06760373665</v>
      </c>
      <c r="M84" s="859"/>
      <c r="N84" s="51"/>
    </row>
    <row r="85" spans="1:14">
      <c r="B85" s="89" t="s">
        <v>973</v>
      </c>
      <c r="C85" s="90"/>
      <c r="D85" s="90"/>
      <c r="E85" s="90"/>
      <c r="F85" s="90"/>
      <c r="G85" s="90"/>
      <c r="H85" s="90"/>
      <c r="I85" s="87"/>
      <c r="J85" s="88"/>
      <c r="K85" s="304">
        <v>0.05</v>
      </c>
      <c r="L85" s="858">
        <f>N79*K85</f>
        <v>24724.266900934163</v>
      </c>
      <c r="M85" s="859"/>
      <c r="N85" s="51"/>
    </row>
    <row r="86" spans="1:14" ht="15.75" thickBot="1">
      <c r="B86" s="91" t="s">
        <v>974</v>
      </c>
      <c r="C86" s="92"/>
      <c r="D86" s="92"/>
      <c r="E86" s="92"/>
      <c r="F86" s="92"/>
      <c r="G86" s="92"/>
      <c r="H86" s="92"/>
      <c r="I86" s="93"/>
      <c r="J86" s="94"/>
      <c r="K86" s="305">
        <v>0.05</v>
      </c>
      <c r="L86" s="860">
        <f>N79*K86</f>
        <v>24724.266900934163</v>
      </c>
      <c r="M86" s="861"/>
      <c r="N86" s="51"/>
    </row>
    <row r="87" spans="1:14" ht="15.75" thickBot="1">
      <c r="B87" s="823" t="s">
        <v>953</v>
      </c>
      <c r="C87" s="824"/>
      <c r="D87" s="824"/>
      <c r="E87" s="824"/>
      <c r="F87" s="824"/>
      <c r="G87" s="824"/>
      <c r="H87" s="824"/>
      <c r="I87" s="824"/>
      <c r="J87" s="824"/>
      <c r="K87" s="824"/>
      <c r="L87" s="824"/>
      <c r="M87" s="825"/>
      <c r="N87" s="52">
        <f>L84+L85+L86</f>
        <v>148345.60140560498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642830.93942428823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8.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3.75</v>
      </c>
      <c r="N36" s="272">
        <f>K36/M36</f>
        <v>9157.9616657140741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98.152576204802642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9256.1142419188764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135806.98111839686</v>
      </c>
      <c r="N48" s="272">
        <f>K48*M48</f>
        <v>135806.98111839686</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271612.84308377007</v>
      </c>
      <c r="N49" s="272">
        <f>K49*M49</f>
        <v>271612.84308377007</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352533.20246147463</v>
      </c>
      <c r="N50" s="272">
        <f>K50*M50</f>
        <v>10575.996073844239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417995.82027601119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9815.2576204802644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437067.19213841035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87413.438427682078</v>
      </c>
      <c r="M84" s="859"/>
      <c r="N84" s="51"/>
    </row>
    <row r="85" spans="1:14">
      <c r="B85" s="89" t="s">
        <v>973</v>
      </c>
      <c r="C85" s="90"/>
      <c r="D85" s="90"/>
      <c r="E85" s="90"/>
      <c r="F85" s="90"/>
      <c r="G85" s="90"/>
      <c r="H85" s="90"/>
      <c r="I85" s="87"/>
      <c r="J85" s="88"/>
      <c r="K85" s="304">
        <v>0.05</v>
      </c>
      <c r="L85" s="858">
        <f>N79*K85</f>
        <v>21853.35960692052</v>
      </c>
      <c r="M85" s="859"/>
      <c r="N85" s="51"/>
    </row>
    <row r="86" spans="1:14" ht="15.75" thickBot="1">
      <c r="B86" s="91" t="s">
        <v>974</v>
      </c>
      <c r="C86" s="92"/>
      <c r="D86" s="92"/>
      <c r="E86" s="92"/>
      <c r="F86" s="92"/>
      <c r="G86" s="92"/>
      <c r="H86" s="92"/>
      <c r="I86" s="93"/>
      <c r="J86" s="94"/>
      <c r="K86" s="305">
        <v>0.05</v>
      </c>
      <c r="L86" s="860">
        <f>N79*K86</f>
        <v>21853.35960692052</v>
      </c>
      <c r="M86" s="861"/>
      <c r="N86" s="51"/>
    </row>
    <row r="87" spans="1:14" ht="15.75" thickBot="1">
      <c r="B87" s="823" t="s">
        <v>953</v>
      </c>
      <c r="C87" s="824"/>
      <c r="D87" s="824"/>
      <c r="E87" s="824"/>
      <c r="F87" s="824"/>
      <c r="G87" s="824"/>
      <c r="H87" s="824"/>
      <c r="I87" s="824"/>
      <c r="J87" s="824"/>
      <c r="K87" s="824"/>
      <c r="L87" s="824"/>
      <c r="M87" s="825"/>
      <c r="N87" s="52">
        <f>L84+L85+L86</f>
        <v>131120.15764152311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568187.34977993346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3</v>
      </c>
      <c r="N36" s="272">
        <f>K36/M36</f>
        <v>11447.452082142592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52.158745833333334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11499.610827975925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87460.68964813264</v>
      </c>
      <c r="N48" s="272">
        <f>K48*M48</f>
        <v>87460.68964813264</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352533.20246147463</v>
      </c>
      <c r="N49" s="272">
        <f>K49*M49</f>
        <v>21151.992147688477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108612.68179582112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5215.8745833333332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125328.16720713038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25065.633441426078</v>
      </c>
      <c r="M84" s="859"/>
      <c r="N84" s="51"/>
    </row>
    <row r="85" spans="1:14">
      <c r="B85" s="89" t="s">
        <v>973</v>
      </c>
      <c r="C85" s="90"/>
      <c r="D85" s="90"/>
      <c r="E85" s="90"/>
      <c r="F85" s="90"/>
      <c r="G85" s="90"/>
      <c r="H85" s="90"/>
      <c r="I85" s="87"/>
      <c r="J85" s="88"/>
      <c r="K85" s="304">
        <v>0.05</v>
      </c>
      <c r="L85" s="858">
        <f>N79*K85</f>
        <v>6266.4083603565196</v>
      </c>
      <c r="M85" s="859"/>
      <c r="N85" s="51"/>
    </row>
    <row r="86" spans="1:14" ht="15.75" thickBot="1">
      <c r="B86" s="91" t="s">
        <v>974</v>
      </c>
      <c r="C86" s="92"/>
      <c r="D86" s="92"/>
      <c r="E86" s="92"/>
      <c r="F86" s="92"/>
      <c r="G86" s="92"/>
      <c r="H86" s="92"/>
      <c r="I86" s="93"/>
      <c r="J86" s="94"/>
      <c r="K86" s="305">
        <v>0.05</v>
      </c>
      <c r="L86" s="860">
        <f>N79*K86</f>
        <v>6266.4083603565196</v>
      </c>
      <c r="M86" s="861"/>
      <c r="N86" s="51"/>
    </row>
    <row r="87" spans="1:14" ht="15.75" thickBot="1">
      <c r="B87" s="823" t="s">
        <v>953</v>
      </c>
      <c r="C87" s="824"/>
      <c r="D87" s="824"/>
      <c r="E87" s="824"/>
      <c r="F87" s="824"/>
      <c r="G87" s="824"/>
      <c r="H87" s="824"/>
      <c r="I87" s="824"/>
      <c r="J87" s="824"/>
      <c r="K87" s="824"/>
      <c r="L87" s="824"/>
      <c r="M87" s="825"/>
      <c r="N87" s="52">
        <f>L84+L85+L86</f>
        <v>37598.450162139117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162926.61736926949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135</v>
      </c>
      <c r="B36" s="872" t="str">
        <f>VLOOKUP(A36,EQUIPOS!A6:D154,3,FALSE)</f>
        <v>Camión 350</v>
      </c>
      <c r="C36" s="873"/>
      <c r="D36" s="873"/>
      <c r="E36" s="873"/>
      <c r="F36" s="873"/>
      <c r="G36" s="873"/>
      <c r="H36" s="874"/>
      <c r="I36" s="267"/>
      <c r="J36" s="268"/>
      <c r="K36" s="269">
        <f>VLOOKUP(A36,EQUIPOS!A6:D163,4,FALSE)</f>
        <v>42318.415411908551</v>
      </c>
      <c r="L36" s="270"/>
      <c r="M36" s="336">
        <v>6.25</v>
      </c>
      <c r="N36" s="272">
        <f>K36/M36</f>
        <v>6770.9464659053683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357.04822361440802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7127.9946895197763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172349.56564783203</v>
      </c>
      <c r="N48" s="272">
        <f>K48*M48</f>
        <v>43087.391411958008</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274192.49080336909</v>
      </c>
      <c r="N49" s="272">
        <f>K49*M49</f>
        <v>66390.433608563937</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109477.82502052194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7140.9644722881594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123746.78418232988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24749.356836465977</v>
      </c>
      <c r="M84" s="859"/>
      <c r="N84" s="51"/>
    </row>
    <row r="85" spans="1:14">
      <c r="B85" s="89" t="s">
        <v>973</v>
      </c>
      <c r="C85" s="90"/>
      <c r="D85" s="90"/>
      <c r="E85" s="90"/>
      <c r="F85" s="90"/>
      <c r="G85" s="90"/>
      <c r="H85" s="90"/>
      <c r="I85" s="87"/>
      <c r="J85" s="88"/>
      <c r="K85" s="304">
        <v>0.05</v>
      </c>
      <c r="L85" s="858">
        <f>N79*K85</f>
        <v>6187.3392091164942</v>
      </c>
      <c r="M85" s="859"/>
      <c r="N85" s="51"/>
    </row>
    <row r="86" spans="1:14" ht="15.75" thickBot="1">
      <c r="B86" s="91" t="s">
        <v>974</v>
      </c>
      <c r="C86" s="92"/>
      <c r="D86" s="92"/>
      <c r="E86" s="92"/>
      <c r="F86" s="92"/>
      <c r="G86" s="92"/>
      <c r="H86" s="92"/>
      <c r="I86" s="93"/>
      <c r="J86" s="94"/>
      <c r="K86" s="305">
        <v>0.05</v>
      </c>
      <c r="L86" s="860">
        <f>N79*K86</f>
        <v>6187.3392091164942</v>
      </c>
      <c r="M86" s="861"/>
      <c r="N86" s="51"/>
    </row>
    <row r="87" spans="1:14" ht="15.75" thickBot="1">
      <c r="B87" s="823" t="s">
        <v>953</v>
      </c>
      <c r="C87" s="824"/>
      <c r="D87" s="824"/>
      <c r="E87" s="824"/>
      <c r="F87" s="824"/>
      <c r="G87" s="824"/>
      <c r="H87" s="824"/>
      <c r="I87" s="824"/>
      <c r="J87" s="824"/>
      <c r="K87" s="824"/>
      <c r="L87" s="824"/>
      <c r="M87" s="825"/>
      <c r="N87" s="52">
        <f>L84+L85+L86</f>
        <v>37124.035254698967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160870.81943702884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41.726996666666665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61553.416302797152</v>
      </c>
      <c r="N48" s="272">
        <f>K48*M48</f>
        <v>61553.416302797152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61553.416302797152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4172.6996666666664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65767.842966130484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13153.568593226097</v>
      </c>
      <c r="M84" s="859"/>
      <c r="N84" s="51"/>
    </row>
    <row r="85" spans="1:14">
      <c r="B85" s="89" t="s">
        <v>973</v>
      </c>
      <c r="C85" s="90"/>
      <c r="D85" s="90"/>
      <c r="E85" s="90"/>
      <c r="F85" s="90"/>
      <c r="G85" s="90"/>
      <c r="H85" s="90"/>
      <c r="I85" s="87"/>
      <c r="J85" s="88"/>
      <c r="K85" s="304">
        <v>0.05</v>
      </c>
      <c r="L85" s="858">
        <f>N79*K85</f>
        <v>3288.3921483065242</v>
      </c>
      <c r="M85" s="859"/>
      <c r="N85" s="51"/>
    </row>
    <row r="86" spans="1:14" ht="15.75" thickBot="1">
      <c r="B86" s="91" t="s">
        <v>974</v>
      </c>
      <c r="C86" s="92"/>
      <c r="D86" s="92"/>
      <c r="E86" s="92"/>
      <c r="F86" s="92"/>
      <c r="G86" s="92"/>
      <c r="H86" s="92"/>
      <c r="I86" s="93"/>
      <c r="J86" s="94"/>
      <c r="K86" s="305">
        <v>0.05</v>
      </c>
      <c r="L86" s="860">
        <f>N79*K86</f>
        <v>3288.3921483065242</v>
      </c>
      <c r="M86" s="861"/>
      <c r="N86" s="51"/>
    </row>
    <row r="87" spans="1:14" ht="15.75" thickBot="1">
      <c r="B87" s="823" t="s">
        <v>953</v>
      </c>
      <c r="C87" s="824"/>
      <c r="D87" s="824"/>
      <c r="E87" s="824"/>
      <c r="F87" s="824"/>
      <c r="G87" s="824"/>
      <c r="H87" s="824"/>
      <c r="I87" s="824"/>
      <c r="J87" s="824"/>
      <c r="K87" s="824"/>
      <c r="L87" s="824"/>
      <c r="M87" s="825"/>
      <c r="N87" s="52">
        <f>L84+L85+L86</f>
        <v>19730.352889839145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85498.195855969621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43.165858620689654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42808.722309059893</v>
      </c>
      <c r="N48" s="272">
        <f>K48*M48</f>
        <v>42808.722309059893</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42808.722309059893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4316.5858620689651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47168.474029749545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9433.69480594991</v>
      </c>
      <c r="M84" s="859"/>
      <c r="N84" s="51"/>
    </row>
    <row r="85" spans="1:14">
      <c r="B85" s="89" t="s">
        <v>973</v>
      </c>
      <c r="C85" s="90"/>
      <c r="D85" s="90"/>
      <c r="E85" s="90"/>
      <c r="F85" s="90"/>
      <c r="G85" s="90"/>
      <c r="H85" s="90"/>
      <c r="I85" s="87"/>
      <c r="J85" s="88"/>
      <c r="K85" s="304">
        <v>0.05</v>
      </c>
      <c r="L85" s="858">
        <f>N79*K85</f>
        <v>2358.4237014874775</v>
      </c>
      <c r="M85" s="859"/>
      <c r="N85" s="51"/>
    </row>
    <row r="86" spans="1:14" ht="15.75" thickBot="1">
      <c r="B86" s="91" t="s">
        <v>974</v>
      </c>
      <c r="C86" s="92"/>
      <c r="D86" s="92"/>
      <c r="E86" s="92"/>
      <c r="F86" s="92"/>
      <c r="G86" s="92"/>
      <c r="H86" s="92"/>
      <c r="I86" s="93"/>
      <c r="J86" s="94"/>
      <c r="K86" s="305">
        <v>0.05</v>
      </c>
      <c r="L86" s="860">
        <f>N79*K86</f>
        <v>2358.4237014874775</v>
      </c>
      <c r="M86" s="861"/>
      <c r="N86" s="51"/>
    </row>
    <row r="87" spans="1:14" ht="15.75" thickBot="1">
      <c r="B87" s="823" t="s">
        <v>953</v>
      </c>
      <c r="C87" s="824"/>
      <c r="D87" s="824"/>
      <c r="E87" s="824"/>
      <c r="F87" s="824"/>
      <c r="G87" s="824"/>
      <c r="H87" s="824"/>
      <c r="I87" s="824"/>
      <c r="J87" s="824"/>
      <c r="K87" s="824"/>
      <c r="L87" s="824"/>
      <c r="M87" s="825"/>
      <c r="N87" s="52">
        <f>L84+L85+L86</f>
        <v>14150.542208924866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61319.016238674412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43.165858620689654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29578.095263029561</v>
      </c>
      <c r="N48" s="272">
        <f>K48*M48</f>
        <v>29578.095263029561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29578.095263029561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4316.5858620689651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33937.846983719217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6787.5693967438438</v>
      </c>
      <c r="M84" s="859"/>
      <c r="N84" s="51"/>
    </row>
    <row r="85" spans="1:14">
      <c r="B85" s="89" t="s">
        <v>973</v>
      </c>
      <c r="C85" s="90"/>
      <c r="D85" s="90"/>
      <c r="E85" s="90"/>
      <c r="F85" s="90"/>
      <c r="G85" s="90"/>
      <c r="H85" s="90"/>
      <c r="I85" s="87"/>
      <c r="J85" s="88"/>
      <c r="K85" s="304">
        <v>0.05</v>
      </c>
      <c r="L85" s="858">
        <f>N79*K85</f>
        <v>1696.8923491859609</v>
      </c>
      <c r="M85" s="859"/>
      <c r="N85" s="51"/>
    </row>
    <row r="86" spans="1:14" ht="15.75" thickBot="1">
      <c r="B86" s="91" t="s">
        <v>974</v>
      </c>
      <c r="C86" s="92"/>
      <c r="D86" s="92"/>
      <c r="E86" s="92"/>
      <c r="F86" s="92"/>
      <c r="G86" s="92"/>
      <c r="H86" s="92"/>
      <c r="I86" s="93"/>
      <c r="J86" s="94"/>
      <c r="K86" s="305">
        <v>0.05</v>
      </c>
      <c r="L86" s="860">
        <f>N79*K86</f>
        <v>1696.8923491859609</v>
      </c>
      <c r="M86" s="861"/>
      <c r="N86" s="51"/>
    </row>
    <row r="87" spans="1:14" ht="15.75" thickBot="1">
      <c r="B87" s="823" t="s">
        <v>953</v>
      </c>
      <c r="C87" s="824"/>
      <c r="D87" s="824"/>
      <c r="E87" s="824"/>
      <c r="F87" s="824"/>
      <c r="G87" s="824"/>
      <c r="H87" s="824"/>
      <c r="I87" s="824"/>
      <c r="J87" s="824"/>
      <c r="K87" s="824"/>
      <c r="L87" s="824"/>
      <c r="M87" s="825"/>
      <c r="N87" s="52">
        <f>L84+L85+L86</f>
        <v>10181.354095115765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44119.20107883498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5271.5815704538281</v>
      </c>
      <c r="L36" s="270"/>
      <c r="M36" s="336">
        <v>1.25</v>
      </c>
      <c r="N36" s="272">
        <f>K36/M36</f>
        <v>4217.2652563630627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N77*M41</f>
        <v>588.91545722881597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4806.1807135918789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3646.2005511729653</v>
      </c>
      <c r="N48" s="272">
        <f>K48*M48</f>
        <v>35003.525291260463</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374916.26293521898</v>
      </c>
      <c r="N49" s="272">
        <f>K49*M49</f>
        <v>44989.951552226274</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26484.756305558083</v>
      </c>
      <c r="N50" s="272">
        <f>K50*M50</f>
        <v>13242.378152779042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93235.854996265785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29445.772861440797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127487.80857129846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25497.561714259693</v>
      </c>
      <c r="M84" s="859"/>
      <c r="N84" s="51"/>
    </row>
    <row r="85" spans="1:14">
      <c r="B85" s="89" t="s">
        <v>973</v>
      </c>
      <c r="C85" s="90"/>
      <c r="D85" s="90"/>
      <c r="E85" s="90"/>
      <c r="F85" s="90"/>
      <c r="G85" s="90"/>
      <c r="H85" s="90"/>
      <c r="I85" s="87"/>
      <c r="J85" s="88"/>
      <c r="K85" s="304">
        <v>0.05</v>
      </c>
      <c r="L85" s="858">
        <f>N79*K85</f>
        <v>6374.3904285649232</v>
      </c>
      <c r="M85" s="859"/>
      <c r="N85" s="51"/>
    </row>
    <row r="86" spans="1:14" ht="15.75" thickBot="1">
      <c r="B86" s="91" t="s">
        <v>974</v>
      </c>
      <c r="C86" s="92"/>
      <c r="D86" s="92"/>
      <c r="E86" s="92"/>
      <c r="F86" s="92"/>
      <c r="G86" s="92"/>
      <c r="H86" s="92"/>
      <c r="I86" s="93"/>
      <c r="J86" s="94"/>
      <c r="K86" s="305">
        <v>0.05</v>
      </c>
      <c r="L86" s="860">
        <f>N79*K86</f>
        <v>6374.3904285649232</v>
      </c>
      <c r="M86" s="861"/>
      <c r="N86" s="51"/>
    </row>
    <row r="87" spans="1:14" ht="15.75" thickBot="1">
      <c r="B87" s="823" t="s">
        <v>953</v>
      </c>
      <c r="C87" s="824"/>
      <c r="D87" s="824"/>
      <c r="E87" s="824"/>
      <c r="F87" s="824"/>
      <c r="G87" s="824"/>
      <c r="H87" s="824"/>
      <c r="I87" s="824"/>
      <c r="J87" s="824"/>
      <c r="K87" s="824"/>
      <c r="L87" s="824"/>
      <c r="M87" s="825"/>
      <c r="N87" s="52">
        <f>L84+L85+L86</f>
        <v>38246.342571389541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165734.151142688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8.9414992857142845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13708.505387144767</v>
      </c>
      <c r="N48" s="272">
        <f>K48*M48</f>
        <v>13708.505387144767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13708.505387144767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894.14992857142852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14611.596815001911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2922.3193630003825</v>
      </c>
      <c r="M84" s="859"/>
      <c r="N84" s="51"/>
    </row>
    <row r="85" spans="1:14">
      <c r="B85" s="89" t="s">
        <v>973</v>
      </c>
      <c r="C85" s="90"/>
      <c r="D85" s="90"/>
      <c r="E85" s="90"/>
      <c r="F85" s="90"/>
      <c r="G85" s="90"/>
      <c r="H85" s="90"/>
      <c r="I85" s="87"/>
      <c r="J85" s="88"/>
      <c r="K85" s="304">
        <v>0.05</v>
      </c>
      <c r="L85" s="858">
        <f>N79*K85</f>
        <v>730.57984075009563</v>
      </c>
      <c r="M85" s="859"/>
      <c r="N85" s="51"/>
    </row>
    <row r="86" spans="1:14" ht="15.75" thickBot="1">
      <c r="B86" s="91" t="s">
        <v>974</v>
      </c>
      <c r="C86" s="92"/>
      <c r="D86" s="92"/>
      <c r="E86" s="92"/>
      <c r="F86" s="92"/>
      <c r="G86" s="92"/>
      <c r="H86" s="92"/>
      <c r="I86" s="93"/>
      <c r="J86" s="94"/>
      <c r="K86" s="305">
        <v>0.05</v>
      </c>
      <c r="L86" s="860">
        <f>N79*K86</f>
        <v>730.57984075009563</v>
      </c>
      <c r="M86" s="861"/>
      <c r="N86" s="51"/>
    </row>
    <row r="87" spans="1:14" ht="15.75" thickBot="1">
      <c r="B87" s="823" t="s">
        <v>953</v>
      </c>
      <c r="C87" s="824"/>
      <c r="D87" s="824"/>
      <c r="E87" s="824"/>
      <c r="F87" s="824"/>
      <c r="G87" s="824"/>
      <c r="H87" s="824"/>
      <c r="I87" s="824"/>
      <c r="J87" s="824"/>
      <c r="K87" s="824"/>
      <c r="L87" s="824"/>
      <c r="M87" s="825"/>
      <c r="N87" s="52">
        <f>L84+L85+L86</f>
        <v>4383.4790445005738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18995.075859502485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160</v>
      </c>
      <c r="N36" s="272">
        <f>K36/M36</f>
        <v>214.63972654017363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21.159592326800993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235.79931886697463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86566.486382206538</v>
      </c>
      <c r="N48" s="272">
        <f>K48*M48</f>
        <v>86566.486382206538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352533.20246147463</v>
      </c>
      <c r="N49" s="272">
        <f>K49*M49</f>
        <v>10575.996073844239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97142.482456050784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2115.9592326800994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99494.241007597855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19898.848201519573</v>
      </c>
      <c r="M84" s="859"/>
      <c r="N84" s="51"/>
    </row>
    <row r="85" spans="1:14">
      <c r="B85" s="89" t="s">
        <v>973</v>
      </c>
      <c r="C85" s="90"/>
      <c r="D85" s="90"/>
      <c r="E85" s="90"/>
      <c r="F85" s="90"/>
      <c r="G85" s="90"/>
      <c r="H85" s="90"/>
      <c r="I85" s="87"/>
      <c r="J85" s="88"/>
      <c r="K85" s="304">
        <v>0.05</v>
      </c>
      <c r="L85" s="858">
        <f>N79*K85</f>
        <v>4974.7120503798933</v>
      </c>
      <c r="M85" s="859"/>
      <c r="N85" s="51"/>
    </row>
    <row r="86" spans="1:14" ht="15.75" thickBot="1">
      <c r="B86" s="91" t="s">
        <v>974</v>
      </c>
      <c r="C86" s="92"/>
      <c r="D86" s="92"/>
      <c r="E86" s="92"/>
      <c r="F86" s="92"/>
      <c r="G86" s="92"/>
      <c r="H86" s="92"/>
      <c r="I86" s="93"/>
      <c r="J86" s="94"/>
      <c r="K86" s="305">
        <v>0.05</v>
      </c>
      <c r="L86" s="860">
        <f>N79*K86</f>
        <v>4974.7120503798933</v>
      </c>
      <c r="M86" s="861"/>
      <c r="N86" s="51"/>
    </row>
    <row r="87" spans="1:14" ht="15.75" thickBot="1">
      <c r="B87" s="823" t="s">
        <v>953</v>
      </c>
      <c r="C87" s="824"/>
      <c r="D87" s="824"/>
      <c r="E87" s="824"/>
      <c r="F87" s="824"/>
      <c r="G87" s="824"/>
      <c r="H87" s="824"/>
      <c r="I87" s="824"/>
      <c r="J87" s="824"/>
      <c r="K87" s="824"/>
      <c r="L87" s="824"/>
      <c r="M87" s="825"/>
      <c r="N87" s="52">
        <f>L84+L85+L86</f>
        <v>29848.272302279362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129342.51330987722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83.453993333333329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6618.6709820862243</v>
      </c>
      <c r="N48" s="272">
        <f>K48*M48</f>
        <v>264.74683928344899</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31954.057132317532</v>
      </c>
      <c r="N49" s="272">
        <f>K49*M49</f>
        <v>12781.622852927014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570.61455823723395</v>
      </c>
      <c r="N50" s="272">
        <f>K50*M50</f>
        <v>1711.8436747117019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14758.213366922164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834.53993333333324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15676.20729358883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3135.2414587177664</v>
      </c>
      <c r="M84" s="859"/>
      <c r="N84" s="51"/>
    </row>
    <row r="85" spans="1:14">
      <c r="B85" s="89" t="s">
        <v>973</v>
      </c>
      <c r="C85" s="90"/>
      <c r="D85" s="90"/>
      <c r="E85" s="90"/>
      <c r="F85" s="90"/>
      <c r="G85" s="90"/>
      <c r="H85" s="90"/>
      <c r="I85" s="87"/>
      <c r="J85" s="88"/>
      <c r="K85" s="304">
        <v>0.05</v>
      </c>
      <c r="L85" s="858">
        <f>N79*K85</f>
        <v>783.81036467944159</v>
      </c>
      <c r="M85" s="859"/>
      <c r="N85" s="51"/>
    </row>
    <row r="86" spans="1:14" ht="15.75" thickBot="1">
      <c r="B86" s="91" t="s">
        <v>974</v>
      </c>
      <c r="C86" s="92"/>
      <c r="D86" s="92"/>
      <c r="E86" s="92"/>
      <c r="F86" s="92"/>
      <c r="G86" s="92"/>
      <c r="H86" s="92"/>
      <c r="I86" s="93"/>
      <c r="J86" s="94"/>
      <c r="K86" s="305">
        <v>0.05</v>
      </c>
      <c r="L86" s="860">
        <f>N79*K86</f>
        <v>783.81036467944159</v>
      </c>
      <c r="M86" s="861"/>
      <c r="N86" s="51"/>
    </row>
    <row r="87" spans="1:14" ht="15.75" thickBot="1">
      <c r="B87" s="823" t="s">
        <v>953</v>
      </c>
      <c r="C87" s="824"/>
      <c r="D87" s="824"/>
      <c r="E87" s="824"/>
      <c r="F87" s="824"/>
      <c r="G87" s="824"/>
      <c r="H87" s="824"/>
      <c r="I87" s="824"/>
      <c r="J87" s="824"/>
      <c r="K87" s="824"/>
      <c r="L87" s="824"/>
      <c r="M87" s="825"/>
      <c r="N87" s="52">
        <f>L84+L85+L86</f>
        <v>4702.8621880766495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20379.06948166548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83.453993333333329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32815.804960556692</v>
      </c>
      <c r="N48" s="272">
        <f>K48*M48</f>
        <v>13126.321984222677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570.61455823723395</v>
      </c>
      <c r="N49" s="272">
        <f>K49*M49</f>
        <v>1711.8436747117019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14838.165658934378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834.53993333333324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15756.159585601044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3151.2319171202089</v>
      </c>
      <c r="M84" s="859"/>
      <c r="N84" s="51"/>
    </row>
    <row r="85" spans="1:14">
      <c r="B85" s="89" t="s">
        <v>973</v>
      </c>
      <c r="C85" s="90"/>
      <c r="D85" s="90"/>
      <c r="E85" s="90"/>
      <c r="F85" s="90"/>
      <c r="G85" s="90"/>
      <c r="H85" s="90"/>
      <c r="I85" s="87"/>
      <c r="J85" s="88"/>
      <c r="K85" s="304">
        <v>0.05</v>
      </c>
      <c r="L85" s="858">
        <f>N79*K85</f>
        <v>787.80797928005222</v>
      </c>
      <c r="M85" s="859"/>
      <c r="N85" s="51"/>
    </row>
    <row r="86" spans="1:14" ht="15.75" thickBot="1">
      <c r="B86" s="91" t="s">
        <v>974</v>
      </c>
      <c r="C86" s="92"/>
      <c r="D86" s="92"/>
      <c r="E86" s="92"/>
      <c r="F86" s="92"/>
      <c r="G86" s="92"/>
      <c r="H86" s="92"/>
      <c r="I86" s="93"/>
      <c r="J86" s="94"/>
      <c r="K86" s="305">
        <v>0.05</v>
      </c>
      <c r="L86" s="860">
        <f>N79*K86</f>
        <v>787.80797928005222</v>
      </c>
      <c r="M86" s="861"/>
      <c r="N86" s="51"/>
    </row>
    <row r="87" spans="1:14" ht="15.75" thickBot="1">
      <c r="B87" s="823" t="s">
        <v>953</v>
      </c>
      <c r="C87" s="824"/>
      <c r="D87" s="824"/>
      <c r="E87" s="824"/>
      <c r="F87" s="824"/>
      <c r="G87" s="824"/>
      <c r="H87" s="824"/>
      <c r="I87" s="824"/>
      <c r="J87" s="824"/>
      <c r="K87" s="824"/>
      <c r="L87" s="824"/>
      <c r="M87" s="825"/>
      <c r="N87" s="52">
        <f>L84+L85+L86</f>
        <v>4726.8478756803133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20483.007461281359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309.15631148587727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6618.6709820862243</v>
      </c>
      <c r="N48" s="272">
        <f>K48*M48</f>
        <v>529.49367856689798</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31954.057132317532</v>
      </c>
      <c r="N49" s="272">
        <f>K49*M49</f>
        <v>12781.622852927014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570.61455823723395</v>
      </c>
      <c r="N50" s="272">
        <f>K50*M50</f>
        <v>1711.8436747117019</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136947.39804953415</v>
      </c>
      <c r="N51" s="272">
        <f>K51*M51</f>
        <v>205421.09707430121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220444.05728050682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3091.5631148587727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223844.77670685149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44768.955341370303</v>
      </c>
      <c r="M84" s="859"/>
      <c r="N84" s="51"/>
    </row>
    <row r="85" spans="1:14">
      <c r="B85" s="89" t="s">
        <v>973</v>
      </c>
      <c r="C85" s="90"/>
      <c r="D85" s="90"/>
      <c r="E85" s="90"/>
      <c r="F85" s="90"/>
      <c r="G85" s="90"/>
      <c r="H85" s="90"/>
      <c r="I85" s="87"/>
      <c r="J85" s="88"/>
      <c r="K85" s="304">
        <v>0.05</v>
      </c>
      <c r="L85" s="858">
        <f>N79*K85</f>
        <v>11192.238835342576</v>
      </c>
      <c r="M85" s="859"/>
      <c r="N85" s="51"/>
    </row>
    <row r="86" spans="1:14" ht="15.75" thickBot="1">
      <c r="B86" s="91" t="s">
        <v>974</v>
      </c>
      <c r="C86" s="92"/>
      <c r="D86" s="92"/>
      <c r="E86" s="92"/>
      <c r="F86" s="92"/>
      <c r="G86" s="92"/>
      <c r="H86" s="92"/>
      <c r="I86" s="93"/>
      <c r="J86" s="94"/>
      <c r="K86" s="305">
        <v>0.05</v>
      </c>
      <c r="L86" s="860">
        <f>N79*K86</f>
        <v>11192.238835342576</v>
      </c>
      <c r="M86" s="861"/>
      <c r="N86" s="51"/>
    </row>
    <row r="87" spans="1:14" ht="15.75" thickBot="1">
      <c r="B87" s="823" t="s">
        <v>953</v>
      </c>
      <c r="C87" s="824"/>
      <c r="D87" s="824"/>
      <c r="E87" s="824"/>
      <c r="F87" s="824"/>
      <c r="G87" s="824"/>
      <c r="H87" s="824"/>
      <c r="I87" s="824"/>
      <c r="J87" s="824"/>
      <c r="K87" s="824"/>
      <c r="L87" s="824"/>
      <c r="M87" s="825"/>
      <c r="N87" s="52">
        <f>L84+L85+L86</f>
        <v>67153.433012055451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290998.20971890696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309.15631148587727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32815.804960556692</v>
      </c>
      <c r="N48" s="272">
        <f>K48*M48</f>
        <v>13126.321984222677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570.61455823723395</v>
      </c>
      <c r="N49" s="272">
        <f>K49*M49</f>
        <v>1711.8436747117019</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136947.39804953415</v>
      </c>
      <c r="N50" s="272">
        <f>K50*M50</f>
        <v>205421.09707430121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220259.26273323561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3091.5631148587727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223659.98215958028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44731.996431916057</v>
      </c>
      <c r="M84" s="859"/>
      <c r="N84" s="51"/>
    </row>
    <row r="85" spans="1:14">
      <c r="B85" s="89" t="s">
        <v>973</v>
      </c>
      <c r="C85" s="90"/>
      <c r="D85" s="90"/>
      <c r="E85" s="90"/>
      <c r="F85" s="90"/>
      <c r="G85" s="90"/>
      <c r="H85" s="90"/>
      <c r="I85" s="87"/>
      <c r="J85" s="88"/>
      <c r="K85" s="304">
        <v>0.05</v>
      </c>
      <c r="L85" s="858">
        <f>N79*K85</f>
        <v>11182.999107979014</v>
      </c>
      <c r="M85" s="859"/>
      <c r="N85" s="51"/>
    </row>
    <row r="86" spans="1:14" ht="15.75" thickBot="1">
      <c r="B86" s="91" t="s">
        <v>974</v>
      </c>
      <c r="C86" s="92"/>
      <c r="D86" s="92"/>
      <c r="E86" s="92"/>
      <c r="F86" s="92"/>
      <c r="G86" s="92"/>
      <c r="H86" s="92"/>
      <c r="I86" s="93"/>
      <c r="J86" s="94"/>
      <c r="K86" s="305">
        <v>0.05</v>
      </c>
      <c r="L86" s="860">
        <f>N79*K86</f>
        <v>11182.999107979014</v>
      </c>
      <c r="M86" s="861"/>
      <c r="N86" s="51"/>
    </row>
    <row r="87" spans="1:14" ht="15.75" thickBot="1">
      <c r="B87" s="823" t="s">
        <v>953</v>
      </c>
      <c r="C87" s="824"/>
      <c r="D87" s="824"/>
      <c r="E87" s="824"/>
      <c r="F87" s="824"/>
      <c r="G87" s="824"/>
      <c r="H87" s="824"/>
      <c r="I87" s="824"/>
      <c r="J87" s="824"/>
      <c r="K87" s="824"/>
      <c r="L87" s="824"/>
      <c r="M87" s="825"/>
      <c r="N87" s="52">
        <f>L84+L85+L86</f>
        <v>67097.994647874089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290757.97680745437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241</v>
      </c>
      <c r="B36" s="872" t="str">
        <f>VLOOKUP(A36,EQUIPOS!A6:D154,3,FALSE)</f>
        <v>Grúa (capacidad 15 ton)</v>
      </c>
      <c r="C36" s="873"/>
      <c r="D36" s="873"/>
      <c r="E36" s="873"/>
      <c r="F36" s="873"/>
      <c r="G36" s="873"/>
      <c r="H36" s="874"/>
      <c r="I36" s="267"/>
      <c r="J36" s="268"/>
      <c r="K36" s="269">
        <f>VLOOKUP(A36,EQUIPOS!A6:D163,4,FALSE)</f>
        <v>160124.15912083694</v>
      </c>
      <c r="L36" s="270"/>
      <c r="M36" s="336">
        <v>0.75</v>
      </c>
      <c r="N36" s="272">
        <f>K36/M36</f>
        <v>213498.87882778258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9815.2576204802663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223314.13644826284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9869.8105158976014</v>
      </c>
      <c r="N48" s="272">
        <f>K48*M48</f>
        <v>9869.8105158976014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9869.8105158976014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49076.288102401333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282260.23506656179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56452.04701331236</v>
      </c>
      <c r="M84" s="859"/>
      <c r="N84" s="51"/>
    </row>
    <row r="85" spans="1:14">
      <c r="B85" s="89" t="s">
        <v>973</v>
      </c>
      <c r="C85" s="90"/>
      <c r="D85" s="90"/>
      <c r="E85" s="90"/>
      <c r="F85" s="90"/>
      <c r="G85" s="90"/>
      <c r="H85" s="90"/>
      <c r="I85" s="87"/>
      <c r="J85" s="88"/>
      <c r="K85" s="304">
        <v>0.05</v>
      </c>
      <c r="L85" s="858">
        <f>N79*K85</f>
        <v>14113.01175332809</v>
      </c>
      <c r="M85" s="859"/>
      <c r="N85" s="51"/>
    </row>
    <row r="86" spans="1:14" ht="15.75" thickBot="1">
      <c r="B86" s="91" t="s">
        <v>974</v>
      </c>
      <c r="C86" s="92"/>
      <c r="D86" s="92"/>
      <c r="E86" s="92"/>
      <c r="F86" s="92"/>
      <c r="G86" s="92"/>
      <c r="H86" s="92"/>
      <c r="I86" s="93"/>
      <c r="J86" s="94"/>
      <c r="K86" s="305">
        <v>0.05</v>
      </c>
      <c r="L86" s="860">
        <f>N79*K86</f>
        <v>14113.01175332809</v>
      </c>
      <c r="M86" s="861"/>
      <c r="N86" s="51"/>
    </row>
    <row r="87" spans="1:14" ht="15.75" thickBot="1">
      <c r="B87" s="823" t="s">
        <v>953</v>
      </c>
      <c r="C87" s="824"/>
      <c r="D87" s="824"/>
      <c r="E87" s="824"/>
      <c r="F87" s="824"/>
      <c r="G87" s="824"/>
      <c r="H87" s="824"/>
      <c r="I87" s="824"/>
      <c r="J87" s="824"/>
      <c r="K87" s="824"/>
      <c r="L87" s="824"/>
      <c r="M87" s="825"/>
      <c r="N87" s="52">
        <f>L84+L85+L86</f>
        <v>84678.070519968533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366938.3055865303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7361.4432153601992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9869.8105158976014</v>
      </c>
      <c r="N48" s="272">
        <f>K48*M48</f>
        <v>9869.8105158976014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9869.8105158976014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36807.216076800993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54038.469808058791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10807.69396161176</v>
      </c>
      <c r="M84" s="859"/>
      <c r="N84" s="51"/>
    </row>
    <row r="85" spans="1:14">
      <c r="B85" s="89" t="s">
        <v>973</v>
      </c>
      <c r="C85" s="90"/>
      <c r="D85" s="90"/>
      <c r="E85" s="90"/>
      <c r="F85" s="90"/>
      <c r="G85" s="90"/>
      <c r="H85" s="90"/>
      <c r="I85" s="87"/>
      <c r="J85" s="88"/>
      <c r="K85" s="304">
        <v>0.05</v>
      </c>
      <c r="L85" s="858">
        <f>N79*K85</f>
        <v>2701.9234904029399</v>
      </c>
      <c r="M85" s="859"/>
      <c r="N85" s="51"/>
    </row>
    <row r="86" spans="1:14" ht="15.75" thickBot="1">
      <c r="B86" s="91" t="s">
        <v>974</v>
      </c>
      <c r="C86" s="92"/>
      <c r="D86" s="92"/>
      <c r="E86" s="92"/>
      <c r="F86" s="92"/>
      <c r="G86" s="92"/>
      <c r="H86" s="92"/>
      <c r="I86" s="93"/>
      <c r="J86" s="94"/>
      <c r="K86" s="305">
        <v>0.05</v>
      </c>
      <c r="L86" s="860">
        <f>N79*K86</f>
        <v>2701.9234904029399</v>
      </c>
      <c r="M86" s="861"/>
      <c r="N86" s="51"/>
    </row>
    <row r="87" spans="1:14" ht="15.75" thickBot="1">
      <c r="B87" s="823" t="s">
        <v>953</v>
      </c>
      <c r="C87" s="824"/>
      <c r="D87" s="824"/>
      <c r="E87" s="824"/>
      <c r="F87" s="824"/>
      <c r="G87" s="824"/>
      <c r="H87" s="824"/>
      <c r="I87" s="824"/>
      <c r="J87" s="824"/>
      <c r="K87" s="824"/>
      <c r="L87" s="824"/>
      <c r="M87" s="825"/>
      <c r="N87" s="52">
        <f>L84+L85+L86</f>
        <v>16211.54094241764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70250.010750476431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2898.3404201801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9869.8105158976014</v>
      </c>
      <c r="N48" s="272">
        <f>K48*M48</f>
        <v>9869.8105158976014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9869.8105158976014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19322.269467867332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32090.420403945034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6418.0840807890072</v>
      </c>
      <c r="M84" s="859"/>
      <c r="N84" s="51"/>
    </row>
    <row r="85" spans="1:14">
      <c r="B85" s="89" t="s">
        <v>973</v>
      </c>
      <c r="C85" s="90"/>
      <c r="D85" s="90"/>
      <c r="E85" s="90"/>
      <c r="F85" s="90"/>
      <c r="G85" s="90"/>
      <c r="H85" s="90"/>
      <c r="I85" s="87"/>
      <c r="J85" s="88"/>
      <c r="K85" s="304">
        <v>0.05</v>
      </c>
      <c r="L85" s="858">
        <f>N79*K85</f>
        <v>1604.5210201972518</v>
      </c>
      <c r="M85" s="859"/>
      <c r="N85" s="51"/>
    </row>
    <row r="86" spans="1:14" ht="15.75" thickBot="1">
      <c r="B86" s="91" t="s">
        <v>974</v>
      </c>
      <c r="C86" s="92"/>
      <c r="D86" s="92"/>
      <c r="E86" s="92"/>
      <c r="F86" s="92"/>
      <c r="G86" s="92"/>
      <c r="H86" s="92"/>
      <c r="I86" s="93"/>
      <c r="J86" s="94"/>
      <c r="K86" s="305">
        <v>0.05</v>
      </c>
      <c r="L86" s="860">
        <f>N79*K86</f>
        <v>1604.5210201972518</v>
      </c>
      <c r="M86" s="861"/>
      <c r="N86" s="51"/>
    </row>
    <row r="87" spans="1:14" ht="15.75" thickBot="1">
      <c r="B87" s="823" t="s">
        <v>953</v>
      </c>
      <c r="C87" s="824"/>
      <c r="D87" s="824"/>
      <c r="E87" s="824"/>
      <c r="F87" s="824"/>
      <c r="G87" s="824"/>
      <c r="H87" s="824"/>
      <c r="I87" s="824"/>
      <c r="J87" s="824"/>
      <c r="K87" s="824"/>
      <c r="L87" s="824"/>
      <c r="M87" s="825"/>
      <c r="N87" s="52">
        <f>L84+L85+L86</f>
        <v>9627.1261211835099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41717.546525128542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2173.7553151350749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9869.8105158976014</v>
      </c>
      <c r="N48" s="272">
        <f>K48*M48</f>
        <v>9869.8105158976014</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9869.8105158976014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14491.702100900498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26535.267931933173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5307.0535863866353</v>
      </c>
      <c r="M84" s="859"/>
      <c r="N84" s="51"/>
    </row>
    <row r="85" spans="1:14">
      <c r="B85" s="89" t="s">
        <v>973</v>
      </c>
      <c r="C85" s="90"/>
      <c r="D85" s="90"/>
      <c r="E85" s="90"/>
      <c r="F85" s="90"/>
      <c r="G85" s="90"/>
      <c r="H85" s="90"/>
      <c r="I85" s="87"/>
      <c r="J85" s="88"/>
      <c r="K85" s="304">
        <v>0.05</v>
      </c>
      <c r="L85" s="858">
        <f>N79*K85</f>
        <v>1326.7633965966588</v>
      </c>
      <c r="M85" s="859"/>
      <c r="N85" s="51"/>
    </row>
    <row r="86" spans="1:14" ht="15.75" thickBot="1">
      <c r="B86" s="91" t="s">
        <v>974</v>
      </c>
      <c r="C86" s="92"/>
      <c r="D86" s="92"/>
      <c r="E86" s="92"/>
      <c r="F86" s="92"/>
      <c r="G86" s="92"/>
      <c r="H86" s="92"/>
      <c r="I86" s="93"/>
      <c r="J86" s="94"/>
      <c r="K86" s="305">
        <v>0.05</v>
      </c>
      <c r="L86" s="860">
        <f>N79*K86</f>
        <v>1326.7633965966588</v>
      </c>
      <c r="M86" s="861"/>
      <c r="N86" s="51"/>
    </row>
    <row r="87" spans="1:14" ht="15.75" thickBot="1">
      <c r="B87" s="823" t="s">
        <v>953</v>
      </c>
      <c r="C87" s="824"/>
      <c r="D87" s="824"/>
      <c r="E87" s="824"/>
      <c r="F87" s="824"/>
      <c r="G87" s="824"/>
      <c r="H87" s="824"/>
      <c r="I87" s="824"/>
      <c r="J87" s="824"/>
      <c r="K87" s="824"/>
      <c r="L87" s="824"/>
      <c r="M87" s="825"/>
      <c r="N87" s="52">
        <f>L84+L85+L86</f>
        <v>7960.5803795799529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34495.848311513124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12372.173471193613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60925.571456508616</v>
      </c>
      <c r="N48" s="272">
        <f>K48*M48</f>
        <v>127943.7000586681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9869.8105158976014</v>
      </c>
      <c r="N49" s="272">
        <f>K49*M49</f>
        <v>9869.8105158976014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137813.51057456571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82481.156474624091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232666.84052038341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46533.368104076682</v>
      </c>
      <c r="M84" s="859"/>
      <c r="N84" s="51"/>
    </row>
    <row r="85" spans="1:14">
      <c r="B85" s="89" t="s">
        <v>973</v>
      </c>
      <c r="C85" s="90"/>
      <c r="D85" s="90"/>
      <c r="E85" s="90"/>
      <c r="F85" s="90"/>
      <c r="G85" s="90"/>
      <c r="H85" s="90"/>
      <c r="I85" s="87"/>
      <c r="J85" s="88"/>
      <c r="K85" s="304">
        <v>0.05</v>
      </c>
      <c r="L85" s="858">
        <f>N79*K85</f>
        <v>11633.342026019171</v>
      </c>
      <c r="M85" s="859"/>
      <c r="N85" s="51"/>
    </row>
    <row r="86" spans="1:14" ht="15.75" thickBot="1">
      <c r="B86" s="91" t="s">
        <v>974</v>
      </c>
      <c r="C86" s="92"/>
      <c r="D86" s="92"/>
      <c r="E86" s="92"/>
      <c r="F86" s="92"/>
      <c r="G86" s="92"/>
      <c r="H86" s="92"/>
      <c r="I86" s="93"/>
      <c r="J86" s="94"/>
      <c r="K86" s="305">
        <v>0.05</v>
      </c>
      <c r="L86" s="860">
        <f>N79*K86</f>
        <v>11633.342026019171</v>
      </c>
      <c r="M86" s="861"/>
      <c r="N86" s="51"/>
    </row>
    <row r="87" spans="1:14" ht="15.75" thickBot="1">
      <c r="B87" s="823" t="s">
        <v>953</v>
      </c>
      <c r="C87" s="824"/>
      <c r="D87" s="824"/>
      <c r="E87" s="824"/>
      <c r="F87" s="824"/>
      <c r="G87" s="824"/>
      <c r="H87" s="824"/>
      <c r="I87" s="824"/>
      <c r="J87" s="824"/>
      <c r="K87" s="824"/>
      <c r="L87" s="824"/>
      <c r="M87" s="825"/>
      <c r="N87" s="52">
        <f>L84+L85+L86</f>
        <v>69800.052156115024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302466.89267649845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12372.173471193613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60925.571456508616</v>
      </c>
      <c r="N48" s="272">
        <f>K48*M48</f>
        <v>121851.14291301723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9869.8105158976014</v>
      </c>
      <c r="N49" s="272">
        <f>K49*M49</f>
        <v>9869.8105158976014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131720.95342891483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82481.156474624091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226574.28337473253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45314.85667494651</v>
      </c>
      <c r="M84" s="859"/>
      <c r="N84" s="51"/>
    </row>
    <row r="85" spans="1:14">
      <c r="B85" s="89" t="s">
        <v>973</v>
      </c>
      <c r="C85" s="90"/>
      <c r="D85" s="90"/>
      <c r="E85" s="90"/>
      <c r="F85" s="90"/>
      <c r="G85" s="90"/>
      <c r="H85" s="90"/>
      <c r="I85" s="87"/>
      <c r="J85" s="88"/>
      <c r="K85" s="304">
        <v>0.05</v>
      </c>
      <c r="L85" s="858">
        <f>N79*K85</f>
        <v>11328.714168736627</v>
      </c>
      <c r="M85" s="859"/>
      <c r="N85" s="51"/>
    </row>
    <row r="86" spans="1:14" ht="15.75" thickBot="1">
      <c r="B86" s="91" t="s">
        <v>974</v>
      </c>
      <c r="C86" s="92"/>
      <c r="D86" s="92"/>
      <c r="E86" s="92"/>
      <c r="F86" s="92"/>
      <c r="G86" s="92"/>
      <c r="H86" s="92"/>
      <c r="I86" s="93"/>
      <c r="J86" s="94"/>
      <c r="K86" s="305">
        <v>0.05</v>
      </c>
      <c r="L86" s="860">
        <f>N79*K86</f>
        <v>11328.714168736627</v>
      </c>
      <c r="M86" s="861"/>
      <c r="N86" s="51"/>
    </row>
    <row r="87" spans="1:14" ht="15.75" thickBot="1">
      <c r="B87" s="823" t="s">
        <v>953</v>
      </c>
      <c r="C87" s="824"/>
      <c r="D87" s="824"/>
      <c r="E87" s="824"/>
      <c r="F87" s="824"/>
      <c r="G87" s="824"/>
      <c r="H87" s="824"/>
      <c r="I87" s="824"/>
      <c r="J87" s="824"/>
      <c r="K87" s="824"/>
      <c r="L87" s="824"/>
      <c r="M87" s="825"/>
      <c r="N87" s="52">
        <f>L84+L85+L86</f>
        <v>67972.285012419758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294546.56838715228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5165.9250634106666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60925.571456508616</v>
      </c>
      <c r="N48" s="272">
        <f>K48*M48</f>
        <v>79812.49860802629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9869.8105158976014</v>
      </c>
      <c r="N49" s="272">
        <f>K49*M49</f>
        <v>9869.8105158976014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89682.309123923886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51659.250634106662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146507.48482144123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29301.49696428825</v>
      </c>
      <c r="M84" s="859"/>
      <c r="N84" s="51"/>
    </row>
    <row r="85" spans="1:14">
      <c r="B85" s="89" t="s">
        <v>973</v>
      </c>
      <c r="C85" s="90"/>
      <c r="D85" s="90"/>
      <c r="E85" s="90"/>
      <c r="F85" s="90"/>
      <c r="G85" s="90"/>
      <c r="H85" s="90"/>
      <c r="I85" s="87"/>
      <c r="J85" s="88"/>
      <c r="K85" s="304">
        <v>0.05</v>
      </c>
      <c r="L85" s="858">
        <f>N79*K85</f>
        <v>7325.3742410720624</v>
      </c>
      <c r="M85" s="859"/>
      <c r="N85" s="51"/>
    </row>
    <row r="86" spans="1:14" ht="15.75" thickBot="1">
      <c r="B86" s="91" t="s">
        <v>974</v>
      </c>
      <c r="C86" s="92"/>
      <c r="D86" s="92"/>
      <c r="E86" s="92"/>
      <c r="F86" s="92"/>
      <c r="G86" s="92"/>
      <c r="H86" s="92"/>
      <c r="I86" s="93"/>
      <c r="J86" s="94"/>
      <c r="K86" s="305">
        <v>0.05</v>
      </c>
      <c r="L86" s="860">
        <f>N79*K86</f>
        <v>7325.3742410720624</v>
      </c>
      <c r="M86" s="861"/>
      <c r="N86" s="51"/>
    </row>
    <row r="87" spans="1:14" ht="15.75" thickBot="1">
      <c r="B87" s="823" t="s">
        <v>953</v>
      </c>
      <c r="C87" s="824"/>
      <c r="D87" s="824"/>
      <c r="E87" s="824"/>
      <c r="F87" s="824"/>
      <c r="G87" s="824"/>
      <c r="H87" s="824"/>
      <c r="I87" s="824"/>
      <c r="J87" s="824"/>
      <c r="K87" s="824"/>
      <c r="L87" s="824"/>
      <c r="M87" s="825"/>
      <c r="N87" s="52">
        <f>L84+L85+L86</f>
        <v>43952.245446432367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190459.73026787362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4330.2607149177647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60925.571456508616</v>
      </c>
      <c r="N48" s="272">
        <f>K48*M48</f>
        <v>67018.128602159486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9869.8105158976014</v>
      </c>
      <c r="N49" s="272">
        <f>K49*M49</f>
        <v>9869.8105158976014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76887.939118057082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43302.607149177646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124520.80698215248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24904.1613964305</v>
      </c>
      <c r="M84" s="859"/>
      <c r="N84" s="51"/>
    </row>
    <row r="85" spans="1:14">
      <c r="B85" s="89" t="s">
        <v>973</v>
      </c>
      <c r="C85" s="90"/>
      <c r="D85" s="90"/>
      <c r="E85" s="90"/>
      <c r="F85" s="90"/>
      <c r="G85" s="90"/>
      <c r="H85" s="90"/>
      <c r="I85" s="87"/>
      <c r="J85" s="88"/>
      <c r="K85" s="304">
        <v>0.05</v>
      </c>
      <c r="L85" s="858">
        <f>N79*K85</f>
        <v>6226.0403491076249</v>
      </c>
      <c r="M85" s="859"/>
      <c r="N85" s="51"/>
    </row>
    <row r="86" spans="1:14" ht="15.75" thickBot="1">
      <c r="B86" s="91" t="s">
        <v>974</v>
      </c>
      <c r="C86" s="92"/>
      <c r="D86" s="92"/>
      <c r="E86" s="92"/>
      <c r="F86" s="92"/>
      <c r="G86" s="92"/>
      <c r="H86" s="92"/>
      <c r="I86" s="93"/>
      <c r="J86" s="94"/>
      <c r="K86" s="305">
        <v>0.05</v>
      </c>
      <c r="L86" s="860">
        <f>N79*K86</f>
        <v>6226.0403491076249</v>
      </c>
      <c r="M86" s="861"/>
      <c r="N86" s="51"/>
    </row>
    <row r="87" spans="1:14" ht="15.75" thickBot="1">
      <c r="B87" s="823" t="s">
        <v>953</v>
      </c>
      <c r="C87" s="824"/>
      <c r="D87" s="824"/>
      <c r="E87" s="824"/>
      <c r="F87" s="824"/>
      <c r="G87" s="824"/>
      <c r="H87" s="824"/>
      <c r="I87" s="824"/>
      <c r="J87" s="824"/>
      <c r="K87" s="824"/>
      <c r="L87" s="824"/>
      <c r="M87" s="825"/>
      <c r="N87" s="52">
        <f>L84+L85+L86</f>
        <v>37356.24209464575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161877.04907679823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294.45772861440798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60925.571456508616</v>
      </c>
      <c r="N48" s="272">
        <f>K48*M48</f>
        <v>3046.2785728254312</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91.77054794235211</v>
      </c>
      <c r="N49" s="272">
        <f>K49*M49</f>
        <v>458.85273971176053</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4797.8090125471153</v>
      </c>
      <c r="N50" s="272">
        <f>K50*M50</f>
        <v>4797.8090125471153</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8302.9403250843061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11541.975339842795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2308.395067968559</v>
      </c>
      <c r="M84" s="859"/>
      <c r="N84" s="51"/>
    </row>
    <row r="85" spans="1:14">
      <c r="B85" s="89" t="s">
        <v>973</v>
      </c>
      <c r="C85" s="90"/>
      <c r="D85" s="90"/>
      <c r="E85" s="90"/>
      <c r="F85" s="90"/>
      <c r="G85" s="90"/>
      <c r="H85" s="90"/>
      <c r="I85" s="87"/>
      <c r="J85" s="88"/>
      <c r="K85" s="304">
        <v>0.05</v>
      </c>
      <c r="L85" s="858">
        <f>N79*K85</f>
        <v>577.09876699213976</v>
      </c>
      <c r="M85" s="859"/>
      <c r="N85" s="51"/>
    </row>
    <row r="86" spans="1:14" ht="15.75" thickBot="1">
      <c r="B86" s="91" t="s">
        <v>974</v>
      </c>
      <c r="C86" s="92"/>
      <c r="D86" s="92"/>
      <c r="E86" s="92"/>
      <c r="F86" s="92"/>
      <c r="G86" s="92"/>
      <c r="H86" s="92"/>
      <c r="I86" s="93"/>
      <c r="J86" s="94"/>
      <c r="K86" s="305">
        <v>0.05</v>
      </c>
      <c r="L86" s="860">
        <f>N79*K86</f>
        <v>577.09876699213976</v>
      </c>
      <c r="M86" s="861"/>
      <c r="N86" s="51"/>
    </row>
    <row r="87" spans="1:14" ht="15.75" thickBot="1">
      <c r="B87" s="823" t="s">
        <v>953</v>
      </c>
      <c r="C87" s="824"/>
      <c r="D87" s="824"/>
      <c r="E87" s="824"/>
      <c r="F87" s="824"/>
      <c r="G87" s="824"/>
      <c r="H87" s="824"/>
      <c r="I87" s="824"/>
      <c r="J87" s="824"/>
      <c r="K87" s="824"/>
      <c r="L87" s="824"/>
      <c r="M87" s="825"/>
      <c r="N87" s="52">
        <f>L84+L85+L86</f>
        <v>3462.5926019528383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15004.567941795633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125.18099000000001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1727.972268573069</v>
      </c>
      <c r="N48" s="272">
        <f>K48*M48</f>
        <v>1727.972268573069</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32387.169352484481</v>
      </c>
      <c r="N49" s="272">
        <f>K49*M49</f>
        <v>1619.3584676242242</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60925.571456508616</v>
      </c>
      <c r="N50" s="272">
        <f>K50*M50</f>
        <v>4569.4178592381459</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91.77054794235211</v>
      </c>
      <c r="N51" s="272">
        <f>K51*M51</f>
        <v>458.85273971176053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8375.6013351471993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1251.8099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9752.5922251472002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1950.51844502944</v>
      </c>
      <c r="M84" s="859"/>
      <c r="N84" s="51"/>
    </row>
    <row r="85" spans="1:14">
      <c r="B85" s="89" t="s">
        <v>973</v>
      </c>
      <c r="C85" s="90"/>
      <c r="D85" s="90"/>
      <c r="E85" s="90"/>
      <c r="F85" s="90"/>
      <c r="G85" s="90"/>
      <c r="H85" s="90"/>
      <c r="I85" s="87"/>
      <c r="J85" s="88"/>
      <c r="K85" s="304">
        <v>0.05</v>
      </c>
      <c r="L85" s="858">
        <f>N79*K85</f>
        <v>487.62961125736001</v>
      </c>
      <c r="M85" s="859"/>
      <c r="N85" s="51"/>
    </row>
    <row r="86" spans="1:14" ht="15.75" thickBot="1">
      <c r="B86" s="91" t="s">
        <v>974</v>
      </c>
      <c r="C86" s="92"/>
      <c r="D86" s="92"/>
      <c r="E86" s="92"/>
      <c r="F86" s="92"/>
      <c r="G86" s="92"/>
      <c r="H86" s="92"/>
      <c r="I86" s="93"/>
      <c r="J86" s="94"/>
      <c r="K86" s="305">
        <v>0.05</v>
      </c>
      <c r="L86" s="860">
        <f>N79*K86</f>
        <v>487.62961125736001</v>
      </c>
      <c r="M86" s="861"/>
      <c r="N86" s="51"/>
    </row>
    <row r="87" spans="1:14" ht="15.75" thickBot="1">
      <c r="B87" s="823" t="s">
        <v>953</v>
      </c>
      <c r="C87" s="824"/>
      <c r="D87" s="824"/>
      <c r="E87" s="824"/>
      <c r="F87" s="824"/>
      <c r="G87" s="824"/>
      <c r="H87" s="824"/>
      <c r="I87" s="824"/>
      <c r="J87" s="824"/>
      <c r="K87" s="824"/>
      <c r="L87" s="824"/>
      <c r="M87" s="825"/>
      <c r="N87" s="52">
        <f>L84+L85+L86</f>
        <v>2925.7776675441601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12678.36989269136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253</v>
      </c>
      <c r="B36" s="872" t="str">
        <f>VLOOKUP(A36,EQUIPOS!A6:D154,3,FALSE)</f>
        <v>Máquina hidrosembradora</v>
      </c>
      <c r="C36" s="873"/>
      <c r="D36" s="873"/>
      <c r="E36" s="873"/>
      <c r="F36" s="873"/>
      <c r="G36" s="873"/>
      <c r="H36" s="874"/>
      <c r="I36" s="267"/>
      <c r="J36" s="268"/>
      <c r="K36" s="269">
        <f>VLOOKUP(A36,EQUIPOS!A6:D163,4,FALSE)</f>
        <v>17213.648593395581</v>
      </c>
      <c r="L36" s="270"/>
      <c r="M36" s="336">
        <v>350</v>
      </c>
      <c r="N36" s="272">
        <f>K36/M36</f>
        <v>49.181853123987374</v>
      </c>
    </row>
    <row r="37" spans="1:14">
      <c r="A37" s="113" t="s">
        <v>138</v>
      </c>
      <c r="B37" s="872" t="str">
        <f>VLOOKUP(A37,EQUIPOS!A7:D154,3,FALSE)</f>
        <v>Camioneta D-300</v>
      </c>
      <c r="C37" s="873"/>
      <c r="D37" s="873"/>
      <c r="E37" s="873"/>
      <c r="F37" s="873"/>
      <c r="G37" s="873"/>
      <c r="H37" s="874"/>
      <c r="I37" s="421"/>
      <c r="J37" s="422"/>
      <c r="K37" s="269">
        <f>VLOOKUP(A37,EQUIPOS!A7:D164,4,FALSE)</f>
        <v>34342.356246427778</v>
      </c>
      <c r="L37" s="335"/>
      <c r="M37" s="336">
        <v>350</v>
      </c>
      <c r="N37" s="272">
        <f>K37/M37</f>
        <v>98.12101784693651</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5.2581737252572855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152.56104469618117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1727.972268573069</v>
      </c>
      <c r="N48" s="272">
        <f>K48*M48</f>
        <v>1727.972268573069</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2035.7393500870546</v>
      </c>
      <c r="N49" s="272">
        <f>K49*M49</f>
        <v>814.29574003482185</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91.77054794235211</v>
      </c>
      <c r="N50" s="272">
        <f>K50*M50</f>
        <v>458.85273971176053</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32387.169352484481</v>
      </c>
      <c r="N51" s="272">
        <f>K51*M51</f>
        <v>1619.3584676242242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4620.4792159438757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105.1634745051457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4878.2037351452027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975.64074702904054</v>
      </c>
      <c r="M84" s="859"/>
      <c r="N84" s="51"/>
    </row>
    <row r="85" spans="1:14">
      <c r="B85" s="89" t="s">
        <v>973</v>
      </c>
      <c r="C85" s="90"/>
      <c r="D85" s="90"/>
      <c r="E85" s="90"/>
      <c r="F85" s="90"/>
      <c r="G85" s="90"/>
      <c r="H85" s="90"/>
      <c r="I85" s="87"/>
      <c r="J85" s="88"/>
      <c r="K85" s="304">
        <v>0.05</v>
      </c>
      <c r="L85" s="858">
        <f>N79*K85</f>
        <v>243.91018675726013</v>
      </c>
      <c r="M85" s="859"/>
      <c r="N85" s="51"/>
    </row>
    <row r="86" spans="1:14" ht="15.75" thickBot="1">
      <c r="B86" s="91" t="s">
        <v>974</v>
      </c>
      <c r="C86" s="92"/>
      <c r="D86" s="92"/>
      <c r="E86" s="92"/>
      <c r="F86" s="92"/>
      <c r="G86" s="92"/>
      <c r="H86" s="92"/>
      <c r="I86" s="93"/>
      <c r="J86" s="94"/>
      <c r="K86" s="305">
        <v>0.05</v>
      </c>
      <c r="L86" s="860">
        <f>N79*K86</f>
        <v>243.91018675726013</v>
      </c>
      <c r="M86" s="861"/>
      <c r="N86" s="51"/>
    </row>
    <row r="87" spans="1:14" ht="15.75" thickBot="1">
      <c r="B87" s="823" t="s">
        <v>953</v>
      </c>
      <c r="C87" s="824"/>
      <c r="D87" s="824"/>
      <c r="E87" s="824"/>
      <c r="F87" s="824"/>
      <c r="G87" s="824"/>
      <c r="H87" s="824"/>
      <c r="I87" s="824"/>
      <c r="J87" s="824"/>
      <c r="K87" s="824"/>
      <c r="L87" s="824"/>
      <c r="M87" s="825"/>
      <c r="N87" s="52">
        <f>L84+L85+L86</f>
        <v>1463.4611205435608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6341.6648556887631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8000</v>
      </c>
      <c r="N36" s="272">
        <f>K36/M36</f>
        <v>4.2927945308034721</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29.445772861440798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33.738567392244271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4128.5555043821578</v>
      </c>
      <c r="N48" s="272">
        <f>K48*M48</f>
        <v>4334.9832796012661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14731.411250794888</v>
      </c>
      <c r="N49" s="272">
        <f>K49*M49</f>
        <v>14731.411250794888</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757.6665970362485</v>
      </c>
      <c r="N50" s="272">
        <f>K50*M50</f>
        <v>1515.333194072497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20581.727724468652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23560.043578004974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4712.0087156009949</v>
      </c>
      <c r="M84" s="859"/>
      <c r="N84" s="51"/>
    </row>
    <row r="85" spans="1:14">
      <c r="B85" s="89" t="s">
        <v>973</v>
      </c>
      <c r="C85" s="90"/>
      <c r="D85" s="90"/>
      <c r="E85" s="90"/>
      <c r="F85" s="90"/>
      <c r="G85" s="90"/>
      <c r="H85" s="90"/>
      <c r="I85" s="87"/>
      <c r="J85" s="88"/>
      <c r="K85" s="304">
        <v>0.05</v>
      </c>
      <c r="L85" s="858">
        <f>N79*K85</f>
        <v>1178.0021789002487</v>
      </c>
      <c r="M85" s="859"/>
      <c r="N85" s="51"/>
    </row>
    <row r="86" spans="1:14" ht="15.75" thickBot="1">
      <c r="B86" s="91" t="s">
        <v>974</v>
      </c>
      <c r="C86" s="92"/>
      <c r="D86" s="92"/>
      <c r="E86" s="92"/>
      <c r="F86" s="92"/>
      <c r="G86" s="92"/>
      <c r="H86" s="92"/>
      <c r="I86" s="93"/>
      <c r="J86" s="94"/>
      <c r="K86" s="305">
        <v>0.05</v>
      </c>
      <c r="L86" s="860">
        <f>N79*K86</f>
        <v>1178.0021789002487</v>
      </c>
      <c r="M86" s="861"/>
      <c r="N86" s="51"/>
    </row>
    <row r="87" spans="1:14" ht="15.75" thickBot="1">
      <c r="B87" s="823" t="s">
        <v>953</v>
      </c>
      <c r="C87" s="824"/>
      <c r="D87" s="824"/>
      <c r="E87" s="824"/>
      <c r="F87" s="824"/>
      <c r="G87" s="824"/>
      <c r="H87" s="824"/>
      <c r="I87" s="824"/>
      <c r="J87" s="824"/>
      <c r="K87" s="824"/>
      <c r="L87" s="824"/>
      <c r="M87" s="825"/>
      <c r="N87" s="52">
        <f>L84+L85+L86</f>
        <v>7068.013073401492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30628.056651406467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34342.356246427778</v>
      </c>
      <c r="L36" s="270"/>
      <c r="M36" s="336">
        <v>8000</v>
      </c>
      <c r="N36" s="272">
        <f>K36/M36</f>
        <v>4.2927945308034721</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29.445772861440798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33.738567392244271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13251.331376968539</v>
      </c>
      <c r="N48" s="272">
        <f>K48*M48</f>
        <v>13913.897945816967</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14731.411250794888</v>
      </c>
      <c r="N49" s="272">
        <f>K49*M49</f>
        <v>14731.411250794888</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757.6665970362485</v>
      </c>
      <c r="N50" s="272">
        <f>K50*M50</f>
        <v>1515.333194072497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30160.642390684352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33138.958244220674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6627.7916488441351</v>
      </c>
      <c r="M84" s="859"/>
      <c r="N84" s="51"/>
    </row>
    <row r="85" spans="1:14">
      <c r="B85" s="89" t="s">
        <v>973</v>
      </c>
      <c r="C85" s="90"/>
      <c r="D85" s="90"/>
      <c r="E85" s="90"/>
      <c r="F85" s="90"/>
      <c r="G85" s="90"/>
      <c r="H85" s="90"/>
      <c r="I85" s="87"/>
      <c r="J85" s="88"/>
      <c r="K85" s="304">
        <v>0.05</v>
      </c>
      <c r="L85" s="858">
        <f>N79*K85</f>
        <v>1656.9479122110338</v>
      </c>
      <c r="M85" s="859"/>
      <c r="N85" s="51"/>
    </row>
    <row r="86" spans="1:14" ht="15.75" thickBot="1">
      <c r="B86" s="91" t="s">
        <v>974</v>
      </c>
      <c r="C86" s="92"/>
      <c r="D86" s="92"/>
      <c r="E86" s="92"/>
      <c r="F86" s="92"/>
      <c r="G86" s="92"/>
      <c r="H86" s="92"/>
      <c r="I86" s="93"/>
      <c r="J86" s="94"/>
      <c r="K86" s="305">
        <v>0.05</v>
      </c>
      <c r="L86" s="860">
        <f>N79*K86</f>
        <v>1656.9479122110338</v>
      </c>
      <c r="M86" s="861"/>
      <c r="N86" s="51"/>
    </row>
    <row r="87" spans="1:14" ht="15.75" thickBot="1">
      <c r="B87" s="823" t="s">
        <v>953</v>
      </c>
      <c r="C87" s="824"/>
      <c r="D87" s="824"/>
      <c r="E87" s="824"/>
      <c r="F87" s="824"/>
      <c r="G87" s="824"/>
      <c r="H87" s="824"/>
      <c r="I87" s="824"/>
      <c r="J87" s="824"/>
      <c r="K87" s="824"/>
      <c r="L87" s="824"/>
      <c r="M87" s="825"/>
      <c r="N87" s="52">
        <f>L84+L85+L86</f>
        <v>9941.6874732662018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43080.645717486877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119</v>
      </c>
      <c r="B36" s="872" t="str">
        <f>VLOOKUP(A36,EQUIPOS!A6:D154,3,FALSE)</f>
        <v xml:space="preserve">Bomba de concreto, Producción: 30 m3/h, POTENCIA: 67 HP, MAX PRESION DE CONCRETO: 1150 PSI
</v>
      </c>
      <c r="C36" s="873"/>
      <c r="D36" s="873"/>
      <c r="E36" s="873"/>
      <c r="F36" s="873"/>
      <c r="G36" s="873"/>
      <c r="H36" s="874"/>
      <c r="I36" s="267"/>
      <c r="J36" s="268"/>
      <c r="K36" s="269">
        <f>VLOOKUP(A36,EQUIPOS!A6:D163,4,FALSE)</f>
        <v>44478.641796458949</v>
      </c>
      <c r="L36" s="270"/>
      <c r="M36" s="336">
        <v>100</v>
      </c>
      <c r="N36" s="272">
        <f>K36/M36</f>
        <v>444.78641796458948</v>
      </c>
    </row>
    <row r="37" spans="1:14">
      <c r="A37" s="113" t="s">
        <v>138</v>
      </c>
      <c r="B37" s="872" t="str">
        <f>VLOOKUP(A37,EQUIPOS!A7:D154,3,FALSE)</f>
        <v>Camioneta D-300</v>
      </c>
      <c r="C37" s="873"/>
      <c r="D37" s="873"/>
      <c r="E37" s="873"/>
      <c r="F37" s="873"/>
      <c r="G37" s="873"/>
      <c r="H37" s="874"/>
      <c r="I37" s="421"/>
      <c r="J37" s="422"/>
      <c r="K37" s="269">
        <f>VLOOKUP(A37,EQUIPOS!A7:D164,4,FALSE)</f>
        <v>34342.356246427778</v>
      </c>
      <c r="L37" s="335"/>
      <c r="M37" s="336">
        <v>1000</v>
      </c>
      <c r="N37" s="272">
        <f>K37/M37</f>
        <v>34.342356246427777</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4.4631027951800997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483.59187700619731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395716.84103346965</v>
      </c>
      <c r="N48" s="272">
        <f>K48*M48</f>
        <v>39571.684103346968</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3646.2005511729653</v>
      </c>
      <c r="N49" s="272">
        <f>K49*M49</f>
        <v>4010.8206062902623</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14093.494027293174</v>
      </c>
      <c r="N50" s="272">
        <f>K50*M50</f>
        <v>14093.494027293174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57675.9987369304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446.31027951800996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58605.900893454607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11721.180178690922</v>
      </c>
      <c r="M84" s="859"/>
      <c r="N84" s="51"/>
    </row>
    <row r="85" spans="1:14">
      <c r="B85" s="89" t="s">
        <v>973</v>
      </c>
      <c r="C85" s="90"/>
      <c r="D85" s="90"/>
      <c r="E85" s="90"/>
      <c r="F85" s="90"/>
      <c r="G85" s="90"/>
      <c r="H85" s="90"/>
      <c r="I85" s="87"/>
      <c r="J85" s="88"/>
      <c r="K85" s="304">
        <v>0.05</v>
      </c>
      <c r="L85" s="858">
        <f>N79*K85</f>
        <v>2930.2950446727305</v>
      </c>
      <c r="M85" s="859"/>
      <c r="N85" s="51"/>
    </row>
    <row r="86" spans="1:14" ht="15.75" thickBot="1">
      <c r="B86" s="91" t="s">
        <v>974</v>
      </c>
      <c r="C86" s="92"/>
      <c r="D86" s="92"/>
      <c r="E86" s="92"/>
      <c r="F86" s="92"/>
      <c r="G86" s="92"/>
      <c r="H86" s="92"/>
      <c r="I86" s="93"/>
      <c r="J86" s="94"/>
      <c r="K86" s="305">
        <v>0.05</v>
      </c>
      <c r="L86" s="860">
        <f>N79*K86</f>
        <v>2930.2950446727305</v>
      </c>
      <c r="M86" s="861"/>
      <c r="N86" s="51"/>
    </row>
    <row r="87" spans="1:14" ht="15.75" thickBot="1">
      <c r="B87" s="823" t="s">
        <v>953</v>
      </c>
      <c r="C87" s="824"/>
      <c r="D87" s="824"/>
      <c r="E87" s="824"/>
      <c r="F87" s="824"/>
      <c r="G87" s="824"/>
      <c r="H87" s="824"/>
      <c r="I87" s="824"/>
      <c r="J87" s="824"/>
      <c r="K87" s="824"/>
      <c r="L87" s="824"/>
      <c r="M87" s="825"/>
      <c r="N87" s="52">
        <f>L84+L85+L86</f>
        <v>17581.770268036384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76187.671161490987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312.95247499999999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60925.571456508616</v>
      </c>
      <c r="N48" s="272">
        <f>K48*M48</f>
        <v>30462.785728254308</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57533.418641712655</v>
      </c>
      <c r="N49" s="272">
        <f>K49*M49</f>
        <v>57533.418641712655</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87996.204369966959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6259.0494999999992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94568.206344966951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18913.64126899339</v>
      </c>
      <c r="M84" s="859"/>
      <c r="N84" s="51"/>
    </row>
    <row r="85" spans="1:14">
      <c r="B85" s="89" t="s">
        <v>973</v>
      </c>
      <c r="C85" s="90"/>
      <c r="D85" s="90"/>
      <c r="E85" s="90"/>
      <c r="F85" s="90"/>
      <c r="G85" s="90"/>
      <c r="H85" s="90"/>
      <c r="I85" s="87"/>
      <c r="J85" s="88"/>
      <c r="K85" s="304">
        <v>0.05</v>
      </c>
      <c r="L85" s="858">
        <f>N79*K85</f>
        <v>4728.4103172483474</v>
      </c>
      <c r="M85" s="859"/>
      <c r="N85" s="51"/>
    </row>
    <row r="86" spans="1:14" ht="15.75" thickBot="1">
      <c r="B86" s="91" t="s">
        <v>974</v>
      </c>
      <c r="C86" s="92"/>
      <c r="D86" s="92"/>
      <c r="E86" s="92"/>
      <c r="F86" s="92"/>
      <c r="G86" s="92"/>
      <c r="H86" s="92"/>
      <c r="I86" s="93"/>
      <c r="J86" s="94"/>
      <c r="K86" s="305">
        <v>0.05</v>
      </c>
      <c r="L86" s="860">
        <f>N79*K86</f>
        <v>4728.4103172483474</v>
      </c>
      <c r="M86" s="861"/>
      <c r="N86" s="51"/>
    </row>
    <row r="87" spans="1:14" ht="15.75" thickBot="1">
      <c r="B87" s="823" t="s">
        <v>953</v>
      </c>
      <c r="C87" s="824"/>
      <c r="D87" s="824"/>
      <c r="E87" s="824"/>
      <c r="F87" s="824"/>
      <c r="G87" s="824"/>
      <c r="H87" s="824"/>
      <c r="I87" s="824"/>
      <c r="J87" s="824"/>
      <c r="K87" s="824"/>
      <c r="L87" s="824"/>
      <c r="M87" s="825"/>
      <c r="N87" s="52">
        <f>L84+L85+L86</f>
        <v>28370.461903490086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122938.66824845703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N76*M41</f>
        <v>104317.49166666667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12337.542933127921</v>
      </c>
      <c r="N48" s="272">
        <f>K48*M48</f>
        <v>13571297.226440713</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3" t="s">
        <v>953</v>
      </c>
      <c r="C54" s="824"/>
      <c r="D54" s="824"/>
      <c r="E54" s="824"/>
      <c r="F54" s="824"/>
      <c r="G54" s="824"/>
      <c r="H54" s="824"/>
      <c r="I54" s="824"/>
      <c r="J54" s="824"/>
      <c r="K54" s="824"/>
      <c r="L54" s="824"/>
      <c r="M54" s="825"/>
      <c r="N54" s="394">
        <f>SUM(N48:N53)</f>
        <v>13571297.226440713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3"/>
      <c r="M64" s="994"/>
      <c r="N64" s="485"/>
    </row>
    <row r="65" spans="1:15" ht="15.75" thickBot="1">
      <c r="B65" s="823" t="s">
        <v>953</v>
      </c>
      <c r="C65" s="824"/>
      <c r="D65" s="824"/>
      <c r="E65" s="824"/>
      <c r="F65" s="824"/>
      <c r="G65" s="824"/>
      <c r="H65" s="824"/>
      <c r="I65" s="824"/>
      <c r="J65" s="824"/>
      <c r="K65" s="824"/>
      <c r="L65" s="824"/>
      <c r="M65" s="825"/>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977"/>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3" t="s">
        <v>953</v>
      </c>
      <c r="C76" s="824"/>
      <c r="D76" s="824"/>
      <c r="E76" s="824"/>
      <c r="F76" s="824"/>
      <c r="G76" s="824"/>
      <c r="H76" s="824"/>
      <c r="I76" s="824"/>
      <c r="J76" s="824"/>
      <c r="K76" s="824"/>
      <c r="L76" s="824"/>
      <c r="M76" s="825"/>
      <c r="N76" s="301">
        <f>SUM(N70:N75)</f>
        <v>2086349.8333333333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15761964.551440714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3152392.910288143</v>
      </c>
      <c r="M83" s="859"/>
      <c r="N83" s="51"/>
    </row>
    <row r="84" spans="1:14">
      <c r="B84" s="89" t="s">
        <v>973</v>
      </c>
      <c r="C84" s="90"/>
      <c r="D84" s="90"/>
      <c r="E84" s="90"/>
      <c r="F84" s="90"/>
      <c r="G84" s="90"/>
      <c r="H84" s="90"/>
      <c r="I84" s="87"/>
      <c r="J84" s="88"/>
      <c r="K84" s="304">
        <v>0.05</v>
      </c>
      <c r="L84" s="858">
        <f>N78*K84</f>
        <v>788098.22757203574</v>
      </c>
      <c r="M84" s="859"/>
      <c r="N84" s="51"/>
    </row>
    <row r="85" spans="1:14" ht="15.75" thickBot="1">
      <c r="B85" s="91" t="s">
        <v>974</v>
      </c>
      <c r="C85" s="92"/>
      <c r="D85" s="92"/>
      <c r="E85" s="92"/>
      <c r="F85" s="92"/>
      <c r="G85" s="92"/>
      <c r="H85" s="92"/>
      <c r="I85" s="93"/>
      <c r="J85" s="94"/>
      <c r="K85" s="305">
        <v>0.05</v>
      </c>
      <c r="L85" s="860">
        <f>N78*K85</f>
        <v>788098.22757203574</v>
      </c>
      <c r="M85" s="861"/>
      <c r="N85" s="51"/>
    </row>
    <row r="86" spans="1:14" ht="15.75" thickBot="1">
      <c r="B86" s="823" t="s">
        <v>953</v>
      </c>
      <c r="C86" s="824"/>
      <c r="D86" s="824"/>
      <c r="E86" s="824"/>
      <c r="F86" s="824"/>
      <c r="G86" s="824"/>
      <c r="H86" s="824"/>
      <c r="I86" s="824"/>
      <c r="J86" s="824"/>
      <c r="K86" s="824"/>
      <c r="L86" s="824"/>
      <c r="M86" s="825"/>
      <c r="N86" s="52">
        <f>L83+L84+L85</f>
        <v>4728589.3654322149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20490553.91687293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71" t="s">
        <v>373</v>
      </c>
      <c r="B36" s="872" t="str">
        <f>VLOOKUP(A36,EQUIPOS!A6:D154,3,FALSE)</f>
        <v>Volqueta 6 m3</v>
      </c>
      <c r="C36" s="873"/>
      <c r="D36" s="873"/>
      <c r="E36" s="873"/>
      <c r="F36" s="873"/>
      <c r="G36" s="873"/>
      <c r="H36" s="874"/>
      <c r="I36" s="267"/>
      <c r="J36" s="268"/>
      <c r="K36" s="269">
        <f>VLOOKUP(A36,EQUIPOS!A6:D161,4,FALSE)</f>
        <v>62394.888291625786</v>
      </c>
      <c r="L36" s="270"/>
      <c r="M36" s="455">
        <v>81</v>
      </c>
      <c r="N36" s="272">
        <f>K36/M36</f>
        <v>770.30726285957758</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770.30726285957758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770.30726285957758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154.06145257191554</v>
      </c>
      <c r="M83" s="859"/>
      <c r="N83" s="51"/>
    </row>
    <row r="84" spans="1:14">
      <c r="B84" s="89" t="s">
        <v>973</v>
      </c>
      <c r="C84" s="90"/>
      <c r="D84" s="90"/>
      <c r="E84" s="90"/>
      <c r="F84" s="90"/>
      <c r="G84" s="90"/>
      <c r="H84" s="90"/>
      <c r="I84" s="87"/>
      <c r="J84" s="88"/>
      <c r="K84" s="304">
        <v>0.05</v>
      </c>
      <c r="L84" s="858">
        <f>N78*K84</f>
        <v>38.515363142978885</v>
      </c>
      <c r="M84" s="859"/>
      <c r="N84" s="51"/>
    </row>
    <row r="85" spans="1:14" ht="15.75" thickBot="1">
      <c r="B85" s="91" t="s">
        <v>974</v>
      </c>
      <c r="C85" s="92"/>
      <c r="D85" s="92"/>
      <c r="E85" s="92"/>
      <c r="F85" s="92"/>
      <c r="G85" s="92"/>
      <c r="H85" s="92"/>
      <c r="I85" s="93"/>
      <c r="J85" s="94"/>
      <c r="K85" s="305">
        <v>0.05</v>
      </c>
      <c r="L85" s="860">
        <f>N78*K85</f>
        <v>38.515363142978885</v>
      </c>
      <c r="M85" s="861"/>
      <c r="N85" s="51"/>
    </row>
    <row r="86" spans="1:14" ht="15.75" thickBot="1">
      <c r="B86" s="823" t="s">
        <v>953</v>
      </c>
      <c r="C86" s="824"/>
      <c r="D86" s="824"/>
      <c r="E86" s="824"/>
      <c r="F86" s="824"/>
      <c r="G86" s="824"/>
      <c r="H86" s="824"/>
      <c r="I86" s="824"/>
      <c r="J86" s="824"/>
      <c r="K86" s="824"/>
      <c r="L86" s="824"/>
      <c r="M86" s="825"/>
      <c r="N86" s="52">
        <f>L83+L84+L85</f>
        <v>231.09217885787331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1001.3994417174508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VLOOKUP(A36,EQUIPOS!A6:D161,4,FALSE)</f>
        <v>62394.888291625786</v>
      </c>
      <c r="L36" s="270"/>
      <c r="M36" s="283">
        <v>66</v>
      </c>
      <c r="N36" s="272">
        <f>K36/M36</f>
        <v>945.37709532766348</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945.37709532766348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945.37709532766348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189.07541906553271</v>
      </c>
      <c r="M83" s="859"/>
      <c r="N83" s="51"/>
    </row>
    <row r="84" spans="1:14">
      <c r="B84" s="89" t="s">
        <v>973</v>
      </c>
      <c r="C84" s="90"/>
      <c r="D84" s="90"/>
      <c r="E84" s="90"/>
      <c r="F84" s="90"/>
      <c r="G84" s="90"/>
      <c r="H84" s="90"/>
      <c r="I84" s="87"/>
      <c r="J84" s="88"/>
      <c r="K84" s="304">
        <v>0.05</v>
      </c>
      <c r="L84" s="858">
        <f>N78*K84</f>
        <v>47.268854766383178</v>
      </c>
      <c r="M84" s="859"/>
      <c r="N84" s="51"/>
    </row>
    <row r="85" spans="1:14" ht="15.75" thickBot="1">
      <c r="B85" s="91" t="s">
        <v>974</v>
      </c>
      <c r="C85" s="92"/>
      <c r="D85" s="92"/>
      <c r="E85" s="92"/>
      <c r="F85" s="92"/>
      <c r="G85" s="92"/>
      <c r="H85" s="92"/>
      <c r="I85" s="93"/>
      <c r="J85" s="94"/>
      <c r="K85" s="305">
        <v>0.05</v>
      </c>
      <c r="L85" s="860">
        <f>N78*K85</f>
        <v>47.268854766383178</v>
      </c>
      <c r="M85" s="861"/>
      <c r="N85" s="51"/>
    </row>
    <row r="86" spans="1:14" ht="15.75" thickBot="1">
      <c r="B86" s="823" t="s">
        <v>953</v>
      </c>
      <c r="C86" s="824"/>
      <c r="D86" s="824"/>
      <c r="E86" s="824"/>
      <c r="F86" s="824"/>
      <c r="G86" s="824"/>
      <c r="H86" s="824"/>
      <c r="I86" s="824"/>
      <c r="J86" s="824"/>
      <c r="K86" s="824"/>
      <c r="L86" s="824"/>
      <c r="M86" s="825"/>
      <c r="N86" s="52">
        <f>L83+L84+L85</f>
        <v>283.61312859829906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1228.9902239259625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1006" t="s">
        <v>944</v>
      </c>
      <c r="D29" s="1007"/>
      <c r="E29" s="1007"/>
      <c r="F29" s="1007"/>
      <c r="G29" s="1007"/>
      <c r="H29" s="1007"/>
      <c r="I29" s="1007"/>
      <c r="J29" s="72"/>
      <c r="K29" s="342" t="s">
        <v>2215</v>
      </c>
      <c r="L29" s="1004" t="s">
        <v>945</v>
      </c>
      <c r="M29" s="1005"/>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VLOOKUP(A36,EQUIPOS!A6:D161,4,FALSE)</f>
        <v>62394.888291625786</v>
      </c>
      <c r="L36" s="270"/>
      <c r="M36" s="283">
        <v>66</v>
      </c>
      <c r="N36" s="272">
        <f>K36/M36</f>
        <v>945.37709532766348</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945.37709532766348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945.37709532766348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189.07541906553271</v>
      </c>
      <c r="M83" s="859"/>
      <c r="N83" s="51"/>
    </row>
    <row r="84" spans="1:14">
      <c r="B84" s="89" t="s">
        <v>973</v>
      </c>
      <c r="C84" s="90"/>
      <c r="D84" s="90"/>
      <c r="E84" s="90"/>
      <c r="F84" s="90"/>
      <c r="G84" s="90"/>
      <c r="H84" s="90"/>
      <c r="I84" s="87"/>
      <c r="J84" s="88"/>
      <c r="K84" s="304">
        <v>0.05</v>
      </c>
      <c r="L84" s="858">
        <f>N78*K84</f>
        <v>47.268854766383178</v>
      </c>
      <c r="M84" s="859"/>
      <c r="N84" s="51"/>
    </row>
    <row r="85" spans="1:14" ht="15.75" thickBot="1">
      <c r="B85" s="91" t="s">
        <v>974</v>
      </c>
      <c r="C85" s="92"/>
      <c r="D85" s="92"/>
      <c r="E85" s="92"/>
      <c r="F85" s="92"/>
      <c r="G85" s="92"/>
      <c r="H85" s="92"/>
      <c r="I85" s="93"/>
      <c r="J85" s="94"/>
      <c r="K85" s="305">
        <v>0.05</v>
      </c>
      <c r="L85" s="860">
        <f>N78*K85</f>
        <v>47.268854766383178</v>
      </c>
      <c r="M85" s="861"/>
      <c r="N85" s="51"/>
    </row>
    <row r="86" spans="1:14" ht="15.75" thickBot="1">
      <c r="B86" s="823" t="s">
        <v>953</v>
      </c>
      <c r="C86" s="824"/>
      <c r="D86" s="824"/>
      <c r="E86" s="824"/>
      <c r="F86" s="824"/>
      <c r="G86" s="824"/>
      <c r="H86" s="824"/>
      <c r="I86" s="824"/>
      <c r="J86" s="824"/>
      <c r="K86" s="824"/>
      <c r="L86" s="824"/>
      <c r="M86" s="825"/>
      <c r="N86" s="52">
        <f>L83+L84+L85</f>
        <v>283.61312859829906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1228.9902239259625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8FF07208-1CFF-4C6F-9288-E632E362598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E65FD62-1C14-4D8D-8F08-1554DA2CC5B1}">
  <ds:schemaRefs>
    <ds:schemaRef ds:uri="http://schemas.microsoft.com/sharepoint/v3/contenttype/forms"/>
  </ds:schemaRefs>
</ds:datastoreItem>
</file>

<file path=customXml/itemProps3.xml><?xml version="1.0" encoding="utf-8"?>
<ds:datastoreItem xmlns:ds="http://schemas.openxmlformats.org/officeDocument/2006/customXml" ds:itemID="{818725F4-99D5-4FF0-A774-20DD3376BDFE}">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2021-08-10T20:36:01Z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